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/>
  <mc:AlternateContent xmlns:mc="http://schemas.openxmlformats.org/markup-compatibility/2006">
    <mc:Choice Requires="x15">
      <x15ac:absPath xmlns:x15ac="http://schemas.microsoft.com/office/spreadsheetml/2010/11/ac" url="A:\Rommel Svelti\PNC\PNC 2020\PNC OCTUBRE 2020\"/>
    </mc:Choice>
  </mc:AlternateContent>
  <xr:revisionPtr revIDLastSave="0" documentId="13_ncr:1_{8E2E78AF-66CA-420F-8C68-2A5B811141E8}" xr6:coauthVersionLast="36" xr6:coauthVersionMax="36" xr10:uidLastSave="{00000000-0000-0000-0000-000000000000}"/>
  <bookViews>
    <workbookView xWindow="32760" yWindow="32760" windowWidth="20490" windowHeight="7665" tabRatio="900" xr2:uid="{00000000-000D-0000-FFFF-FFFF00000000}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calcPr calcId="191029"/>
</workbook>
</file>

<file path=xl/calcChain.xml><?xml version="1.0" encoding="utf-8"?>
<calcChain xmlns="http://schemas.openxmlformats.org/spreadsheetml/2006/main">
  <c r="G19" i="6" l="1"/>
  <c r="G11" i="6"/>
  <c r="G15" i="6"/>
  <c r="G18" i="6"/>
  <c r="G14" i="6"/>
  <c r="G17" i="6"/>
  <c r="G13" i="6"/>
  <c r="G12" i="6"/>
  <c r="F129" i="3"/>
  <c r="F144" i="3"/>
  <c r="F139" i="3"/>
  <c r="F132" i="3"/>
  <c r="F138" i="3"/>
  <c r="F117" i="3"/>
  <c r="F150" i="3"/>
  <c r="E150" i="3" s="1"/>
  <c r="F149" i="3"/>
  <c r="E149" i="3" s="1"/>
  <c r="F126" i="3"/>
  <c r="F137" i="3"/>
  <c r="F122" i="3"/>
  <c r="F133" i="3"/>
  <c r="F146" i="3"/>
  <c r="E146" i="3" s="1"/>
  <c r="F140" i="3"/>
  <c r="F124" i="3"/>
  <c r="F125" i="3"/>
  <c r="F120" i="3"/>
  <c r="F118" i="3"/>
  <c r="F115" i="3"/>
  <c r="F116" i="3"/>
  <c r="F119" i="3"/>
  <c r="F147" i="3"/>
  <c r="E147" i="3" s="1"/>
  <c r="F123" i="3"/>
  <c r="F121" i="3"/>
  <c r="F135" i="3"/>
  <c r="F131" i="3"/>
  <c r="F127" i="3"/>
  <c r="F148" i="3"/>
  <c r="E148" i="3" s="1"/>
  <c r="F142" i="3"/>
  <c r="F130" i="3"/>
  <c r="F143" i="3"/>
  <c r="F128" i="3"/>
  <c r="F134" i="3"/>
  <c r="F151" i="3"/>
  <c r="E151" i="3" s="1"/>
  <c r="F141" i="3"/>
  <c r="F152" i="3"/>
  <c r="E152" i="3" s="1"/>
  <c r="F145" i="3"/>
  <c r="E145" i="3" s="1"/>
  <c r="F136" i="3"/>
  <c r="G16" i="6" l="1"/>
  <c r="E129" i="3"/>
  <c r="E117" i="3"/>
  <c r="E132" i="3"/>
  <c r="E134" i="3"/>
  <c r="E133" i="3"/>
  <c r="E120" i="3"/>
  <c r="E128" i="3"/>
  <c r="E143" i="3"/>
  <c r="E126" i="3"/>
  <c r="E131" i="3"/>
  <c r="E125" i="3"/>
  <c r="E115" i="3"/>
  <c r="E136" i="3"/>
  <c r="E139" i="3"/>
  <c r="E130" i="3"/>
  <c r="E142" i="3"/>
  <c r="E137" i="3"/>
  <c r="E122" i="3"/>
  <c r="E140" i="3"/>
  <c r="E124" i="3"/>
  <c r="E119" i="3"/>
  <c r="E118" i="3"/>
  <c r="E116" i="3"/>
  <c r="E127" i="3"/>
  <c r="E123" i="3"/>
  <c r="E135" i="3"/>
  <c r="E144" i="3"/>
  <c r="E141" i="3"/>
  <c r="E138" i="3"/>
  <c r="E121" i="3"/>
  <c r="C631" i="5"/>
  <c r="C629" i="5"/>
  <c r="F628" i="5"/>
  <c r="C626" i="5"/>
  <c r="C625" i="5"/>
  <c r="C623" i="5"/>
  <c r="C621" i="5"/>
  <c r="AJ620" i="5"/>
  <c r="F620" i="5"/>
  <c r="C618" i="5"/>
  <c r="AG617" i="5"/>
  <c r="C617" i="5"/>
  <c r="R616" i="5"/>
  <c r="C613" i="5"/>
  <c r="AG611" i="5"/>
  <c r="X610" i="5"/>
  <c r="C609" i="5"/>
  <c r="C608" i="5"/>
  <c r="B608" i="5"/>
  <c r="C606" i="5"/>
  <c r="C605" i="5"/>
  <c r="B604" i="5"/>
  <c r="C603" i="5"/>
  <c r="C602" i="5"/>
  <c r="C600" i="5"/>
  <c r="B600" i="5"/>
  <c r="U599" i="5"/>
  <c r="C599" i="5"/>
  <c r="C597" i="5"/>
  <c r="B596" i="5"/>
  <c r="C595" i="5"/>
  <c r="B595" i="5"/>
  <c r="AC632" i="5"/>
  <c r="Q632" i="5"/>
  <c r="C594" i="5"/>
  <c r="B594" i="5"/>
  <c r="AJ631" i="5"/>
  <c r="X631" i="5"/>
  <c r="R631" i="5"/>
  <c r="L631" i="5"/>
  <c r="AG630" i="5"/>
  <c r="AA630" i="5"/>
  <c r="U630" i="5"/>
  <c r="O630" i="5"/>
  <c r="I630" i="5"/>
  <c r="AJ629" i="5"/>
  <c r="AD629" i="5"/>
  <c r="U629" i="5"/>
  <c r="R629" i="5"/>
  <c r="F629" i="5"/>
  <c r="AG628" i="5"/>
  <c r="AA628" i="5"/>
  <c r="U628" i="5"/>
  <c r="O628" i="5"/>
  <c r="I628" i="5"/>
  <c r="AJ627" i="5"/>
  <c r="AD627" i="5"/>
  <c r="X627" i="5"/>
  <c r="L627" i="5"/>
  <c r="AA626" i="5"/>
  <c r="U626" i="5"/>
  <c r="O626" i="5"/>
  <c r="AD625" i="5"/>
  <c r="X625" i="5"/>
  <c r="R625" i="5"/>
  <c r="F625" i="5"/>
  <c r="AG624" i="5"/>
  <c r="U624" i="5"/>
  <c r="I624" i="5"/>
  <c r="AJ623" i="5"/>
  <c r="X623" i="5"/>
  <c r="R623" i="5"/>
  <c r="L623" i="5"/>
  <c r="AA622" i="5"/>
  <c r="O622" i="5"/>
  <c r="AJ621" i="5"/>
  <c r="AD621" i="5"/>
  <c r="R621" i="5"/>
  <c r="L621" i="5"/>
  <c r="F621" i="5"/>
  <c r="AG620" i="5"/>
  <c r="U620" i="5"/>
  <c r="I620" i="5"/>
  <c r="AJ619" i="5"/>
  <c r="AD619" i="5"/>
  <c r="X619" i="5"/>
  <c r="L619" i="5"/>
  <c r="AG618" i="5"/>
  <c r="AA618" i="5"/>
  <c r="O618" i="5"/>
  <c r="I618" i="5"/>
  <c r="AD617" i="5"/>
  <c r="X617" i="5"/>
  <c r="R617" i="5"/>
  <c r="F617" i="5"/>
  <c r="AG616" i="5"/>
  <c r="U616" i="5"/>
  <c r="I616" i="5"/>
  <c r="AJ615" i="5"/>
  <c r="X615" i="5"/>
  <c r="R615" i="5"/>
  <c r="L615" i="5"/>
  <c r="C615" i="5"/>
  <c r="AA614" i="5"/>
  <c r="O614" i="5"/>
  <c r="AJ613" i="5"/>
  <c r="AG613" i="5"/>
  <c r="AD613" i="5"/>
  <c r="R613" i="5"/>
  <c r="L613" i="5"/>
  <c r="I613" i="5"/>
  <c r="F613" i="5"/>
  <c r="AG612" i="5"/>
  <c r="U612" i="5"/>
  <c r="I612" i="5"/>
  <c r="AJ611" i="5"/>
  <c r="AD611" i="5"/>
  <c r="X611" i="5"/>
  <c r="L611" i="5"/>
  <c r="AG610" i="5"/>
  <c r="AA610" i="5"/>
  <c r="U610" i="5"/>
  <c r="O610" i="5"/>
  <c r="I610" i="5"/>
  <c r="AD609" i="5"/>
  <c r="X609" i="5"/>
  <c r="R609" i="5"/>
  <c r="L609" i="5"/>
  <c r="AG608" i="5"/>
  <c r="U608" i="5"/>
  <c r="I608" i="5"/>
  <c r="AJ607" i="5"/>
  <c r="AD607" i="5"/>
  <c r="X607" i="5"/>
  <c r="R607" i="5"/>
  <c r="L607" i="5"/>
  <c r="AA606" i="5"/>
  <c r="O606" i="5"/>
  <c r="AJ605" i="5"/>
  <c r="AD605" i="5"/>
  <c r="X605" i="5"/>
  <c r="R605" i="5"/>
  <c r="L605" i="5"/>
  <c r="F605" i="5"/>
  <c r="AG604" i="5"/>
  <c r="U604" i="5"/>
  <c r="I604" i="5"/>
  <c r="AJ603" i="5"/>
  <c r="AD603" i="5"/>
  <c r="X603" i="5"/>
  <c r="R603" i="5"/>
  <c r="L603" i="5"/>
  <c r="AA602" i="5"/>
  <c r="O602" i="5"/>
  <c r="AJ601" i="5"/>
  <c r="AD601" i="5"/>
  <c r="X601" i="5"/>
  <c r="R601" i="5"/>
  <c r="L601" i="5"/>
  <c r="F601" i="5"/>
  <c r="C601" i="5"/>
  <c r="AG600" i="5"/>
  <c r="U600" i="5"/>
  <c r="I600" i="5"/>
  <c r="AJ599" i="5"/>
  <c r="AD599" i="5"/>
  <c r="X599" i="5"/>
  <c r="R599" i="5"/>
  <c r="L599" i="5"/>
  <c r="AA598" i="5"/>
  <c r="O598" i="5"/>
  <c r="C598" i="5"/>
  <c r="AJ597" i="5"/>
  <c r="AD597" i="5"/>
  <c r="X597" i="5"/>
  <c r="R597" i="5"/>
  <c r="L597" i="5"/>
  <c r="F597" i="5"/>
  <c r="AG596" i="5"/>
  <c r="U596" i="5"/>
  <c r="I596" i="5"/>
  <c r="AJ595" i="5"/>
  <c r="AD595" i="5"/>
  <c r="X595" i="5"/>
  <c r="R595" i="5"/>
  <c r="L595" i="5"/>
  <c r="F595" i="5"/>
  <c r="AG594" i="5"/>
  <c r="U594" i="5"/>
  <c r="O594" i="5"/>
  <c r="I594" i="5"/>
  <c r="AJ554" i="5"/>
  <c r="AJ552" i="5"/>
  <c r="AJ550" i="5"/>
  <c r="AJ548" i="5"/>
  <c r="AJ546" i="5"/>
  <c r="AJ544" i="5"/>
  <c r="AJ542" i="5"/>
  <c r="AJ540" i="5"/>
  <c r="AJ538" i="5"/>
  <c r="AJ536" i="5"/>
  <c r="AG572" i="5"/>
  <c r="AG570" i="5"/>
  <c r="AG568" i="5"/>
  <c r="AG566" i="5"/>
  <c r="AG564" i="5"/>
  <c r="AG563" i="5"/>
  <c r="AG562" i="5"/>
  <c r="AG560" i="5"/>
  <c r="AG558" i="5"/>
  <c r="AG556" i="5"/>
  <c r="AG554" i="5"/>
  <c r="AG552" i="5"/>
  <c r="AG550" i="5"/>
  <c r="AG548" i="5"/>
  <c r="AG547" i="5"/>
  <c r="AG546" i="5"/>
  <c r="AG544" i="5"/>
  <c r="AG542" i="5"/>
  <c r="AG540" i="5"/>
  <c r="AG538" i="5"/>
  <c r="AG536" i="5"/>
  <c r="AD572" i="5"/>
  <c r="AD570" i="5"/>
  <c r="AD568" i="5"/>
  <c r="AD566" i="5"/>
  <c r="AD564" i="5"/>
  <c r="AD562" i="5"/>
  <c r="AD560" i="5"/>
  <c r="AD558" i="5"/>
  <c r="AD556" i="5"/>
  <c r="AD554" i="5"/>
  <c r="AD552" i="5"/>
  <c r="AD550" i="5"/>
  <c r="AD548" i="5"/>
  <c r="AD546" i="5"/>
  <c r="AD544" i="5"/>
  <c r="AD542" i="5"/>
  <c r="AD540" i="5"/>
  <c r="AD538" i="5"/>
  <c r="AD536" i="5"/>
  <c r="AA572" i="5"/>
  <c r="AA570" i="5"/>
  <c r="AA568" i="5"/>
  <c r="AA566" i="5"/>
  <c r="AA564" i="5"/>
  <c r="AA562" i="5"/>
  <c r="AA561" i="5"/>
  <c r="AA560" i="5"/>
  <c r="AA558" i="5"/>
  <c r="AA556" i="5"/>
  <c r="AA554" i="5"/>
  <c r="AA552" i="5"/>
  <c r="AA550" i="5"/>
  <c r="AA548" i="5"/>
  <c r="AA546" i="5"/>
  <c r="AA545" i="5"/>
  <c r="AA544" i="5"/>
  <c r="AA542" i="5"/>
  <c r="AA540" i="5"/>
  <c r="AA538" i="5"/>
  <c r="AA536" i="5"/>
  <c r="X572" i="5"/>
  <c r="X570" i="5"/>
  <c r="X568" i="5"/>
  <c r="X566" i="5"/>
  <c r="X564" i="5"/>
  <c r="X562" i="5"/>
  <c r="X560" i="5"/>
  <c r="X558" i="5"/>
  <c r="X556" i="5"/>
  <c r="X554" i="5"/>
  <c r="X552" i="5"/>
  <c r="X550" i="5"/>
  <c r="X548" i="5"/>
  <c r="X546" i="5"/>
  <c r="X544" i="5"/>
  <c r="X542" i="5"/>
  <c r="X541" i="5"/>
  <c r="X540" i="5"/>
  <c r="X539" i="5"/>
  <c r="X538" i="5"/>
  <c r="X537" i="5"/>
  <c r="X536" i="5"/>
  <c r="X535" i="5"/>
  <c r="U572" i="5"/>
  <c r="U571" i="5"/>
  <c r="U570" i="5"/>
  <c r="U569" i="5"/>
  <c r="U568" i="5"/>
  <c r="U567" i="5"/>
  <c r="U566" i="5"/>
  <c r="U565" i="5"/>
  <c r="U564" i="5"/>
  <c r="U563" i="5"/>
  <c r="U562" i="5"/>
  <c r="U561" i="5"/>
  <c r="U560" i="5"/>
  <c r="U559" i="5"/>
  <c r="U558" i="5"/>
  <c r="U557" i="5"/>
  <c r="U556" i="5"/>
  <c r="U555" i="5"/>
  <c r="U554" i="5"/>
  <c r="U553" i="5"/>
  <c r="U552" i="5"/>
  <c r="U551" i="5"/>
  <c r="U550" i="5"/>
  <c r="U549" i="5"/>
  <c r="U548" i="5"/>
  <c r="U547" i="5"/>
  <c r="U546" i="5"/>
  <c r="U545" i="5"/>
  <c r="U544" i="5"/>
  <c r="U543" i="5"/>
  <c r="U542" i="5"/>
  <c r="U541" i="5"/>
  <c r="U540" i="5"/>
  <c r="U539" i="5"/>
  <c r="U538" i="5"/>
  <c r="U537" i="5"/>
  <c r="U536" i="5"/>
  <c r="U535" i="5"/>
  <c r="R572" i="5"/>
  <c r="R571" i="5"/>
  <c r="R570" i="5"/>
  <c r="R569" i="5"/>
  <c r="R568" i="5"/>
  <c r="R567" i="5"/>
  <c r="R566" i="5"/>
  <c r="R565" i="5"/>
  <c r="R564" i="5"/>
  <c r="R563" i="5"/>
  <c r="R562" i="5"/>
  <c r="R561" i="5"/>
  <c r="R560" i="5"/>
  <c r="R559" i="5"/>
  <c r="R558" i="5"/>
  <c r="R557" i="5"/>
  <c r="R556" i="5"/>
  <c r="R555" i="5"/>
  <c r="R554" i="5"/>
  <c r="R553" i="5"/>
  <c r="R552" i="5"/>
  <c r="R551" i="5"/>
  <c r="R550" i="5"/>
  <c r="R549" i="5"/>
  <c r="R548" i="5"/>
  <c r="R547" i="5"/>
  <c r="R546" i="5"/>
  <c r="R545" i="5"/>
  <c r="R544" i="5"/>
  <c r="R543" i="5"/>
  <c r="R542" i="5"/>
  <c r="R541" i="5"/>
  <c r="R540" i="5"/>
  <c r="R539" i="5"/>
  <c r="R538" i="5"/>
  <c r="R537" i="5"/>
  <c r="R536" i="5"/>
  <c r="R535" i="5"/>
  <c r="O572" i="5"/>
  <c r="O571" i="5"/>
  <c r="O570" i="5"/>
  <c r="O569" i="5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L572" i="5"/>
  <c r="L571" i="5"/>
  <c r="L570" i="5"/>
  <c r="L569" i="5"/>
  <c r="L568" i="5"/>
  <c r="L567" i="5"/>
  <c r="L566" i="5"/>
  <c r="L565" i="5"/>
  <c r="L564" i="5"/>
  <c r="L563" i="5"/>
  <c r="L562" i="5"/>
  <c r="L561" i="5"/>
  <c r="L560" i="5"/>
  <c r="L559" i="5"/>
  <c r="L558" i="5"/>
  <c r="L557" i="5"/>
  <c r="L556" i="5"/>
  <c r="L555" i="5"/>
  <c r="L554" i="5"/>
  <c r="L553" i="5"/>
  <c r="L552" i="5"/>
  <c r="L551" i="5"/>
  <c r="L550" i="5"/>
  <c r="L549" i="5"/>
  <c r="L548" i="5"/>
  <c r="L547" i="5"/>
  <c r="L546" i="5"/>
  <c r="L545" i="5"/>
  <c r="L544" i="5"/>
  <c r="L543" i="5"/>
  <c r="L542" i="5"/>
  <c r="L541" i="5"/>
  <c r="L540" i="5"/>
  <c r="L539" i="5"/>
  <c r="L538" i="5"/>
  <c r="L537" i="5"/>
  <c r="L536" i="5"/>
  <c r="L535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C572" i="5"/>
  <c r="C571" i="5"/>
  <c r="B571" i="5"/>
  <c r="C570" i="5"/>
  <c r="F570" i="5"/>
  <c r="C569" i="5"/>
  <c r="B569" i="5"/>
  <c r="C568" i="5"/>
  <c r="C567" i="5"/>
  <c r="B567" i="5"/>
  <c r="C566" i="5"/>
  <c r="F566" i="5"/>
  <c r="C565" i="5"/>
  <c r="B565" i="5"/>
  <c r="C564" i="5"/>
  <c r="C563" i="5"/>
  <c r="B563" i="5"/>
  <c r="C562" i="5"/>
  <c r="B562" i="5"/>
  <c r="C561" i="5"/>
  <c r="B561" i="5"/>
  <c r="C560" i="5"/>
  <c r="C559" i="5"/>
  <c r="B559" i="5"/>
  <c r="C558" i="5"/>
  <c r="B558" i="5"/>
  <c r="C557" i="5"/>
  <c r="B557" i="5"/>
  <c r="C556" i="5"/>
  <c r="C555" i="5"/>
  <c r="B555" i="5"/>
  <c r="C554" i="5"/>
  <c r="F554" i="5"/>
  <c r="C553" i="5"/>
  <c r="B553" i="5"/>
  <c r="C552" i="5"/>
  <c r="C551" i="5"/>
  <c r="B551" i="5"/>
  <c r="C550" i="5"/>
  <c r="F550" i="5"/>
  <c r="C549" i="5"/>
  <c r="B549" i="5"/>
  <c r="C548" i="5"/>
  <c r="C547" i="5"/>
  <c r="B547" i="5"/>
  <c r="C546" i="5"/>
  <c r="B546" i="5"/>
  <c r="C545" i="5"/>
  <c r="C544" i="5"/>
  <c r="C543" i="5"/>
  <c r="B543" i="5"/>
  <c r="C542" i="5"/>
  <c r="F542" i="5"/>
  <c r="C541" i="5"/>
  <c r="C540" i="5"/>
  <c r="C539" i="5"/>
  <c r="B539" i="5"/>
  <c r="C538" i="5"/>
  <c r="B538" i="5"/>
  <c r="C537" i="5"/>
  <c r="C536" i="5"/>
  <c r="C535" i="5"/>
  <c r="B535" i="5"/>
  <c r="X543" i="5" l="1"/>
  <c r="X545" i="5"/>
  <c r="X547" i="5"/>
  <c r="X549" i="5"/>
  <c r="J613" i="1" s="1"/>
  <c r="X551" i="5"/>
  <c r="X553" i="5"/>
  <c r="X555" i="5"/>
  <c r="X557" i="5"/>
  <c r="J621" i="1" s="1"/>
  <c r="X559" i="5"/>
  <c r="X561" i="5"/>
  <c r="X563" i="5"/>
  <c r="X565" i="5"/>
  <c r="J629" i="1" s="1"/>
  <c r="X567" i="5"/>
  <c r="X569" i="5"/>
  <c r="X571" i="5"/>
  <c r="AA535" i="5"/>
  <c r="K599" i="1" s="1"/>
  <c r="AA537" i="5"/>
  <c r="AA539" i="5"/>
  <c r="AA541" i="5"/>
  <c r="AA543" i="5"/>
  <c r="K607" i="1" s="1"/>
  <c r="AA547" i="5"/>
  <c r="AA549" i="5"/>
  <c r="AA551" i="5"/>
  <c r="AA553" i="5"/>
  <c r="AA555" i="5"/>
  <c r="AA557" i="5"/>
  <c r="AA559" i="5"/>
  <c r="AA563" i="5"/>
  <c r="K627" i="1" s="1"/>
  <c r="AA565" i="5"/>
  <c r="AA567" i="5"/>
  <c r="AA569" i="5"/>
  <c r="AA571" i="5"/>
  <c r="AD535" i="5"/>
  <c r="AD537" i="5"/>
  <c r="AD539" i="5"/>
  <c r="AD541" i="5"/>
  <c r="AD543" i="5"/>
  <c r="AD545" i="5"/>
  <c r="AD547" i="5"/>
  <c r="AD549" i="5"/>
  <c r="L613" i="1" s="1"/>
  <c r="AD551" i="5"/>
  <c r="AD553" i="5"/>
  <c r="AD555" i="5"/>
  <c r="AD557" i="5"/>
  <c r="L621" i="1" s="1"/>
  <c r="AD559" i="5"/>
  <c r="AD561" i="5"/>
  <c r="AD563" i="5"/>
  <c r="AD565" i="5"/>
  <c r="L629" i="1" s="1"/>
  <c r="AD567" i="5"/>
  <c r="AD569" i="5"/>
  <c r="AD571" i="5"/>
  <c r="AG535" i="5"/>
  <c r="M599" i="1" s="1"/>
  <c r="AG537" i="5"/>
  <c r="AG539" i="5"/>
  <c r="AG541" i="5"/>
  <c r="AG543" i="5"/>
  <c r="AG545" i="5"/>
  <c r="AG549" i="5"/>
  <c r="AG551" i="5"/>
  <c r="AG553" i="5"/>
  <c r="M617" i="1" s="1"/>
  <c r="AG555" i="5"/>
  <c r="AG557" i="5"/>
  <c r="AG559" i="5"/>
  <c r="AG561" i="5"/>
  <c r="M625" i="1" s="1"/>
  <c r="AG565" i="5"/>
  <c r="AG567" i="5"/>
  <c r="AG569" i="5"/>
  <c r="AG571" i="5"/>
  <c r="AJ535" i="5"/>
  <c r="AJ537" i="5"/>
  <c r="AJ539" i="5"/>
  <c r="AJ541" i="5"/>
  <c r="N605" i="1" s="1"/>
  <c r="AJ543" i="5"/>
  <c r="AJ545" i="5"/>
  <c r="AJ547" i="5"/>
  <c r="AJ549" i="5"/>
  <c r="N613" i="1" s="1"/>
  <c r="AJ551" i="5"/>
  <c r="AJ553" i="5"/>
  <c r="AJ555" i="5"/>
  <c r="AJ557" i="5"/>
  <c r="N621" i="1" s="1"/>
  <c r="AJ559" i="5"/>
  <c r="AJ561" i="5"/>
  <c r="AJ563" i="5"/>
  <c r="AJ565" i="5"/>
  <c r="N629" i="1" s="1"/>
  <c r="AJ567" i="5"/>
  <c r="AJ556" i="5"/>
  <c r="AJ558" i="5"/>
  <c r="AJ560" i="5"/>
  <c r="N624" i="1" s="1"/>
  <c r="AJ562" i="5"/>
  <c r="AJ564" i="5"/>
  <c r="AJ566" i="5"/>
  <c r="AJ568" i="5"/>
  <c r="AJ570" i="5"/>
  <c r="AJ572" i="5"/>
  <c r="F540" i="5"/>
  <c r="B540" i="5"/>
  <c r="F544" i="5"/>
  <c r="B544" i="5"/>
  <c r="F552" i="5"/>
  <c r="B552" i="5"/>
  <c r="F564" i="5"/>
  <c r="B564" i="5"/>
  <c r="F569" i="5"/>
  <c r="F563" i="5"/>
  <c r="F558" i="5"/>
  <c r="F553" i="5"/>
  <c r="F547" i="5"/>
  <c r="F539" i="5"/>
  <c r="D603" i="1" s="1"/>
  <c r="B542" i="5"/>
  <c r="B550" i="5"/>
  <c r="B566" i="5"/>
  <c r="C607" i="5"/>
  <c r="I607" i="5"/>
  <c r="F560" i="5"/>
  <c r="B560" i="5"/>
  <c r="F572" i="5"/>
  <c r="B572" i="5"/>
  <c r="F567" i="5"/>
  <c r="F562" i="5"/>
  <c r="F557" i="5"/>
  <c r="F551" i="5"/>
  <c r="F546" i="5"/>
  <c r="F538" i="5"/>
  <c r="I609" i="5"/>
  <c r="B537" i="5"/>
  <c r="F537" i="5"/>
  <c r="B545" i="5"/>
  <c r="F545" i="5"/>
  <c r="AJ569" i="5"/>
  <c r="AJ571" i="5"/>
  <c r="F571" i="5"/>
  <c r="F561" i="5"/>
  <c r="D625" i="1" s="1"/>
  <c r="F555" i="5"/>
  <c r="F543" i="5"/>
  <c r="F535" i="5"/>
  <c r="B554" i="5"/>
  <c r="B570" i="5"/>
  <c r="F536" i="5"/>
  <c r="B536" i="5"/>
  <c r="F548" i="5"/>
  <c r="D612" i="1" s="1"/>
  <c r="B548" i="5"/>
  <c r="F556" i="5"/>
  <c r="B556" i="5"/>
  <c r="F568" i="5"/>
  <c r="B568" i="5"/>
  <c r="B541" i="5"/>
  <c r="F541" i="5"/>
  <c r="F565" i="5"/>
  <c r="F559" i="5"/>
  <c r="F549" i="5"/>
  <c r="AD594" i="5"/>
  <c r="O595" i="5"/>
  <c r="G666" i="1" s="1"/>
  <c r="U595" i="5"/>
  <c r="AG595" i="5"/>
  <c r="L596" i="5"/>
  <c r="R596" i="5"/>
  <c r="X596" i="5"/>
  <c r="AD596" i="5"/>
  <c r="AJ596" i="5"/>
  <c r="I597" i="5"/>
  <c r="E668" i="1" s="1"/>
  <c r="O597" i="5"/>
  <c r="U597" i="5"/>
  <c r="AA597" i="5"/>
  <c r="AG597" i="5"/>
  <c r="M668" i="1" s="1"/>
  <c r="R598" i="5"/>
  <c r="O601" i="5"/>
  <c r="X602" i="5"/>
  <c r="X598" i="5"/>
  <c r="AD598" i="5"/>
  <c r="AJ598" i="5"/>
  <c r="I599" i="5"/>
  <c r="O599" i="5"/>
  <c r="AA599" i="5"/>
  <c r="AG599" i="5"/>
  <c r="L600" i="5"/>
  <c r="R600" i="5"/>
  <c r="X600" i="5"/>
  <c r="AD600" i="5"/>
  <c r="AJ600" i="5"/>
  <c r="I601" i="5"/>
  <c r="U601" i="5"/>
  <c r="AA601" i="5"/>
  <c r="AG601" i="5"/>
  <c r="L602" i="5"/>
  <c r="R602" i="5"/>
  <c r="AD602" i="5"/>
  <c r="AJ602" i="5"/>
  <c r="I603" i="5"/>
  <c r="O603" i="5"/>
  <c r="U603" i="5"/>
  <c r="AA603" i="5"/>
  <c r="AG603" i="5"/>
  <c r="L604" i="5"/>
  <c r="R604" i="5"/>
  <c r="X604" i="5"/>
  <c r="AD604" i="5"/>
  <c r="AJ604" i="5"/>
  <c r="I605" i="5"/>
  <c r="O605" i="5"/>
  <c r="U605" i="5"/>
  <c r="AA605" i="5"/>
  <c r="AG605" i="5"/>
  <c r="R606" i="5"/>
  <c r="X606" i="5"/>
  <c r="AD606" i="5"/>
  <c r="AJ606" i="5"/>
  <c r="O607" i="5"/>
  <c r="U607" i="5"/>
  <c r="I678" i="1" s="1"/>
  <c r="AA607" i="5"/>
  <c r="AG607" i="5"/>
  <c r="L608" i="5"/>
  <c r="R608" i="5"/>
  <c r="X608" i="5"/>
  <c r="AD608" i="5"/>
  <c r="AJ608" i="5"/>
  <c r="O609" i="5"/>
  <c r="AA609" i="5"/>
  <c r="L610" i="5"/>
  <c r="AD610" i="5"/>
  <c r="AJ610" i="5"/>
  <c r="I611" i="5"/>
  <c r="O611" i="5"/>
  <c r="U611" i="5"/>
  <c r="AA611" i="5"/>
  <c r="F612" i="5"/>
  <c r="L612" i="5"/>
  <c r="R612" i="5"/>
  <c r="X612" i="5"/>
  <c r="AD612" i="5"/>
  <c r="AJ612" i="5"/>
  <c r="O613" i="5"/>
  <c r="U613" i="5"/>
  <c r="I684" i="1" s="1"/>
  <c r="AA613" i="5"/>
  <c r="R614" i="5"/>
  <c r="X614" i="5"/>
  <c r="AD614" i="5"/>
  <c r="AJ614" i="5"/>
  <c r="I615" i="5"/>
  <c r="O615" i="5"/>
  <c r="U615" i="5"/>
  <c r="AA615" i="5"/>
  <c r="AG615" i="5"/>
  <c r="L616" i="5"/>
  <c r="X616" i="5"/>
  <c r="AD616" i="5"/>
  <c r="AJ616" i="5"/>
  <c r="O617" i="5"/>
  <c r="U617" i="5"/>
  <c r="AA617" i="5"/>
  <c r="L618" i="5"/>
  <c r="R618" i="5"/>
  <c r="X618" i="5"/>
  <c r="AD618" i="5"/>
  <c r="AJ618" i="5"/>
  <c r="I619" i="5"/>
  <c r="O619" i="5"/>
  <c r="G690" i="1" s="1"/>
  <c r="U619" i="5"/>
  <c r="AA619" i="5"/>
  <c r="AG619" i="5"/>
  <c r="L620" i="5"/>
  <c r="R620" i="5"/>
  <c r="X620" i="5"/>
  <c r="AD620" i="5"/>
  <c r="I621" i="5"/>
  <c r="O621" i="5"/>
  <c r="U621" i="5"/>
  <c r="AA621" i="5"/>
  <c r="AG621" i="5"/>
  <c r="R622" i="5"/>
  <c r="X622" i="5"/>
  <c r="AD622" i="5"/>
  <c r="AJ622" i="5"/>
  <c r="I623" i="5"/>
  <c r="O623" i="5"/>
  <c r="U623" i="5"/>
  <c r="AA623" i="5"/>
  <c r="K694" i="1" s="1"/>
  <c r="AG623" i="5"/>
  <c r="L624" i="5"/>
  <c r="R624" i="5"/>
  <c r="X624" i="5"/>
  <c r="AD624" i="5"/>
  <c r="AJ624" i="5"/>
  <c r="I625" i="5"/>
  <c r="O625" i="5"/>
  <c r="U625" i="5"/>
  <c r="AA625" i="5"/>
  <c r="AG625" i="5"/>
  <c r="L626" i="5"/>
  <c r="R626" i="5"/>
  <c r="X626" i="5"/>
  <c r="AD626" i="5"/>
  <c r="AJ626" i="5"/>
  <c r="I627" i="5"/>
  <c r="O627" i="5"/>
  <c r="U627" i="5"/>
  <c r="AA627" i="5"/>
  <c r="AG627" i="5"/>
  <c r="L628" i="5"/>
  <c r="R628" i="5"/>
  <c r="X628" i="5"/>
  <c r="AD628" i="5"/>
  <c r="AJ628" i="5"/>
  <c r="I629" i="5"/>
  <c r="O629" i="5"/>
  <c r="G700" i="1" s="1"/>
  <c r="AA629" i="5"/>
  <c r="AG629" i="5"/>
  <c r="R630" i="5"/>
  <c r="X630" i="5"/>
  <c r="AD630" i="5"/>
  <c r="AJ630" i="5"/>
  <c r="I631" i="5"/>
  <c r="O631" i="5"/>
  <c r="G702" i="1" s="1"/>
  <c r="U631" i="5"/>
  <c r="AA631" i="5"/>
  <c r="AG631" i="5"/>
  <c r="AA595" i="5"/>
  <c r="K666" i="1" s="1"/>
  <c r="Y632" i="5"/>
  <c r="I617" i="5"/>
  <c r="B617" i="5"/>
  <c r="I595" i="5"/>
  <c r="F603" i="5"/>
  <c r="B603" i="5"/>
  <c r="L629" i="5"/>
  <c r="F700" i="1" s="1"/>
  <c r="B629" i="5"/>
  <c r="E632" i="5"/>
  <c r="C616" i="5"/>
  <c r="F616" i="5"/>
  <c r="D687" i="1" s="1"/>
  <c r="F622" i="5"/>
  <c r="B622" i="5"/>
  <c r="O624" i="5"/>
  <c r="B624" i="5"/>
  <c r="F594" i="5"/>
  <c r="J632" i="5"/>
  <c r="N632" i="5"/>
  <c r="R594" i="5"/>
  <c r="H665" i="1" s="1"/>
  <c r="V632" i="5"/>
  <c r="Z632" i="5"/>
  <c r="AH632" i="5"/>
  <c r="O596" i="5"/>
  <c r="G667" i="1" s="1"/>
  <c r="B597" i="5"/>
  <c r="I598" i="5"/>
  <c r="L598" i="5"/>
  <c r="AG598" i="5"/>
  <c r="M669" i="1" s="1"/>
  <c r="F600" i="5"/>
  <c r="AA600" i="5"/>
  <c r="F602" i="5"/>
  <c r="B602" i="5"/>
  <c r="U602" i="5"/>
  <c r="O604" i="5"/>
  <c r="B605" i="5"/>
  <c r="I606" i="5"/>
  <c r="E677" i="1" s="1"/>
  <c r="L606" i="5"/>
  <c r="AG606" i="5"/>
  <c r="F608" i="5"/>
  <c r="AA608" i="5"/>
  <c r="K679" i="1" s="1"/>
  <c r="F610" i="5"/>
  <c r="B610" i="5"/>
  <c r="AA612" i="5"/>
  <c r="U614" i="5"/>
  <c r="I685" i="1" s="1"/>
  <c r="F619" i="5"/>
  <c r="B619" i="5"/>
  <c r="B620" i="5"/>
  <c r="C622" i="5"/>
  <c r="L622" i="5"/>
  <c r="F630" i="5"/>
  <c r="B630" i="5"/>
  <c r="M632" i="5"/>
  <c r="O632" i="5" s="1"/>
  <c r="K632" i="5"/>
  <c r="S632" i="5"/>
  <c r="AA594" i="5"/>
  <c r="K665" i="1" s="1"/>
  <c r="AI632" i="5"/>
  <c r="C596" i="5"/>
  <c r="F599" i="5"/>
  <c r="B599" i="5"/>
  <c r="C604" i="5"/>
  <c r="F607" i="5"/>
  <c r="B607" i="5"/>
  <c r="C610" i="5"/>
  <c r="F614" i="5"/>
  <c r="B614" i="5"/>
  <c r="O616" i="5"/>
  <c r="B616" i="5"/>
  <c r="C624" i="5"/>
  <c r="F624" i="5"/>
  <c r="D695" i="1" s="1"/>
  <c r="AG626" i="5"/>
  <c r="C630" i="5"/>
  <c r="L630" i="5"/>
  <c r="F609" i="5"/>
  <c r="B609" i="5"/>
  <c r="G632" i="5"/>
  <c r="W632" i="5"/>
  <c r="AE632" i="5"/>
  <c r="D632" i="5"/>
  <c r="F632" i="5" s="1"/>
  <c r="H632" i="5"/>
  <c r="L594" i="5"/>
  <c r="P632" i="5"/>
  <c r="R632" i="5" s="1"/>
  <c r="T632" i="5"/>
  <c r="X594" i="5"/>
  <c r="AB632" i="5"/>
  <c r="AD632" i="5" s="1"/>
  <c r="AF632" i="5"/>
  <c r="AJ594" i="5"/>
  <c r="F596" i="5"/>
  <c r="D667" i="1" s="1"/>
  <c r="AA596" i="5"/>
  <c r="F598" i="5"/>
  <c r="B598" i="5"/>
  <c r="U598" i="5"/>
  <c r="O600" i="5"/>
  <c r="B601" i="5"/>
  <c r="I602" i="5"/>
  <c r="AG602" i="5"/>
  <c r="M673" i="1" s="1"/>
  <c r="F604" i="5"/>
  <c r="AA604" i="5"/>
  <c r="F606" i="5"/>
  <c r="B606" i="5"/>
  <c r="U606" i="5"/>
  <c r="O608" i="5"/>
  <c r="G679" i="1" s="1"/>
  <c r="AJ609" i="5"/>
  <c r="F611" i="5"/>
  <c r="D682" i="1" s="1"/>
  <c r="B611" i="5"/>
  <c r="B612" i="5"/>
  <c r="C614" i="5"/>
  <c r="L614" i="5"/>
  <c r="F685" i="1" s="1"/>
  <c r="AA620" i="5"/>
  <c r="U622" i="5"/>
  <c r="B625" i="5"/>
  <c r="I626" i="5"/>
  <c r="E697" i="1" s="1"/>
  <c r="F627" i="5"/>
  <c r="B627" i="5"/>
  <c r="B628" i="5"/>
  <c r="AG609" i="5"/>
  <c r="M680" i="1" s="1"/>
  <c r="C611" i="5"/>
  <c r="O612" i="5"/>
  <c r="G683" i="1" s="1"/>
  <c r="B613" i="5"/>
  <c r="I614" i="5"/>
  <c r="E685" i="1" s="1"/>
  <c r="AG614" i="5"/>
  <c r="AA616" i="5"/>
  <c r="F618" i="5"/>
  <c r="B618" i="5"/>
  <c r="U618" i="5"/>
  <c r="C619" i="5"/>
  <c r="O620" i="5"/>
  <c r="B621" i="5"/>
  <c r="I622" i="5"/>
  <c r="AG622" i="5"/>
  <c r="AA624" i="5"/>
  <c r="F626" i="5"/>
  <c r="D697" i="1" s="1"/>
  <c r="B626" i="5"/>
  <c r="C627" i="5"/>
  <c r="U609" i="5"/>
  <c r="R610" i="5"/>
  <c r="H681" i="1" s="1"/>
  <c r="R611" i="5"/>
  <c r="C612" i="5"/>
  <c r="X613" i="5"/>
  <c r="F615" i="5"/>
  <c r="B615" i="5"/>
  <c r="AD615" i="5"/>
  <c r="L617" i="5"/>
  <c r="AJ617" i="5"/>
  <c r="N688" i="1" s="1"/>
  <c r="R619" i="5"/>
  <c r="C620" i="5"/>
  <c r="X621" i="5"/>
  <c r="F623" i="5"/>
  <c r="B623" i="5"/>
  <c r="AD623" i="5"/>
  <c r="L625" i="5"/>
  <c r="AJ625" i="5"/>
  <c r="R627" i="5"/>
  <c r="C628" i="5"/>
  <c r="X629" i="5"/>
  <c r="F631" i="5"/>
  <c r="D702" i="1" s="1"/>
  <c r="B631" i="5"/>
  <c r="AD631" i="5"/>
  <c r="B416" i="2"/>
  <c r="B11" i="8"/>
  <c r="B16" i="8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H46" i="5"/>
  <c r="AH45" i="5"/>
  <c r="AH44" i="5"/>
  <c r="AJ44" i="5" s="1"/>
  <c r="AH43" i="5"/>
  <c r="AH42" i="5"/>
  <c r="AH41" i="5"/>
  <c r="AH40" i="5"/>
  <c r="AJ40" i="5" s="1"/>
  <c r="AH39" i="5"/>
  <c r="AJ39" i="5" s="1"/>
  <c r="AH38" i="5"/>
  <c r="AH37" i="5"/>
  <c r="AH36" i="5"/>
  <c r="AH35" i="5"/>
  <c r="AJ35" i="5" s="1"/>
  <c r="AH34" i="5"/>
  <c r="AH33" i="5"/>
  <c r="AH32" i="5"/>
  <c r="AH31" i="5"/>
  <c r="AH30" i="5"/>
  <c r="AH29" i="5"/>
  <c r="AH28" i="5"/>
  <c r="AJ28" i="5" s="1"/>
  <c r="AH27" i="5"/>
  <c r="AH26" i="5"/>
  <c r="AH25" i="5"/>
  <c r="AH24" i="5"/>
  <c r="AH23" i="5"/>
  <c r="AH22" i="5"/>
  <c r="AH21" i="5"/>
  <c r="AH20" i="5"/>
  <c r="AJ20" i="5" s="1"/>
  <c r="AH19" i="5"/>
  <c r="AH18" i="5"/>
  <c r="AH17" i="5"/>
  <c r="AH16" i="5"/>
  <c r="AJ16" i="5" s="1"/>
  <c r="AH15" i="5"/>
  <c r="AH14" i="5"/>
  <c r="AH13" i="5"/>
  <c r="AH12" i="5"/>
  <c r="AJ12" i="5" s="1"/>
  <c r="AH11" i="5"/>
  <c r="AH10" i="5"/>
  <c r="AH9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E46" i="5"/>
  <c r="AE45" i="5"/>
  <c r="AE44" i="5"/>
  <c r="AG44" i="5" s="1"/>
  <c r="AE43" i="5"/>
  <c r="AE42" i="5"/>
  <c r="AE41" i="5"/>
  <c r="AE40" i="5"/>
  <c r="AG40" i="5" s="1"/>
  <c r="AE39" i="5"/>
  <c r="AG39" i="5" s="1"/>
  <c r="AE38" i="5"/>
  <c r="AE37" i="5"/>
  <c r="AE36" i="5"/>
  <c r="AG36" i="5" s="1"/>
  <c r="AE35" i="5"/>
  <c r="AG35" i="5" s="1"/>
  <c r="AE34" i="5"/>
  <c r="AE33" i="5"/>
  <c r="AE32" i="5"/>
  <c r="AE31" i="5"/>
  <c r="AG31" i="5" s="1"/>
  <c r="AE30" i="5"/>
  <c r="AE29" i="5"/>
  <c r="AE28" i="5"/>
  <c r="AE27" i="5"/>
  <c r="AE26" i="5"/>
  <c r="AE25" i="5"/>
  <c r="AE24" i="5"/>
  <c r="AE23" i="5"/>
  <c r="AE22" i="5"/>
  <c r="AE21" i="5"/>
  <c r="AE20" i="5"/>
  <c r="AG20" i="5" s="1"/>
  <c r="AE19" i="5"/>
  <c r="AE18" i="5"/>
  <c r="AE17" i="5"/>
  <c r="AE16" i="5"/>
  <c r="AG16" i="5" s="1"/>
  <c r="AE15" i="5"/>
  <c r="AG15" i="5" s="1"/>
  <c r="AE14" i="5"/>
  <c r="AE13" i="5"/>
  <c r="AE12" i="5"/>
  <c r="AG12" i="5" s="1"/>
  <c r="AE11" i="5"/>
  <c r="AE10" i="5"/>
  <c r="AE9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B46" i="5"/>
  <c r="AB45" i="5"/>
  <c r="AB44" i="5"/>
  <c r="AD44" i="5" s="1"/>
  <c r="AB43" i="5"/>
  <c r="AB42" i="5"/>
  <c r="AB41" i="5"/>
  <c r="AB40" i="5"/>
  <c r="AD40" i="5" s="1"/>
  <c r="AB39" i="5"/>
  <c r="AB38" i="5"/>
  <c r="AB37" i="5"/>
  <c r="AB36" i="5"/>
  <c r="AD36" i="5" s="1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D20" i="5" s="1"/>
  <c r="AB19" i="5"/>
  <c r="AB18" i="5"/>
  <c r="AB17" i="5"/>
  <c r="AB16" i="5"/>
  <c r="AD16" i="5" s="1"/>
  <c r="AB15" i="5"/>
  <c r="AB14" i="5"/>
  <c r="AB13" i="5"/>
  <c r="AB12" i="5"/>
  <c r="AD12" i="5" s="1"/>
  <c r="AB11" i="5"/>
  <c r="AB10" i="5"/>
  <c r="AB9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E46" i="5"/>
  <c r="C46" i="5" s="1"/>
  <c r="E45" i="5"/>
  <c r="C45" i="5" s="1"/>
  <c r="E44" i="5"/>
  <c r="C44" i="5" s="1"/>
  <c r="E43" i="5"/>
  <c r="C43" i="5" s="1"/>
  <c r="E42" i="5"/>
  <c r="C42" i="5" s="1"/>
  <c r="E41" i="5"/>
  <c r="C41" i="5" s="1"/>
  <c r="E40" i="5"/>
  <c r="E39" i="5"/>
  <c r="C39" i="5" s="1"/>
  <c r="E38" i="5"/>
  <c r="C38" i="5" s="1"/>
  <c r="E37" i="5"/>
  <c r="C37" i="5" s="1"/>
  <c r="E36" i="5"/>
  <c r="C36" i="5" s="1"/>
  <c r="E35" i="5"/>
  <c r="C35" i="5" s="1"/>
  <c r="E34" i="5"/>
  <c r="C34" i="5" s="1"/>
  <c r="E33" i="5"/>
  <c r="C33" i="5" s="1"/>
  <c r="E32" i="5"/>
  <c r="C32" i="5" s="1"/>
  <c r="E31" i="5"/>
  <c r="C31" i="5" s="1"/>
  <c r="E30" i="5"/>
  <c r="C30" i="5" s="1"/>
  <c r="E29" i="5"/>
  <c r="C29" i="5" s="1"/>
  <c r="E28" i="5"/>
  <c r="C28" i="5" s="1"/>
  <c r="E27" i="5"/>
  <c r="C27" i="5" s="1"/>
  <c r="E26" i="5"/>
  <c r="C26" i="5" s="1"/>
  <c r="E25" i="5"/>
  <c r="C25" i="5" s="1"/>
  <c r="E24" i="5"/>
  <c r="C24" i="5" s="1"/>
  <c r="E23" i="5"/>
  <c r="C23" i="5" s="1"/>
  <c r="E22" i="5"/>
  <c r="C22" i="5" s="1"/>
  <c r="E21" i="5"/>
  <c r="C21" i="5" s="1"/>
  <c r="E20" i="5"/>
  <c r="C20" i="5" s="1"/>
  <c r="E19" i="5"/>
  <c r="C19" i="5" s="1"/>
  <c r="E18" i="5"/>
  <c r="C18" i="5" s="1"/>
  <c r="E17" i="5"/>
  <c r="C17" i="5" s="1"/>
  <c r="E16" i="5"/>
  <c r="C16" i="5" s="1"/>
  <c r="E15" i="5"/>
  <c r="C15" i="5" s="1"/>
  <c r="E14" i="5"/>
  <c r="E13" i="5"/>
  <c r="C13" i="5" s="1"/>
  <c r="E12" i="5"/>
  <c r="C12" i="5" s="1"/>
  <c r="E11" i="5"/>
  <c r="C11" i="5" s="1"/>
  <c r="E10" i="5"/>
  <c r="E9" i="5"/>
  <c r="C9" i="5" s="1"/>
  <c r="D46" i="5"/>
  <c r="B46" i="5" s="1"/>
  <c r="D45" i="5"/>
  <c r="B45" i="5" s="1"/>
  <c r="D44" i="5"/>
  <c r="B44" i="5" s="1"/>
  <c r="D43" i="5"/>
  <c r="D42" i="5"/>
  <c r="D41" i="5"/>
  <c r="B41" i="5" s="1"/>
  <c r="D40" i="5"/>
  <c r="B40" i="5" s="1"/>
  <c r="D39" i="5"/>
  <c r="D38" i="5"/>
  <c r="B38" i="5" s="1"/>
  <c r="D37" i="5"/>
  <c r="B37" i="5" s="1"/>
  <c r="D36" i="5"/>
  <c r="B36" i="5" s="1"/>
  <c r="D35" i="5"/>
  <c r="B35" i="5" s="1"/>
  <c r="D34" i="5"/>
  <c r="D33" i="5"/>
  <c r="D32" i="5"/>
  <c r="B32" i="5" s="1"/>
  <c r="D31" i="5"/>
  <c r="B31" i="5" s="1"/>
  <c r="D30" i="5"/>
  <c r="D29" i="5"/>
  <c r="B29" i="5" s="1"/>
  <c r="D28" i="5"/>
  <c r="B28" i="5" s="1"/>
  <c r="D27" i="5"/>
  <c r="B27" i="5" s="1"/>
  <c r="D26" i="5"/>
  <c r="B26" i="5" s="1"/>
  <c r="D25" i="5"/>
  <c r="D24" i="5"/>
  <c r="B24" i="5" s="1"/>
  <c r="D23" i="5"/>
  <c r="B23" i="5" s="1"/>
  <c r="D22" i="5"/>
  <c r="B22" i="5" s="1"/>
  <c r="D21" i="5"/>
  <c r="D20" i="5"/>
  <c r="D19" i="5"/>
  <c r="B19" i="5" s="1"/>
  <c r="D18" i="5"/>
  <c r="B18" i="5" s="1"/>
  <c r="D17" i="5"/>
  <c r="D16" i="5"/>
  <c r="B16" i="5" s="1"/>
  <c r="D15" i="5"/>
  <c r="D14" i="5"/>
  <c r="B14" i="5" s="1"/>
  <c r="D13" i="5"/>
  <c r="D12" i="5"/>
  <c r="D11" i="5"/>
  <c r="D10" i="5"/>
  <c r="B10" i="5" s="1"/>
  <c r="D9" i="5"/>
  <c r="B9" i="5" s="1"/>
  <c r="D22" i="3"/>
  <c r="D40" i="3"/>
  <c r="C40" i="3"/>
  <c r="D39" i="3"/>
  <c r="C28" i="3"/>
  <c r="C32" i="3"/>
  <c r="D30" i="3"/>
  <c r="D23" i="3"/>
  <c r="C44" i="3"/>
  <c r="D43" i="3"/>
  <c r="D20" i="3"/>
  <c r="D36" i="3"/>
  <c r="D26" i="3"/>
  <c r="C26" i="3"/>
  <c r="D42" i="3"/>
  <c r="C42" i="3"/>
  <c r="D16" i="3"/>
  <c r="C16" i="3"/>
  <c r="D21" i="3"/>
  <c r="C21" i="3"/>
  <c r="D31" i="3"/>
  <c r="C31" i="3"/>
  <c r="D25" i="3"/>
  <c r="C41" i="3"/>
  <c r="D34" i="3"/>
  <c r="C34" i="3"/>
  <c r="D15" i="3"/>
  <c r="D18" i="3"/>
  <c r="D17" i="3"/>
  <c r="C17" i="3"/>
  <c r="D19" i="3"/>
  <c r="D38" i="3"/>
  <c r="D13" i="3"/>
  <c r="C13" i="3"/>
  <c r="D14" i="3"/>
  <c r="D12" i="3"/>
  <c r="C11" i="3"/>
  <c r="F553" i="3"/>
  <c r="D33" i="3"/>
  <c r="F552" i="3"/>
  <c r="F549" i="3"/>
  <c r="F565" i="3"/>
  <c r="E565" i="3" s="1"/>
  <c r="D32" i="3"/>
  <c r="F548" i="3"/>
  <c r="F530" i="3"/>
  <c r="F542" i="3"/>
  <c r="F557" i="3"/>
  <c r="F547" i="3"/>
  <c r="F544" i="3"/>
  <c r="F555" i="3"/>
  <c r="F539" i="3"/>
  <c r="F534" i="3"/>
  <c r="F533" i="3"/>
  <c r="F441" i="3"/>
  <c r="F442" i="3"/>
  <c r="F336" i="3"/>
  <c r="F355" i="3"/>
  <c r="F337" i="3"/>
  <c r="F354" i="3"/>
  <c r="E354" i="3" s="1"/>
  <c r="F346" i="3"/>
  <c r="F332" i="3"/>
  <c r="F307" i="3"/>
  <c r="F291" i="3"/>
  <c r="F287" i="3"/>
  <c r="F306" i="3"/>
  <c r="F271" i="3"/>
  <c r="F305" i="3"/>
  <c r="F299" i="3"/>
  <c r="F288" i="3"/>
  <c r="F286" i="3"/>
  <c r="F290" i="3"/>
  <c r="F295" i="3"/>
  <c r="F279" i="3"/>
  <c r="F275" i="3"/>
  <c r="F273" i="3"/>
  <c r="F270" i="3"/>
  <c r="F247" i="3"/>
  <c r="F243" i="3"/>
  <c r="F220" i="3"/>
  <c r="F253" i="3"/>
  <c r="F252" i="3"/>
  <c r="E252" i="3" s="1"/>
  <c r="F235" i="3"/>
  <c r="F240" i="3"/>
  <c r="F244" i="3"/>
  <c r="F224" i="3"/>
  <c r="F197" i="3"/>
  <c r="F204" i="3"/>
  <c r="F168" i="3"/>
  <c r="F178" i="3"/>
  <c r="F176" i="3"/>
  <c r="F172" i="3"/>
  <c r="F170" i="3"/>
  <c r="B445" i="2"/>
  <c r="F96" i="3"/>
  <c r="F101" i="3"/>
  <c r="E101" i="3" s="1"/>
  <c r="F97" i="3"/>
  <c r="E97" i="3" s="1"/>
  <c r="F100" i="3"/>
  <c r="F82" i="3"/>
  <c r="B406" i="2"/>
  <c r="B367" i="2"/>
  <c r="F77" i="3"/>
  <c r="C20" i="3"/>
  <c r="F73" i="3"/>
  <c r="F83" i="3"/>
  <c r="D102" i="3"/>
  <c r="F95" i="3"/>
  <c r="C27" i="3"/>
  <c r="F98" i="3"/>
  <c r="F74" i="3"/>
  <c r="F11" i="6"/>
  <c r="F12" i="6"/>
  <c r="F13" i="6"/>
  <c r="F14" i="6"/>
  <c r="F15" i="6"/>
  <c r="F16" i="6"/>
  <c r="F17" i="6"/>
  <c r="F18" i="6"/>
  <c r="F19" i="6"/>
  <c r="D599" i="1"/>
  <c r="AA597" i="1"/>
  <c r="R597" i="1"/>
  <c r="S597" i="1"/>
  <c r="T597" i="1"/>
  <c r="U597" i="1"/>
  <c r="V597" i="1"/>
  <c r="W597" i="1"/>
  <c r="X597" i="1"/>
  <c r="Y597" i="1"/>
  <c r="Z597" i="1"/>
  <c r="Q597" i="1"/>
  <c r="M602" i="1"/>
  <c r="M603" i="1"/>
  <c r="M605" i="1"/>
  <c r="M606" i="1"/>
  <c r="M607" i="1"/>
  <c r="M609" i="1"/>
  <c r="M611" i="1"/>
  <c r="M612" i="1"/>
  <c r="M614" i="1"/>
  <c r="M615" i="1"/>
  <c r="M618" i="1"/>
  <c r="M619" i="1"/>
  <c r="M621" i="1"/>
  <c r="M622" i="1"/>
  <c r="M623" i="1"/>
  <c r="M624" i="1"/>
  <c r="M626" i="1"/>
  <c r="M627" i="1"/>
  <c r="M629" i="1"/>
  <c r="M631" i="1"/>
  <c r="M632" i="1"/>
  <c r="M634" i="1"/>
  <c r="M635" i="1"/>
  <c r="L600" i="1"/>
  <c r="L601" i="1"/>
  <c r="L604" i="1"/>
  <c r="L605" i="1"/>
  <c r="L607" i="1"/>
  <c r="L608" i="1"/>
  <c r="L609" i="1"/>
  <c r="L611" i="1"/>
  <c r="L614" i="1"/>
  <c r="L615" i="1"/>
  <c r="L616" i="1"/>
  <c r="L620" i="1"/>
  <c r="L622" i="1"/>
  <c r="L623" i="1"/>
  <c r="L624" i="1"/>
  <c r="L625" i="1"/>
  <c r="L627" i="1"/>
  <c r="L628" i="1"/>
  <c r="L630" i="1"/>
  <c r="L631" i="1"/>
  <c r="L632" i="1"/>
  <c r="L634" i="1"/>
  <c r="L635" i="1"/>
  <c r="L636" i="1"/>
  <c r="L599" i="1"/>
  <c r="K600" i="1"/>
  <c r="K601" i="1"/>
  <c r="K602" i="1"/>
  <c r="K604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8" i="1"/>
  <c r="K630" i="1"/>
  <c r="K631" i="1"/>
  <c r="K632" i="1"/>
  <c r="K634" i="1"/>
  <c r="K635" i="1"/>
  <c r="J600" i="1"/>
  <c r="J601" i="1"/>
  <c r="J603" i="1"/>
  <c r="J604" i="1"/>
  <c r="J605" i="1"/>
  <c r="J607" i="1"/>
  <c r="J608" i="1"/>
  <c r="J611" i="1"/>
  <c r="J612" i="1"/>
  <c r="J614" i="1"/>
  <c r="J615" i="1"/>
  <c r="J617" i="1"/>
  <c r="J618" i="1"/>
  <c r="J619" i="1"/>
  <c r="J620" i="1"/>
  <c r="J622" i="1"/>
  <c r="J623" i="1"/>
  <c r="J624" i="1"/>
  <c r="J625" i="1"/>
  <c r="J626" i="1"/>
  <c r="J627" i="1"/>
  <c r="J628" i="1"/>
  <c r="J631" i="1"/>
  <c r="J633" i="1"/>
  <c r="J634" i="1"/>
  <c r="J635" i="1"/>
  <c r="J636" i="1"/>
  <c r="I601" i="1"/>
  <c r="I603" i="1"/>
  <c r="I604" i="1"/>
  <c r="I605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3" i="1"/>
  <c r="I624" i="1"/>
  <c r="I626" i="1"/>
  <c r="I627" i="1"/>
  <c r="I628" i="1"/>
  <c r="I630" i="1"/>
  <c r="I631" i="1"/>
  <c r="I632" i="1"/>
  <c r="I633" i="1"/>
  <c r="I634" i="1"/>
  <c r="I635" i="1"/>
  <c r="I636" i="1"/>
  <c r="I599" i="1"/>
  <c r="H600" i="1"/>
  <c r="H602" i="1"/>
  <c r="H603" i="1"/>
  <c r="H606" i="1"/>
  <c r="H607" i="1"/>
  <c r="H608" i="1"/>
  <c r="H610" i="1"/>
  <c r="H611" i="1"/>
  <c r="H612" i="1"/>
  <c r="H614" i="1"/>
  <c r="H615" i="1"/>
  <c r="H617" i="1"/>
  <c r="H618" i="1"/>
  <c r="H619" i="1"/>
  <c r="H621" i="1"/>
  <c r="H622" i="1"/>
  <c r="H623" i="1"/>
  <c r="H624" i="1"/>
  <c r="H626" i="1"/>
  <c r="H627" i="1"/>
  <c r="H629" i="1"/>
  <c r="H630" i="1"/>
  <c r="H631" i="1"/>
  <c r="H633" i="1"/>
  <c r="H634" i="1"/>
  <c r="H635" i="1"/>
  <c r="H599" i="1"/>
  <c r="G600" i="1"/>
  <c r="G603" i="1"/>
  <c r="G606" i="1"/>
  <c r="G607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3" i="1"/>
  <c r="G624" i="1"/>
  <c r="G627" i="1"/>
  <c r="G628" i="1"/>
  <c r="G630" i="1"/>
  <c r="G631" i="1"/>
  <c r="G632" i="1"/>
  <c r="G634" i="1"/>
  <c r="G635" i="1"/>
  <c r="F601" i="1"/>
  <c r="F602" i="1"/>
  <c r="F603" i="1"/>
  <c r="F605" i="1"/>
  <c r="F606" i="1"/>
  <c r="F609" i="1"/>
  <c r="F610" i="1"/>
  <c r="F611" i="1"/>
  <c r="F613" i="1"/>
  <c r="F614" i="1"/>
  <c r="F615" i="1"/>
  <c r="F617" i="1"/>
  <c r="F618" i="1"/>
  <c r="F619" i="1"/>
  <c r="F620" i="1"/>
  <c r="F623" i="1"/>
  <c r="F624" i="1"/>
  <c r="F625" i="1"/>
  <c r="F626" i="1"/>
  <c r="F627" i="1"/>
  <c r="F628" i="1"/>
  <c r="F629" i="1"/>
  <c r="F631" i="1"/>
  <c r="F633" i="1"/>
  <c r="F635" i="1"/>
  <c r="F636" i="1"/>
  <c r="F599" i="1"/>
  <c r="E600" i="1"/>
  <c r="E601" i="1"/>
  <c r="E602" i="1"/>
  <c r="E603" i="1"/>
  <c r="E605" i="1"/>
  <c r="E606" i="1"/>
  <c r="E607" i="1"/>
  <c r="E608" i="1"/>
  <c r="E610" i="1"/>
  <c r="E611" i="1"/>
  <c r="E612" i="1"/>
  <c r="E613" i="1"/>
  <c r="E614" i="1"/>
  <c r="E615" i="1"/>
  <c r="E616" i="1"/>
  <c r="E618" i="1"/>
  <c r="E619" i="1"/>
  <c r="E621" i="1"/>
  <c r="E622" i="1"/>
  <c r="E623" i="1"/>
  <c r="E626" i="1"/>
  <c r="E627" i="1"/>
  <c r="E629" i="1"/>
  <c r="E631" i="1"/>
  <c r="E632" i="1"/>
  <c r="E633" i="1"/>
  <c r="E635" i="1"/>
  <c r="E636" i="1"/>
  <c r="D600" i="1"/>
  <c r="D601" i="1"/>
  <c r="D604" i="1"/>
  <c r="D605" i="1"/>
  <c r="D606" i="1"/>
  <c r="D607" i="1"/>
  <c r="D608" i="1"/>
  <c r="D609" i="1"/>
  <c r="D611" i="1"/>
  <c r="D613" i="1"/>
  <c r="D615" i="1"/>
  <c r="D616" i="1"/>
  <c r="D617" i="1"/>
  <c r="D619" i="1"/>
  <c r="D620" i="1"/>
  <c r="D621" i="1"/>
  <c r="D623" i="1"/>
  <c r="D624" i="1"/>
  <c r="D626" i="1"/>
  <c r="D627" i="1"/>
  <c r="D628" i="1"/>
  <c r="D630" i="1"/>
  <c r="D631" i="1"/>
  <c r="D632" i="1"/>
  <c r="D633" i="1"/>
  <c r="D635" i="1"/>
  <c r="D636" i="1"/>
  <c r="AG478" i="5"/>
  <c r="AG479" i="5"/>
  <c r="AG480" i="5"/>
  <c r="AG481" i="5"/>
  <c r="AG482" i="5"/>
  <c r="AG483" i="5"/>
  <c r="AG484" i="5"/>
  <c r="AG485" i="5"/>
  <c r="M541" i="1"/>
  <c r="AG486" i="5"/>
  <c r="AG487" i="5"/>
  <c r="AG488" i="5"/>
  <c r="AG489" i="5"/>
  <c r="M545" i="1"/>
  <c r="AG490" i="5"/>
  <c r="AG491" i="5"/>
  <c r="AG492" i="5"/>
  <c r="AG493" i="5"/>
  <c r="M549" i="1"/>
  <c r="AG494" i="5"/>
  <c r="AG495" i="5"/>
  <c r="AG496" i="5"/>
  <c r="AG497" i="5"/>
  <c r="M553" i="1"/>
  <c r="AG498" i="5"/>
  <c r="AG499" i="5"/>
  <c r="AG500" i="5"/>
  <c r="AG501" i="5"/>
  <c r="M557" i="1"/>
  <c r="AG502" i="5"/>
  <c r="AG503" i="5"/>
  <c r="AG504" i="5"/>
  <c r="AG505" i="5"/>
  <c r="M561" i="1"/>
  <c r="AG506" i="5"/>
  <c r="AG507" i="5"/>
  <c r="AG508" i="5"/>
  <c r="AG509" i="5"/>
  <c r="AG510" i="5"/>
  <c r="AG511" i="5"/>
  <c r="AG512" i="5"/>
  <c r="AG513" i="5"/>
  <c r="M569" i="1"/>
  <c r="AG514" i="5"/>
  <c r="AG477" i="5"/>
  <c r="AD478" i="5"/>
  <c r="AD479" i="5"/>
  <c r="AD480" i="5"/>
  <c r="AD481" i="5"/>
  <c r="AD482" i="5"/>
  <c r="AD483" i="5"/>
  <c r="AD484" i="5"/>
  <c r="AD485" i="5"/>
  <c r="AD486" i="5"/>
  <c r="AD487" i="5"/>
  <c r="AD488" i="5"/>
  <c r="AD489" i="5"/>
  <c r="L545" i="1"/>
  <c r="AD490" i="5"/>
  <c r="AD491" i="5"/>
  <c r="AD492" i="5"/>
  <c r="AD493" i="5"/>
  <c r="L549" i="1"/>
  <c r="AD494" i="5"/>
  <c r="L550" i="1"/>
  <c r="AD495" i="5"/>
  <c r="AD496" i="5"/>
  <c r="AD497" i="5"/>
  <c r="L553" i="1"/>
  <c r="AD498" i="5"/>
  <c r="AD499" i="5"/>
  <c r="AD500" i="5"/>
  <c r="AD501" i="5"/>
  <c r="L557" i="1"/>
  <c r="AD502" i="5"/>
  <c r="L558" i="1"/>
  <c r="AD503" i="5"/>
  <c r="AD504" i="5"/>
  <c r="AD505" i="5"/>
  <c r="AD506" i="5"/>
  <c r="AD507" i="5"/>
  <c r="AD508" i="5"/>
  <c r="AD509" i="5"/>
  <c r="L565" i="1"/>
  <c r="AD510" i="5"/>
  <c r="AD511" i="5"/>
  <c r="AD512" i="5"/>
  <c r="AD513" i="5"/>
  <c r="L569" i="1"/>
  <c r="AD514" i="5"/>
  <c r="AD477" i="5"/>
  <c r="AA478" i="5"/>
  <c r="AA479" i="5"/>
  <c r="AA480" i="5"/>
  <c r="AA481" i="5"/>
  <c r="K537" i="1"/>
  <c r="AA482" i="5"/>
  <c r="AA483" i="5"/>
  <c r="AA484" i="5"/>
  <c r="AA485" i="5"/>
  <c r="K541" i="1"/>
  <c r="AA486" i="5"/>
  <c r="AA487" i="5"/>
  <c r="AA488" i="5"/>
  <c r="AA489" i="5"/>
  <c r="K545" i="1"/>
  <c r="AA490" i="5"/>
  <c r="AA491" i="5"/>
  <c r="AA492" i="5"/>
  <c r="AA493" i="5"/>
  <c r="K549" i="1"/>
  <c r="AA494" i="5"/>
  <c r="AA495" i="5"/>
  <c r="AA496" i="5"/>
  <c r="AA497" i="5"/>
  <c r="K553" i="1"/>
  <c r="AA498" i="5"/>
  <c r="AA499" i="5"/>
  <c r="AA500" i="5"/>
  <c r="AA501" i="5"/>
  <c r="K557" i="1"/>
  <c r="AA502" i="5"/>
  <c r="AA503" i="5"/>
  <c r="AA504" i="5"/>
  <c r="AA505" i="5"/>
  <c r="K561" i="1"/>
  <c r="AA506" i="5"/>
  <c r="AA507" i="5"/>
  <c r="AA508" i="5"/>
  <c r="AA509" i="5"/>
  <c r="K565" i="1"/>
  <c r="AA510" i="5"/>
  <c r="AA511" i="5"/>
  <c r="AA512" i="5"/>
  <c r="AA513" i="5"/>
  <c r="K569" i="1"/>
  <c r="AA514" i="5"/>
  <c r="AA477" i="5"/>
  <c r="X478" i="5"/>
  <c r="X479" i="5"/>
  <c r="X480" i="5"/>
  <c r="X481" i="5"/>
  <c r="J537" i="1"/>
  <c r="X482" i="5"/>
  <c r="X483" i="5"/>
  <c r="X484" i="5"/>
  <c r="X485" i="5"/>
  <c r="J541" i="1"/>
  <c r="X486" i="5"/>
  <c r="X487" i="5"/>
  <c r="X488" i="5"/>
  <c r="X489" i="5"/>
  <c r="J545" i="1"/>
  <c r="X490" i="5"/>
  <c r="X491" i="5"/>
  <c r="X492" i="5"/>
  <c r="X493" i="5"/>
  <c r="J549" i="1"/>
  <c r="X494" i="5"/>
  <c r="X495" i="5"/>
  <c r="X496" i="5"/>
  <c r="X497" i="5"/>
  <c r="X498" i="5"/>
  <c r="X499" i="5"/>
  <c r="X500" i="5"/>
  <c r="X501" i="5"/>
  <c r="J557" i="1"/>
  <c r="X502" i="5"/>
  <c r="X503" i="5"/>
  <c r="X504" i="5"/>
  <c r="X505" i="5"/>
  <c r="J561" i="1"/>
  <c r="X506" i="5"/>
  <c r="X507" i="5"/>
  <c r="X508" i="5"/>
  <c r="X509" i="5"/>
  <c r="J565" i="1"/>
  <c r="X510" i="5"/>
  <c r="J566" i="1"/>
  <c r="X511" i="5"/>
  <c r="X512" i="5"/>
  <c r="X513" i="5"/>
  <c r="J569" i="1"/>
  <c r="X514" i="5"/>
  <c r="X477" i="5"/>
  <c r="J533" i="1"/>
  <c r="U478" i="5"/>
  <c r="U479" i="5"/>
  <c r="U480" i="5"/>
  <c r="I536" i="1"/>
  <c r="U481" i="5"/>
  <c r="I537" i="1"/>
  <c r="U482" i="5"/>
  <c r="U483" i="5"/>
  <c r="U484" i="5"/>
  <c r="I540" i="1"/>
  <c r="U485" i="5"/>
  <c r="I541" i="1"/>
  <c r="U486" i="5"/>
  <c r="U487" i="5"/>
  <c r="U488" i="5"/>
  <c r="I544" i="1"/>
  <c r="U489" i="5"/>
  <c r="I545" i="1"/>
  <c r="U490" i="5"/>
  <c r="U491" i="5"/>
  <c r="U492" i="5"/>
  <c r="U493" i="5"/>
  <c r="I549" i="1"/>
  <c r="U494" i="5"/>
  <c r="U495" i="5"/>
  <c r="U496" i="5"/>
  <c r="I552" i="1"/>
  <c r="U497" i="5"/>
  <c r="I553" i="1"/>
  <c r="U498" i="5"/>
  <c r="U499" i="5"/>
  <c r="U500" i="5"/>
  <c r="I556" i="1"/>
  <c r="U501" i="5"/>
  <c r="I557" i="1"/>
  <c r="U502" i="5"/>
  <c r="U503" i="5"/>
  <c r="U504" i="5"/>
  <c r="I560" i="1"/>
  <c r="U505" i="5"/>
  <c r="I561" i="1"/>
  <c r="U506" i="5"/>
  <c r="U507" i="5"/>
  <c r="U508" i="5"/>
  <c r="I564" i="1"/>
  <c r="U509" i="5"/>
  <c r="I565" i="1"/>
  <c r="U510" i="5"/>
  <c r="U511" i="5"/>
  <c r="U512" i="5"/>
  <c r="I568" i="1"/>
  <c r="U513" i="5"/>
  <c r="I569" i="1"/>
  <c r="U514" i="5"/>
  <c r="U477" i="5"/>
  <c r="R478" i="5"/>
  <c r="R479" i="5"/>
  <c r="R480" i="5"/>
  <c r="H536" i="1"/>
  <c r="R481" i="5"/>
  <c r="R482" i="5"/>
  <c r="R483" i="5"/>
  <c r="R484" i="5"/>
  <c r="H540" i="1"/>
  <c r="R485" i="5"/>
  <c r="R486" i="5"/>
  <c r="R487" i="5"/>
  <c r="R488" i="5"/>
  <c r="H544" i="1"/>
  <c r="R489" i="5"/>
  <c r="H545" i="1"/>
  <c r="R490" i="5"/>
  <c r="R491" i="5"/>
  <c r="R492" i="5"/>
  <c r="H548" i="1"/>
  <c r="R493" i="5"/>
  <c r="H549" i="1"/>
  <c r="R494" i="5"/>
  <c r="R495" i="5"/>
  <c r="R496" i="5"/>
  <c r="R497" i="5"/>
  <c r="H553" i="1"/>
  <c r="R498" i="5"/>
  <c r="R499" i="5"/>
  <c r="R500" i="5"/>
  <c r="R501" i="5"/>
  <c r="H557" i="1"/>
  <c r="R502" i="5"/>
  <c r="R503" i="5"/>
  <c r="R504" i="5"/>
  <c r="R505" i="5"/>
  <c r="H561" i="1"/>
  <c r="R506" i="5"/>
  <c r="R507" i="5"/>
  <c r="R508" i="5"/>
  <c r="H564" i="1"/>
  <c r="R509" i="5"/>
  <c r="H565" i="1"/>
  <c r="R510" i="5"/>
  <c r="R511" i="5"/>
  <c r="R512" i="5"/>
  <c r="H568" i="1"/>
  <c r="R513" i="5"/>
  <c r="H569" i="1"/>
  <c r="R514" i="5"/>
  <c r="R477" i="5"/>
  <c r="O478" i="5"/>
  <c r="O479" i="5"/>
  <c r="O480" i="5"/>
  <c r="O481" i="5"/>
  <c r="G537" i="1"/>
  <c r="O482" i="5"/>
  <c r="O483" i="5"/>
  <c r="O484" i="5"/>
  <c r="O485" i="5"/>
  <c r="G541" i="1"/>
  <c r="O486" i="5"/>
  <c r="O487" i="5"/>
  <c r="O488" i="5"/>
  <c r="O489" i="5"/>
  <c r="G545" i="1"/>
  <c r="O490" i="5"/>
  <c r="G546" i="1"/>
  <c r="O491" i="5"/>
  <c r="O492" i="5"/>
  <c r="O493" i="5"/>
  <c r="G549" i="1"/>
  <c r="O494" i="5"/>
  <c r="G550" i="1"/>
  <c r="O495" i="5"/>
  <c r="O496" i="5"/>
  <c r="O497" i="5"/>
  <c r="G553" i="1"/>
  <c r="O498" i="5"/>
  <c r="O499" i="5"/>
  <c r="O500" i="5"/>
  <c r="O501" i="5"/>
  <c r="G557" i="1"/>
  <c r="O502" i="5"/>
  <c r="O503" i="5"/>
  <c r="O504" i="5"/>
  <c r="O505" i="5"/>
  <c r="G561" i="1"/>
  <c r="C561" i="1"/>
  <c r="O506" i="5"/>
  <c r="O507" i="5"/>
  <c r="O508" i="5"/>
  <c r="O509" i="5"/>
  <c r="G565" i="1"/>
  <c r="O510" i="5"/>
  <c r="O511" i="5"/>
  <c r="O512" i="5"/>
  <c r="O513" i="5"/>
  <c r="G569" i="1"/>
  <c r="O514" i="5"/>
  <c r="O477" i="5"/>
  <c r="L478" i="5"/>
  <c r="L479" i="5"/>
  <c r="L480" i="5"/>
  <c r="L481" i="5"/>
  <c r="F537" i="1"/>
  <c r="L482" i="5"/>
  <c r="L483" i="5"/>
  <c r="L484" i="5"/>
  <c r="L485" i="5"/>
  <c r="F541" i="1"/>
  <c r="L486" i="5"/>
  <c r="L487" i="5"/>
  <c r="L488" i="5"/>
  <c r="F544" i="1"/>
  <c r="L489" i="5"/>
  <c r="F545" i="1"/>
  <c r="C545" i="1"/>
  <c r="L490" i="5"/>
  <c r="L491" i="5"/>
  <c r="L492" i="5"/>
  <c r="F548" i="1"/>
  <c r="L493" i="5"/>
  <c r="F549" i="1"/>
  <c r="L494" i="5"/>
  <c r="L495" i="5"/>
  <c r="L496" i="5"/>
  <c r="F552" i="1"/>
  <c r="L497" i="5"/>
  <c r="F553" i="1"/>
  <c r="L498" i="5"/>
  <c r="L499" i="5"/>
  <c r="L500" i="5"/>
  <c r="F556" i="1"/>
  <c r="L501" i="5"/>
  <c r="F557" i="1"/>
  <c r="L502" i="5"/>
  <c r="L503" i="5"/>
  <c r="L504" i="5"/>
  <c r="L505" i="5"/>
  <c r="F561" i="1"/>
  <c r="L506" i="5"/>
  <c r="L507" i="5"/>
  <c r="L508" i="5"/>
  <c r="F564" i="1"/>
  <c r="L509" i="5"/>
  <c r="F565" i="1"/>
  <c r="L510" i="5"/>
  <c r="L511" i="5"/>
  <c r="L512" i="5"/>
  <c r="F568" i="1"/>
  <c r="L513" i="5"/>
  <c r="F569" i="1"/>
  <c r="L514" i="5"/>
  <c r="L477" i="5"/>
  <c r="I478" i="5"/>
  <c r="I479" i="5"/>
  <c r="I480" i="5"/>
  <c r="I481" i="5"/>
  <c r="I482" i="5"/>
  <c r="I483" i="5"/>
  <c r="I484" i="5"/>
  <c r="I485" i="5"/>
  <c r="E541" i="1"/>
  <c r="I486" i="5"/>
  <c r="I487" i="5"/>
  <c r="I488" i="5"/>
  <c r="I489" i="5"/>
  <c r="E545" i="1"/>
  <c r="I490" i="5"/>
  <c r="I491" i="5"/>
  <c r="I492" i="5"/>
  <c r="I493" i="5"/>
  <c r="E549" i="1"/>
  <c r="I494" i="5"/>
  <c r="I495" i="5"/>
  <c r="I496" i="5"/>
  <c r="I497" i="5"/>
  <c r="E553" i="1"/>
  <c r="I498" i="5"/>
  <c r="I499" i="5"/>
  <c r="I500" i="5"/>
  <c r="I501" i="5"/>
  <c r="E557" i="1"/>
  <c r="I502" i="5"/>
  <c r="I503" i="5"/>
  <c r="I504" i="5"/>
  <c r="I505" i="5"/>
  <c r="E561" i="1"/>
  <c r="I506" i="5"/>
  <c r="I507" i="5"/>
  <c r="I508" i="5"/>
  <c r="I509" i="5"/>
  <c r="E565" i="1"/>
  <c r="C565" i="1"/>
  <c r="I510" i="5"/>
  <c r="E566" i="1"/>
  <c r="I511" i="5"/>
  <c r="I512" i="5"/>
  <c r="I513" i="5"/>
  <c r="E569" i="1"/>
  <c r="I514" i="5"/>
  <c r="E570" i="1"/>
  <c r="I477" i="5"/>
  <c r="F478" i="5"/>
  <c r="F479" i="5"/>
  <c r="F480" i="5"/>
  <c r="D536" i="1"/>
  <c r="F481" i="5"/>
  <c r="F482" i="5"/>
  <c r="F483" i="5"/>
  <c r="F484" i="5"/>
  <c r="D540" i="1"/>
  <c r="F485" i="5"/>
  <c r="D541" i="1"/>
  <c r="F486" i="5"/>
  <c r="F487" i="5"/>
  <c r="D543" i="1"/>
  <c r="F488" i="5"/>
  <c r="F489" i="5"/>
  <c r="D545" i="1"/>
  <c r="F490" i="5"/>
  <c r="F491" i="5"/>
  <c r="D547" i="1"/>
  <c r="F492" i="5"/>
  <c r="F493" i="5"/>
  <c r="D549" i="1"/>
  <c r="F494" i="5"/>
  <c r="F495" i="5"/>
  <c r="D551" i="1"/>
  <c r="F496" i="5"/>
  <c r="F497" i="5"/>
  <c r="D553" i="1"/>
  <c r="F498" i="5"/>
  <c r="F499" i="5"/>
  <c r="D555" i="1"/>
  <c r="F500" i="5"/>
  <c r="F501" i="5"/>
  <c r="D557" i="1"/>
  <c r="C557" i="1"/>
  <c r="C577" i="4"/>
  <c r="F502" i="5"/>
  <c r="F503" i="5"/>
  <c r="D559" i="1"/>
  <c r="F504" i="5"/>
  <c r="F505" i="5"/>
  <c r="D561" i="1"/>
  <c r="F506" i="5"/>
  <c r="F507" i="5"/>
  <c r="F508" i="5"/>
  <c r="F509" i="5"/>
  <c r="D565" i="1"/>
  <c r="F510" i="5"/>
  <c r="F511" i="5"/>
  <c r="F512" i="5"/>
  <c r="F513" i="5"/>
  <c r="D569" i="1"/>
  <c r="F514" i="5"/>
  <c r="F477" i="5"/>
  <c r="AG420" i="5"/>
  <c r="AG421" i="5"/>
  <c r="AG422" i="5"/>
  <c r="AG423" i="5"/>
  <c r="M471" i="1"/>
  <c r="AG424" i="5"/>
  <c r="AG425" i="5"/>
  <c r="AG426" i="5"/>
  <c r="AG427" i="5"/>
  <c r="M475" i="1"/>
  <c r="AG428" i="5"/>
  <c r="AG429" i="5"/>
  <c r="AG430" i="5"/>
  <c r="AG431" i="5"/>
  <c r="M479" i="1"/>
  <c r="AG432" i="5"/>
  <c r="AG433" i="5"/>
  <c r="AG434" i="5"/>
  <c r="AG435" i="5"/>
  <c r="M483" i="1"/>
  <c r="AG436" i="5"/>
  <c r="AG437" i="5"/>
  <c r="AG438" i="5"/>
  <c r="AG439" i="5"/>
  <c r="M487" i="1"/>
  <c r="AG440" i="5"/>
  <c r="AG441" i="5"/>
  <c r="AG442" i="5"/>
  <c r="AG443" i="5"/>
  <c r="M491" i="1"/>
  <c r="AG444" i="5"/>
  <c r="AG445" i="5"/>
  <c r="AG446" i="5"/>
  <c r="AG447" i="5"/>
  <c r="M495" i="1"/>
  <c r="AG448" i="5"/>
  <c r="AG449" i="5"/>
  <c r="AG450" i="5"/>
  <c r="AG451" i="5"/>
  <c r="M499" i="1"/>
  <c r="AG452" i="5"/>
  <c r="AG453" i="5"/>
  <c r="AG454" i="5"/>
  <c r="AG455" i="5"/>
  <c r="M503" i="1"/>
  <c r="AG456" i="5"/>
  <c r="AG419" i="5"/>
  <c r="AD420" i="5"/>
  <c r="AD421" i="5"/>
  <c r="AD422" i="5"/>
  <c r="AD423" i="5"/>
  <c r="L471" i="1"/>
  <c r="AD424" i="5"/>
  <c r="AD425" i="5"/>
  <c r="AD426" i="5"/>
  <c r="AD427" i="5"/>
  <c r="L475" i="1"/>
  <c r="AD428" i="5"/>
  <c r="AD429" i="5"/>
  <c r="AD430" i="5"/>
  <c r="AD431" i="5"/>
  <c r="L479" i="1"/>
  <c r="AD432" i="5"/>
  <c r="AD433" i="5"/>
  <c r="AD434" i="5"/>
  <c r="L482" i="1"/>
  <c r="AD435" i="5"/>
  <c r="L483" i="1"/>
  <c r="AD436" i="5"/>
  <c r="AD437" i="5"/>
  <c r="AD438" i="5"/>
  <c r="L486" i="1"/>
  <c r="AD439" i="5"/>
  <c r="L487" i="1"/>
  <c r="AD440" i="5"/>
  <c r="AD441" i="5"/>
  <c r="AD442" i="5"/>
  <c r="L490" i="1"/>
  <c r="AD443" i="5"/>
  <c r="L491" i="1"/>
  <c r="AD444" i="5"/>
  <c r="AD445" i="5"/>
  <c r="AD446" i="5"/>
  <c r="L494" i="1"/>
  <c r="AD447" i="5"/>
  <c r="AD448" i="5"/>
  <c r="AD449" i="5"/>
  <c r="AD450" i="5"/>
  <c r="L498" i="1"/>
  <c r="AD451" i="5"/>
  <c r="L499" i="1"/>
  <c r="AD452" i="5"/>
  <c r="AD453" i="5"/>
  <c r="AD454" i="5"/>
  <c r="L502" i="1"/>
  <c r="AD455" i="5"/>
  <c r="L503" i="1"/>
  <c r="AD456" i="5"/>
  <c r="AD419" i="5"/>
  <c r="AA420" i="5"/>
  <c r="AA421" i="5"/>
  <c r="AA422" i="5"/>
  <c r="AA423" i="5"/>
  <c r="AA424" i="5"/>
  <c r="AA425" i="5"/>
  <c r="AA426" i="5"/>
  <c r="AA427" i="5"/>
  <c r="K475" i="1"/>
  <c r="AA428" i="5"/>
  <c r="AA429" i="5"/>
  <c r="AA430" i="5"/>
  <c r="AA431" i="5"/>
  <c r="K479" i="1"/>
  <c r="AA432" i="5"/>
  <c r="AA433" i="5"/>
  <c r="AA434" i="5"/>
  <c r="AA435" i="5"/>
  <c r="K483" i="1"/>
  <c r="AA436" i="5"/>
  <c r="AA437" i="5"/>
  <c r="AA438" i="5"/>
  <c r="AA439" i="5"/>
  <c r="K487" i="1"/>
  <c r="AA440" i="5"/>
  <c r="AA441" i="5"/>
  <c r="AA442" i="5"/>
  <c r="AA443" i="5"/>
  <c r="K491" i="1"/>
  <c r="AA444" i="5"/>
  <c r="AA445" i="5"/>
  <c r="AA446" i="5"/>
  <c r="AA447" i="5"/>
  <c r="K495" i="1"/>
  <c r="AA448" i="5"/>
  <c r="AA449" i="5"/>
  <c r="AA450" i="5"/>
  <c r="AA451" i="5"/>
  <c r="K499" i="1"/>
  <c r="C499" i="1"/>
  <c r="C517" i="4"/>
  <c r="AA452" i="5"/>
  <c r="AA453" i="5"/>
  <c r="AA454" i="5"/>
  <c r="AA455" i="5"/>
  <c r="K503" i="1"/>
  <c r="AA456" i="5"/>
  <c r="AA419" i="5"/>
  <c r="X420" i="5"/>
  <c r="X421" i="5"/>
  <c r="X422" i="5"/>
  <c r="X423" i="5"/>
  <c r="J471" i="1"/>
  <c r="X424" i="5"/>
  <c r="X425" i="5"/>
  <c r="X426" i="5"/>
  <c r="X427" i="5"/>
  <c r="J475" i="1"/>
  <c r="X428" i="5"/>
  <c r="X429" i="5"/>
  <c r="X430" i="5"/>
  <c r="X431" i="5"/>
  <c r="J479" i="1"/>
  <c r="X432" i="5"/>
  <c r="X433" i="5"/>
  <c r="X434" i="5"/>
  <c r="X435" i="5"/>
  <c r="J483" i="1"/>
  <c r="X436" i="5"/>
  <c r="X437" i="5"/>
  <c r="X438" i="5"/>
  <c r="X439" i="5"/>
  <c r="X440" i="5"/>
  <c r="X441" i="5"/>
  <c r="X442" i="5"/>
  <c r="X443" i="5"/>
  <c r="J491" i="1"/>
  <c r="X444" i="5"/>
  <c r="X445" i="5"/>
  <c r="X446" i="5"/>
  <c r="X447" i="5"/>
  <c r="J495" i="1"/>
  <c r="X448" i="5"/>
  <c r="X449" i="5"/>
  <c r="X450" i="5"/>
  <c r="X451" i="5"/>
  <c r="J499" i="1"/>
  <c r="X452" i="5"/>
  <c r="X453" i="5"/>
  <c r="X454" i="5"/>
  <c r="X455" i="5"/>
  <c r="J503" i="1"/>
  <c r="X456" i="5"/>
  <c r="X419" i="5"/>
  <c r="U420" i="5"/>
  <c r="U421" i="5"/>
  <c r="U422" i="5"/>
  <c r="U423" i="5"/>
  <c r="I471" i="1"/>
  <c r="U424" i="5"/>
  <c r="U425" i="5"/>
  <c r="U426" i="5"/>
  <c r="U427" i="5"/>
  <c r="I475" i="1"/>
  <c r="U428" i="5"/>
  <c r="U429" i="5"/>
  <c r="U430" i="5"/>
  <c r="U431" i="5"/>
  <c r="I479" i="1"/>
  <c r="U432" i="5"/>
  <c r="U433" i="5"/>
  <c r="U434" i="5"/>
  <c r="U435" i="5"/>
  <c r="I483" i="1"/>
  <c r="U436" i="5"/>
  <c r="I484" i="1"/>
  <c r="U437" i="5"/>
  <c r="U438" i="5"/>
  <c r="U439" i="5"/>
  <c r="I487" i="1"/>
  <c r="U440" i="5"/>
  <c r="U441" i="5"/>
  <c r="U442" i="5"/>
  <c r="U443" i="5"/>
  <c r="I491" i="1"/>
  <c r="U444" i="5"/>
  <c r="U445" i="5"/>
  <c r="U446" i="5"/>
  <c r="U447" i="5"/>
  <c r="I495" i="1"/>
  <c r="U448" i="5"/>
  <c r="U449" i="5"/>
  <c r="U450" i="5"/>
  <c r="U451" i="5"/>
  <c r="I499" i="1"/>
  <c r="U452" i="5"/>
  <c r="U453" i="5"/>
  <c r="U454" i="5"/>
  <c r="U455" i="5"/>
  <c r="I503" i="1"/>
  <c r="U456" i="5"/>
  <c r="U419" i="5"/>
  <c r="R420" i="5"/>
  <c r="R421" i="5"/>
  <c r="R422" i="5"/>
  <c r="R423" i="5"/>
  <c r="H471" i="1"/>
  <c r="R424" i="5"/>
  <c r="R425" i="5"/>
  <c r="R426" i="5"/>
  <c r="R427" i="5"/>
  <c r="H475" i="1"/>
  <c r="R428" i="5"/>
  <c r="R429" i="5"/>
  <c r="R430" i="5"/>
  <c r="R431" i="5"/>
  <c r="H479" i="1"/>
  <c r="R432" i="5"/>
  <c r="R433" i="5"/>
  <c r="R434" i="5"/>
  <c r="R435" i="5"/>
  <c r="H483" i="1"/>
  <c r="R436" i="5"/>
  <c r="R437" i="5"/>
  <c r="R438" i="5"/>
  <c r="R439" i="5"/>
  <c r="H487" i="1"/>
  <c r="R440" i="5"/>
  <c r="R441" i="5"/>
  <c r="R442" i="5"/>
  <c r="R443" i="5"/>
  <c r="H491" i="1"/>
  <c r="R444" i="5"/>
  <c r="R445" i="5"/>
  <c r="R446" i="5"/>
  <c r="R447" i="5"/>
  <c r="H495" i="1"/>
  <c r="R448" i="5"/>
  <c r="R449" i="5"/>
  <c r="R450" i="5"/>
  <c r="R451" i="5"/>
  <c r="H499" i="1"/>
  <c r="R452" i="5"/>
  <c r="R453" i="5"/>
  <c r="R454" i="5"/>
  <c r="R455" i="5"/>
  <c r="H503" i="1"/>
  <c r="R456" i="5"/>
  <c r="R419" i="5"/>
  <c r="O420" i="5"/>
  <c r="O421" i="5"/>
  <c r="O422" i="5"/>
  <c r="G470" i="1"/>
  <c r="O423" i="5"/>
  <c r="G471" i="1"/>
  <c r="O424" i="5"/>
  <c r="O425" i="5"/>
  <c r="O426" i="5"/>
  <c r="O427" i="5"/>
  <c r="G475" i="1"/>
  <c r="O428" i="5"/>
  <c r="O429" i="5"/>
  <c r="O430" i="5"/>
  <c r="O431" i="5"/>
  <c r="G479" i="1"/>
  <c r="O432" i="5"/>
  <c r="O433" i="5"/>
  <c r="O434" i="5"/>
  <c r="G482" i="1"/>
  <c r="O435" i="5"/>
  <c r="G483" i="1"/>
  <c r="O436" i="5"/>
  <c r="O437" i="5"/>
  <c r="O438" i="5"/>
  <c r="O439" i="5"/>
  <c r="G487" i="1"/>
  <c r="O440" i="5"/>
  <c r="G488" i="1"/>
  <c r="O441" i="5"/>
  <c r="O442" i="5"/>
  <c r="O443" i="5"/>
  <c r="G491" i="1"/>
  <c r="O444" i="5"/>
  <c r="G492" i="1"/>
  <c r="O445" i="5"/>
  <c r="O446" i="5"/>
  <c r="G494" i="1"/>
  <c r="O447" i="5"/>
  <c r="G495" i="1"/>
  <c r="O448" i="5"/>
  <c r="G496" i="1"/>
  <c r="O449" i="5"/>
  <c r="O450" i="5"/>
  <c r="O451" i="5"/>
  <c r="G499" i="1"/>
  <c r="O452" i="5"/>
  <c r="G500" i="1"/>
  <c r="O453" i="5"/>
  <c r="O454" i="5"/>
  <c r="G502" i="1"/>
  <c r="O455" i="5"/>
  <c r="G503" i="1"/>
  <c r="O456" i="5"/>
  <c r="O419" i="5"/>
  <c r="L420" i="5"/>
  <c r="L421" i="5"/>
  <c r="F469" i="1"/>
  <c r="L422" i="5"/>
  <c r="L423" i="5"/>
  <c r="F471" i="1"/>
  <c r="L424" i="5"/>
  <c r="L425" i="5"/>
  <c r="F473" i="1"/>
  <c r="L426" i="5"/>
  <c r="L427" i="5"/>
  <c r="F475" i="1"/>
  <c r="L428" i="5"/>
  <c r="L429" i="5"/>
  <c r="L430" i="5"/>
  <c r="L431" i="5"/>
  <c r="F479" i="1"/>
  <c r="L432" i="5"/>
  <c r="L433" i="5"/>
  <c r="L434" i="5"/>
  <c r="L435" i="5"/>
  <c r="F483" i="1"/>
  <c r="L436" i="5"/>
  <c r="L437" i="5"/>
  <c r="L438" i="5"/>
  <c r="L439" i="5"/>
  <c r="F487" i="1"/>
  <c r="L440" i="5"/>
  <c r="L441" i="5"/>
  <c r="L442" i="5"/>
  <c r="L443" i="5"/>
  <c r="L444" i="5"/>
  <c r="L445" i="5"/>
  <c r="F493" i="1"/>
  <c r="L446" i="5"/>
  <c r="L447" i="5"/>
  <c r="F495" i="1"/>
  <c r="L448" i="5"/>
  <c r="L449" i="5"/>
  <c r="L450" i="5"/>
  <c r="L451" i="5"/>
  <c r="F499" i="1"/>
  <c r="L452" i="5"/>
  <c r="L453" i="5"/>
  <c r="L454" i="5"/>
  <c r="L455" i="5"/>
  <c r="F503" i="1"/>
  <c r="L456" i="5"/>
  <c r="L419" i="5"/>
  <c r="I420" i="5"/>
  <c r="I421" i="5"/>
  <c r="I422" i="5"/>
  <c r="I423" i="5"/>
  <c r="E471" i="1"/>
  <c r="I424" i="5"/>
  <c r="I425" i="5"/>
  <c r="I426" i="5"/>
  <c r="I427" i="5"/>
  <c r="E475" i="1"/>
  <c r="I428" i="5"/>
  <c r="I429" i="5"/>
  <c r="I430" i="5"/>
  <c r="I431" i="5"/>
  <c r="E479" i="1"/>
  <c r="I432" i="5"/>
  <c r="I433" i="5"/>
  <c r="I434" i="5"/>
  <c r="I435" i="5"/>
  <c r="E483" i="1"/>
  <c r="I436" i="5"/>
  <c r="I437" i="5"/>
  <c r="I438" i="5"/>
  <c r="I439" i="5"/>
  <c r="E487" i="1"/>
  <c r="I440" i="5"/>
  <c r="I441" i="5"/>
  <c r="I442" i="5"/>
  <c r="I443" i="5"/>
  <c r="E491" i="1"/>
  <c r="I444" i="5"/>
  <c r="I445" i="5"/>
  <c r="I446" i="5"/>
  <c r="I447" i="5"/>
  <c r="E495" i="1"/>
  <c r="I448" i="5"/>
  <c r="E496" i="1"/>
  <c r="I449" i="5"/>
  <c r="I450" i="5"/>
  <c r="I451" i="5"/>
  <c r="E499" i="1"/>
  <c r="I452" i="5"/>
  <c r="E500" i="1"/>
  <c r="I453" i="5"/>
  <c r="I454" i="5"/>
  <c r="I455" i="5"/>
  <c r="E503" i="1"/>
  <c r="I456" i="5"/>
  <c r="E504" i="1"/>
  <c r="I419" i="5"/>
  <c r="F420" i="5"/>
  <c r="F421" i="5"/>
  <c r="F422" i="5"/>
  <c r="D470" i="1"/>
  <c r="F423" i="5"/>
  <c r="F424" i="5"/>
  <c r="F425" i="5"/>
  <c r="F426" i="5"/>
  <c r="D474" i="1"/>
  <c r="F427" i="5"/>
  <c r="D475" i="1"/>
  <c r="F428" i="5"/>
  <c r="F429" i="5"/>
  <c r="F430" i="5"/>
  <c r="D478" i="1"/>
  <c r="F431" i="5"/>
  <c r="D479" i="1"/>
  <c r="F432" i="5"/>
  <c r="F433" i="5"/>
  <c r="F434" i="5"/>
  <c r="D482" i="1"/>
  <c r="F435" i="5"/>
  <c r="D483" i="1"/>
  <c r="F436" i="5"/>
  <c r="F437" i="5"/>
  <c r="F438" i="5"/>
  <c r="D486" i="1"/>
  <c r="F439" i="5"/>
  <c r="D487" i="1"/>
  <c r="F440" i="5"/>
  <c r="F441" i="5"/>
  <c r="D489" i="1"/>
  <c r="F442" i="5"/>
  <c r="F443" i="5"/>
  <c r="D491" i="1"/>
  <c r="F444" i="5"/>
  <c r="F445" i="5"/>
  <c r="D493" i="1"/>
  <c r="F446" i="5"/>
  <c r="D494" i="1"/>
  <c r="F447" i="5"/>
  <c r="D495" i="1"/>
  <c r="F448" i="5"/>
  <c r="F449" i="5"/>
  <c r="D497" i="1"/>
  <c r="F450" i="5"/>
  <c r="D498" i="1"/>
  <c r="F451" i="5"/>
  <c r="D499" i="1"/>
  <c r="F452" i="5"/>
  <c r="F453" i="5"/>
  <c r="D501" i="1"/>
  <c r="F454" i="5"/>
  <c r="F455" i="5"/>
  <c r="D503" i="1"/>
  <c r="F456" i="5"/>
  <c r="F419" i="5"/>
  <c r="AG363" i="5"/>
  <c r="M402" i="1"/>
  <c r="AG364" i="5"/>
  <c r="M403" i="1"/>
  <c r="AG365" i="5"/>
  <c r="AG366" i="5"/>
  <c r="M405" i="1"/>
  <c r="AG367" i="5"/>
  <c r="AG368" i="5"/>
  <c r="M407" i="1"/>
  <c r="AG369" i="5"/>
  <c r="M408" i="1"/>
  <c r="AG370" i="5"/>
  <c r="M409" i="1"/>
  <c r="AG371" i="5"/>
  <c r="AG372" i="5"/>
  <c r="AG373" i="5"/>
  <c r="M412" i="1"/>
  <c r="AG374" i="5"/>
  <c r="M413" i="1"/>
  <c r="AG375" i="5"/>
  <c r="AG376" i="5"/>
  <c r="AG377" i="5"/>
  <c r="AG378" i="5"/>
  <c r="M417" i="1"/>
  <c r="C417" i="1"/>
  <c r="AG379" i="5"/>
  <c r="AG380" i="5"/>
  <c r="AG381" i="5"/>
  <c r="M420" i="1"/>
  <c r="AG382" i="5"/>
  <c r="M421" i="1"/>
  <c r="AG383" i="5"/>
  <c r="AG384" i="5"/>
  <c r="AG385" i="5"/>
  <c r="M424" i="1"/>
  <c r="AG386" i="5"/>
  <c r="M425" i="1"/>
  <c r="AG387" i="5"/>
  <c r="M426" i="1"/>
  <c r="AG388" i="5"/>
  <c r="AG389" i="5"/>
  <c r="AG390" i="5"/>
  <c r="M429" i="1"/>
  <c r="AG391" i="5"/>
  <c r="AG392" i="5"/>
  <c r="AG393" i="5"/>
  <c r="M432" i="1"/>
  <c r="AG394" i="5"/>
  <c r="M433" i="1"/>
  <c r="AG395" i="5"/>
  <c r="AG396" i="5"/>
  <c r="AG397" i="5"/>
  <c r="AG398" i="5"/>
  <c r="M437" i="1"/>
  <c r="AG399" i="5"/>
  <c r="AG362" i="5"/>
  <c r="AD363" i="5"/>
  <c r="AD364" i="5"/>
  <c r="AD365" i="5"/>
  <c r="AD366" i="5"/>
  <c r="L405" i="1"/>
  <c r="AD367" i="5"/>
  <c r="AD368" i="5"/>
  <c r="AD369" i="5"/>
  <c r="AD370" i="5"/>
  <c r="AD371" i="5"/>
  <c r="AD372" i="5"/>
  <c r="L411" i="1"/>
  <c r="AD373" i="5"/>
  <c r="AD374" i="5"/>
  <c r="L413" i="1"/>
  <c r="AD375" i="5"/>
  <c r="AD376" i="5"/>
  <c r="AD377" i="5"/>
  <c r="AD378" i="5"/>
  <c r="L417" i="1"/>
  <c r="AD379" i="5"/>
  <c r="AD380" i="5"/>
  <c r="L419" i="1"/>
  <c r="AD381" i="5"/>
  <c r="AD382" i="5"/>
  <c r="L421" i="1"/>
  <c r="AD383" i="5"/>
  <c r="L422" i="1"/>
  <c r="AD384" i="5"/>
  <c r="AD385" i="5"/>
  <c r="AD386" i="5"/>
  <c r="L425" i="1"/>
  <c r="AD387" i="5"/>
  <c r="AD388" i="5"/>
  <c r="L427" i="1"/>
  <c r="AD389" i="5"/>
  <c r="AD390" i="5"/>
  <c r="L429" i="1"/>
  <c r="AD391" i="5"/>
  <c r="AD392" i="5"/>
  <c r="AD393" i="5"/>
  <c r="AD394" i="5"/>
  <c r="L433" i="1"/>
  <c r="AD395" i="5"/>
  <c r="AD396" i="5"/>
  <c r="L435" i="1"/>
  <c r="AD397" i="5"/>
  <c r="AD398" i="5"/>
  <c r="L437" i="1"/>
  <c r="AD399" i="5"/>
  <c r="AD362" i="5"/>
  <c r="AA363" i="5"/>
  <c r="K402" i="1"/>
  <c r="AA364" i="5"/>
  <c r="AA365" i="5"/>
  <c r="AA366" i="5"/>
  <c r="K405" i="1"/>
  <c r="C405" i="1"/>
  <c r="AA367" i="5"/>
  <c r="K406" i="1"/>
  <c r="AA368" i="5"/>
  <c r="K407" i="1"/>
  <c r="AA369" i="5"/>
  <c r="AA370" i="5"/>
  <c r="K409" i="1"/>
  <c r="AA371" i="5"/>
  <c r="K410" i="1"/>
  <c r="AA372" i="5"/>
  <c r="K411" i="1"/>
  <c r="AA373" i="5"/>
  <c r="K412" i="1"/>
  <c r="AA374" i="5"/>
  <c r="K413" i="1"/>
  <c r="AA375" i="5"/>
  <c r="K414" i="1"/>
  <c r="AA376" i="5"/>
  <c r="AA377" i="5"/>
  <c r="AA378" i="5"/>
  <c r="K417" i="1"/>
  <c r="AA379" i="5"/>
  <c r="K418" i="1"/>
  <c r="AA380" i="5"/>
  <c r="AA381" i="5"/>
  <c r="AA382" i="5"/>
  <c r="AA383" i="5"/>
  <c r="K422" i="1"/>
  <c r="AA384" i="5"/>
  <c r="AA385" i="5"/>
  <c r="AA386" i="5"/>
  <c r="K425" i="1"/>
  <c r="AA387" i="5"/>
  <c r="K426" i="1"/>
  <c r="AA388" i="5"/>
  <c r="AA389" i="5"/>
  <c r="AA390" i="5"/>
  <c r="K429" i="1"/>
  <c r="AA391" i="5"/>
  <c r="K430" i="1"/>
  <c r="AA392" i="5"/>
  <c r="AA393" i="5"/>
  <c r="AA394" i="5"/>
  <c r="K433" i="1"/>
  <c r="AA395" i="5"/>
  <c r="K434" i="1"/>
  <c r="AA396" i="5"/>
  <c r="AA397" i="5"/>
  <c r="AA398" i="5"/>
  <c r="K437" i="1"/>
  <c r="AA399" i="5"/>
  <c r="K438" i="1"/>
  <c r="AA362" i="5"/>
  <c r="K401" i="1"/>
  <c r="X363" i="5"/>
  <c r="X364" i="5"/>
  <c r="J403" i="1"/>
  <c r="X365" i="5"/>
  <c r="X366" i="5"/>
  <c r="X367" i="5"/>
  <c r="X368" i="5"/>
  <c r="J407" i="1"/>
  <c r="X369" i="5"/>
  <c r="X370" i="5"/>
  <c r="J409" i="1"/>
  <c r="X371" i="5"/>
  <c r="X372" i="5"/>
  <c r="J411" i="1"/>
  <c r="X373" i="5"/>
  <c r="X374" i="5"/>
  <c r="J413" i="1"/>
  <c r="X375" i="5"/>
  <c r="X376" i="5"/>
  <c r="J415" i="1"/>
  <c r="X377" i="5"/>
  <c r="X378" i="5"/>
  <c r="J417" i="1"/>
  <c r="X379" i="5"/>
  <c r="X380" i="5"/>
  <c r="J419" i="1"/>
  <c r="X381" i="5"/>
  <c r="J420" i="1"/>
  <c r="X382" i="5"/>
  <c r="J421" i="1"/>
  <c r="X383" i="5"/>
  <c r="X384" i="5"/>
  <c r="J423" i="1"/>
  <c r="X385" i="5"/>
  <c r="X386" i="5"/>
  <c r="J425" i="1"/>
  <c r="X387" i="5"/>
  <c r="X388" i="5"/>
  <c r="J427" i="1"/>
  <c r="X389" i="5"/>
  <c r="X390" i="5"/>
  <c r="J429" i="1"/>
  <c r="X391" i="5"/>
  <c r="X392" i="5"/>
  <c r="J431" i="1"/>
  <c r="X393" i="5"/>
  <c r="J432" i="1"/>
  <c r="X394" i="5"/>
  <c r="J433" i="1"/>
  <c r="X395" i="5"/>
  <c r="X396" i="5"/>
  <c r="J435" i="1"/>
  <c r="X397" i="5"/>
  <c r="X398" i="5"/>
  <c r="J437" i="1"/>
  <c r="X399" i="5"/>
  <c r="X362" i="5"/>
  <c r="J401" i="1"/>
  <c r="U363" i="5"/>
  <c r="I402" i="1"/>
  <c r="U364" i="5"/>
  <c r="U365" i="5"/>
  <c r="U366" i="5"/>
  <c r="I405" i="1"/>
  <c r="U367" i="5"/>
  <c r="U368" i="5"/>
  <c r="U369" i="5"/>
  <c r="U370" i="5"/>
  <c r="I409" i="1"/>
  <c r="U371" i="5"/>
  <c r="I410" i="1"/>
  <c r="U372" i="5"/>
  <c r="U373" i="5"/>
  <c r="U374" i="5"/>
  <c r="I413" i="1"/>
  <c r="U375" i="5"/>
  <c r="I414" i="1"/>
  <c r="U376" i="5"/>
  <c r="U377" i="5"/>
  <c r="U378" i="5"/>
  <c r="I417" i="1"/>
  <c r="U379" i="5"/>
  <c r="I418" i="1"/>
  <c r="U380" i="5"/>
  <c r="U381" i="5"/>
  <c r="U382" i="5"/>
  <c r="I421" i="1"/>
  <c r="U383" i="5"/>
  <c r="I422" i="1"/>
  <c r="U384" i="5"/>
  <c r="U385" i="5"/>
  <c r="I424" i="1"/>
  <c r="U386" i="5"/>
  <c r="U387" i="5"/>
  <c r="I426" i="1"/>
  <c r="U388" i="5"/>
  <c r="U389" i="5"/>
  <c r="I428" i="1"/>
  <c r="U390" i="5"/>
  <c r="I429" i="1"/>
  <c r="U391" i="5"/>
  <c r="U392" i="5"/>
  <c r="U393" i="5"/>
  <c r="U394" i="5"/>
  <c r="I433" i="1"/>
  <c r="U395" i="5"/>
  <c r="U396" i="5"/>
  <c r="U397" i="5"/>
  <c r="U398" i="5"/>
  <c r="I437" i="1"/>
  <c r="U399" i="5"/>
  <c r="U362" i="5"/>
  <c r="R363" i="5"/>
  <c r="R364" i="5"/>
  <c r="R365" i="5"/>
  <c r="R366" i="5"/>
  <c r="R367" i="5"/>
  <c r="R368" i="5"/>
  <c r="R369" i="5"/>
  <c r="R370" i="5"/>
  <c r="H409" i="1"/>
  <c r="R371" i="5"/>
  <c r="R372" i="5"/>
  <c r="R373" i="5"/>
  <c r="R374" i="5"/>
  <c r="H413" i="1"/>
  <c r="R375" i="5"/>
  <c r="R376" i="5"/>
  <c r="R377" i="5"/>
  <c r="H416" i="1"/>
  <c r="R378" i="5"/>
  <c r="R379" i="5"/>
  <c r="R380" i="5"/>
  <c r="R381" i="5"/>
  <c r="R382" i="5"/>
  <c r="H421" i="1"/>
  <c r="R383" i="5"/>
  <c r="R384" i="5"/>
  <c r="R385" i="5"/>
  <c r="R386" i="5"/>
  <c r="R387" i="5"/>
  <c r="R388" i="5"/>
  <c r="R389" i="5"/>
  <c r="R390" i="5"/>
  <c r="H429" i="1"/>
  <c r="R391" i="5"/>
  <c r="R392" i="5"/>
  <c r="R393" i="5"/>
  <c r="R394" i="5"/>
  <c r="H433" i="1"/>
  <c r="R395" i="5"/>
  <c r="R396" i="5"/>
  <c r="R397" i="5"/>
  <c r="R398" i="5"/>
  <c r="H437" i="1"/>
  <c r="R399" i="5"/>
  <c r="R362" i="5"/>
  <c r="H401" i="1"/>
  <c r="O363" i="5"/>
  <c r="O364" i="5"/>
  <c r="O365" i="5"/>
  <c r="O366" i="5"/>
  <c r="G405" i="1"/>
  <c r="O367" i="5"/>
  <c r="O368" i="5"/>
  <c r="O369" i="5"/>
  <c r="O370" i="5"/>
  <c r="G409" i="1"/>
  <c r="O371" i="5"/>
  <c r="O372" i="5"/>
  <c r="O373" i="5"/>
  <c r="G412" i="1"/>
  <c r="O374" i="5"/>
  <c r="G413" i="1"/>
  <c r="O375" i="5"/>
  <c r="O376" i="5"/>
  <c r="O377" i="5"/>
  <c r="O378" i="5"/>
  <c r="G417" i="1"/>
  <c r="O379" i="5"/>
  <c r="O380" i="5"/>
  <c r="O381" i="5"/>
  <c r="O382" i="5"/>
  <c r="G421" i="1"/>
  <c r="O383" i="5"/>
  <c r="O384" i="5"/>
  <c r="O385" i="5"/>
  <c r="O386" i="5"/>
  <c r="G425" i="1"/>
  <c r="O387" i="5"/>
  <c r="G426" i="1"/>
  <c r="O388" i="5"/>
  <c r="O389" i="5"/>
  <c r="O390" i="5"/>
  <c r="G429" i="1"/>
  <c r="O391" i="5"/>
  <c r="O392" i="5"/>
  <c r="O393" i="5"/>
  <c r="G432" i="1"/>
  <c r="O394" i="5"/>
  <c r="G433" i="1"/>
  <c r="O395" i="5"/>
  <c r="O396" i="5"/>
  <c r="O397" i="5"/>
  <c r="O398" i="5"/>
  <c r="G437" i="1"/>
  <c r="O399" i="5"/>
  <c r="O362" i="5"/>
  <c r="L363" i="5"/>
  <c r="L364" i="5"/>
  <c r="L365" i="5"/>
  <c r="L366" i="5"/>
  <c r="F405" i="1"/>
  <c r="L367" i="5"/>
  <c r="L368" i="5"/>
  <c r="L369" i="5"/>
  <c r="L370" i="5"/>
  <c r="F409" i="1"/>
  <c r="L371" i="5"/>
  <c r="L372" i="5"/>
  <c r="L373" i="5"/>
  <c r="L374" i="5"/>
  <c r="F413" i="1"/>
  <c r="L375" i="5"/>
  <c r="L376" i="5"/>
  <c r="L377" i="5"/>
  <c r="L378" i="5"/>
  <c r="F417" i="1"/>
  <c r="L379" i="5"/>
  <c r="L380" i="5"/>
  <c r="L381" i="5"/>
  <c r="L382" i="5"/>
  <c r="F421" i="1"/>
  <c r="L383" i="5"/>
  <c r="L384" i="5"/>
  <c r="L385" i="5"/>
  <c r="L386" i="5"/>
  <c r="F425" i="1"/>
  <c r="L387" i="5"/>
  <c r="L388" i="5"/>
  <c r="F427" i="1"/>
  <c r="L389" i="5"/>
  <c r="L390" i="5"/>
  <c r="F429" i="1"/>
  <c r="L391" i="5"/>
  <c r="L392" i="5"/>
  <c r="L393" i="5"/>
  <c r="L394" i="5"/>
  <c r="F433" i="1"/>
  <c r="L395" i="5"/>
  <c r="L396" i="5"/>
  <c r="L397" i="5"/>
  <c r="L398" i="5"/>
  <c r="F437" i="1"/>
  <c r="C437" i="1"/>
  <c r="L399" i="5"/>
  <c r="L362" i="5"/>
  <c r="I363" i="5"/>
  <c r="E402" i="1"/>
  <c r="I364" i="5"/>
  <c r="E403" i="1"/>
  <c r="I365" i="5"/>
  <c r="I366" i="5"/>
  <c r="E405" i="1"/>
  <c r="I367" i="5"/>
  <c r="I368" i="5"/>
  <c r="I369" i="5"/>
  <c r="I370" i="5"/>
  <c r="E409" i="1"/>
  <c r="I371" i="5"/>
  <c r="I372" i="5"/>
  <c r="E411" i="1"/>
  <c r="I373" i="5"/>
  <c r="I374" i="5"/>
  <c r="E413" i="1"/>
  <c r="C413" i="1"/>
  <c r="I375" i="5"/>
  <c r="I376" i="5"/>
  <c r="E415" i="1"/>
  <c r="I377" i="5"/>
  <c r="I378" i="5"/>
  <c r="E417" i="1"/>
  <c r="I379" i="5"/>
  <c r="I380" i="5"/>
  <c r="I381" i="5"/>
  <c r="I382" i="5"/>
  <c r="E421" i="1"/>
  <c r="I383" i="5"/>
  <c r="I384" i="5"/>
  <c r="I385" i="5"/>
  <c r="I386" i="5"/>
  <c r="E425" i="1"/>
  <c r="I387" i="5"/>
  <c r="I388" i="5"/>
  <c r="I389" i="5"/>
  <c r="I390" i="5"/>
  <c r="E429" i="1"/>
  <c r="I391" i="5"/>
  <c r="I392" i="5"/>
  <c r="I393" i="5"/>
  <c r="I394" i="5"/>
  <c r="E433" i="1"/>
  <c r="I395" i="5"/>
  <c r="I396" i="5"/>
  <c r="I397" i="5"/>
  <c r="I398" i="5"/>
  <c r="E437" i="1"/>
  <c r="I399" i="5"/>
  <c r="E438" i="1"/>
  <c r="I362" i="5"/>
  <c r="F363" i="5"/>
  <c r="F364" i="5"/>
  <c r="F365" i="5"/>
  <c r="F366" i="5"/>
  <c r="D405" i="1"/>
  <c r="F367" i="5"/>
  <c r="F368" i="5"/>
  <c r="F369" i="5"/>
  <c r="F370" i="5"/>
  <c r="D409" i="1"/>
  <c r="F371" i="5"/>
  <c r="F372" i="5"/>
  <c r="F373" i="5"/>
  <c r="F374" i="5"/>
  <c r="D413" i="1"/>
  <c r="F375" i="5"/>
  <c r="F376" i="5"/>
  <c r="F377" i="5"/>
  <c r="F378" i="5"/>
  <c r="D417" i="1"/>
  <c r="F379" i="5"/>
  <c r="F380" i="5"/>
  <c r="F381" i="5"/>
  <c r="F382" i="5"/>
  <c r="D421" i="1"/>
  <c r="F383" i="5"/>
  <c r="F384" i="5"/>
  <c r="F385" i="5"/>
  <c r="F386" i="5"/>
  <c r="D425" i="1"/>
  <c r="F387" i="5"/>
  <c r="F388" i="5"/>
  <c r="F389" i="5"/>
  <c r="F390" i="5"/>
  <c r="D429" i="1"/>
  <c r="F391" i="5"/>
  <c r="F392" i="5"/>
  <c r="F393" i="5"/>
  <c r="F394" i="5"/>
  <c r="D433" i="1"/>
  <c r="F395" i="5"/>
  <c r="F396" i="5"/>
  <c r="F397" i="5"/>
  <c r="F398" i="5"/>
  <c r="D437" i="1"/>
  <c r="F399" i="5"/>
  <c r="F362" i="5"/>
  <c r="AG303" i="5"/>
  <c r="AG304" i="5"/>
  <c r="AG305" i="5"/>
  <c r="AG306" i="5"/>
  <c r="M340" i="1"/>
  <c r="AG307" i="5"/>
  <c r="M341" i="1"/>
  <c r="AG308" i="5"/>
  <c r="AG309" i="5"/>
  <c r="AG310" i="5"/>
  <c r="M344" i="1"/>
  <c r="AG311" i="5"/>
  <c r="M345" i="1"/>
  <c r="AG312" i="5"/>
  <c r="AG313" i="5"/>
  <c r="M347" i="1"/>
  <c r="AG314" i="5"/>
  <c r="M348" i="1"/>
  <c r="AG315" i="5"/>
  <c r="AG316" i="5"/>
  <c r="AG317" i="5"/>
  <c r="M351" i="1"/>
  <c r="AG318" i="5"/>
  <c r="M352" i="1"/>
  <c r="AG319" i="5"/>
  <c r="M353" i="1"/>
  <c r="AG320" i="5"/>
  <c r="AG321" i="5"/>
  <c r="M355" i="1"/>
  <c r="AG322" i="5"/>
  <c r="M356" i="1"/>
  <c r="AG323" i="5"/>
  <c r="M357" i="1"/>
  <c r="AG324" i="5"/>
  <c r="AG325" i="5"/>
  <c r="AG326" i="5"/>
  <c r="M360" i="1"/>
  <c r="AG327" i="5"/>
  <c r="M361" i="1"/>
  <c r="AG328" i="5"/>
  <c r="AG329" i="5"/>
  <c r="AG330" i="5"/>
  <c r="M364" i="1"/>
  <c r="AG331" i="5"/>
  <c r="AG332" i="5"/>
  <c r="M366" i="1"/>
  <c r="AG333" i="5"/>
  <c r="AG334" i="5"/>
  <c r="M368" i="1"/>
  <c r="AG335" i="5"/>
  <c r="AG336" i="5"/>
  <c r="M370" i="1"/>
  <c r="AG337" i="5"/>
  <c r="AG338" i="5"/>
  <c r="M372" i="1"/>
  <c r="AG339" i="5"/>
  <c r="M373" i="1"/>
  <c r="AG302" i="5"/>
  <c r="AD303" i="5"/>
  <c r="AD304" i="5"/>
  <c r="L338" i="1"/>
  <c r="AD305" i="5"/>
  <c r="AD306" i="5"/>
  <c r="AD307" i="5"/>
  <c r="AD308" i="5"/>
  <c r="L342" i="1"/>
  <c r="AD309" i="5"/>
  <c r="AD310" i="5"/>
  <c r="L344" i="1"/>
  <c r="AD311" i="5"/>
  <c r="AD312" i="5"/>
  <c r="L346" i="1"/>
  <c r="AD313" i="5"/>
  <c r="AD314" i="5"/>
  <c r="L348" i="1"/>
  <c r="AD315" i="5"/>
  <c r="AD316" i="5"/>
  <c r="AD317" i="5"/>
  <c r="AD318" i="5"/>
  <c r="L352" i="1"/>
  <c r="AD319" i="5"/>
  <c r="AD320" i="5"/>
  <c r="L354" i="1"/>
  <c r="AD321" i="5"/>
  <c r="AD322" i="5"/>
  <c r="L356" i="1"/>
  <c r="AD323" i="5"/>
  <c r="AD324" i="5"/>
  <c r="L358" i="1"/>
  <c r="AD325" i="5"/>
  <c r="L359" i="1"/>
  <c r="AD326" i="5"/>
  <c r="L360" i="1"/>
  <c r="AD327" i="5"/>
  <c r="AD328" i="5"/>
  <c r="L362" i="1"/>
  <c r="AD329" i="5"/>
  <c r="AD330" i="5"/>
  <c r="L364" i="1"/>
  <c r="AD331" i="5"/>
  <c r="AD332" i="5"/>
  <c r="L366" i="1"/>
  <c r="AD333" i="5"/>
  <c r="AD334" i="5"/>
  <c r="L368" i="1"/>
  <c r="AD335" i="5"/>
  <c r="AD336" i="5"/>
  <c r="L370" i="1"/>
  <c r="AD337" i="5"/>
  <c r="AD338" i="5"/>
  <c r="L372" i="1"/>
  <c r="AD339" i="5"/>
  <c r="AD302" i="5"/>
  <c r="AA303" i="5"/>
  <c r="AA304" i="5"/>
  <c r="AA305" i="5"/>
  <c r="AA306" i="5"/>
  <c r="K340" i="1"/>
  <c r="AA307" i="5"/>
  <c r="AA308" i="5"/>
  <c r="AA309" i="5"/>
  <c r="AA310" i="5"/>
  <c r="K344" i="1"/>
  <c r="AA311" i="5"/>
  <c r="AA312" i="5"/>
  <c r="AA313" i="5"/>
  <c r="K347" i="1"/>
  <c r="AA314" i="5"/>
  <c r="K348" i="1"/>
  <c r="AA315" i="5"/>
  <c r="AA316" i="5"/>
  <c r="AA317" i="5"/>
  <c r="AA318" i="5"/>
  <c r="K352" i="1"/>
  <c r="AA319" i="5"/>
  <c r="K353" i="1"/>
  <c r="AA320" i="5"/>
  <c r="AA321" i="5"/>
  <c r="K355" i="1"/>
  <c r="AA322" i="5"/>
  <c r="K356" i="1"/>
  <c r="AA323" i="5"/>
  <c r="K357" i="1"/>
  <c r="AA324" i="5"/>
  <c r="AA325" i="5"/>
  <c r="K359" i="1"/>
  <c r="AA326" i="5"/>
  <c r="K360" i="1"/>
  <c r="AA327" i="5"/>
  <c r="K361" i="1"/>
  <c r="AA328" i="5"/>
  <c r="AA329" i="5"/>
  <c r="K363" i="1"/>
  <c r="AA330" i="5"/>
  <c r="K364" i="1"/>
  <c r="AA331" i="5"/>
  <c r="AA332" i="5"/>
  <c r="AA333" i="5"/>
  <c r="K367" i="1"/>
  <c r="AA334" i="5"/>
  <c r="K368" i="1"/>
  <c r="AA335" i="5"/>
  <c r="AA336" i="5"/>
  <c r="AA337" i="5"/>
  <c r="AA338" i="5"/>
  <c r="K372" i="1"/>
  <c r="AA339" i="5"/>
  <c r="AA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J348" i="1"/>
  <c r="X315" i="5"/>
  <c r="J349" i="1"/>
  <c r="X316" i="5"/>
  <c r="X317" i="5"/>
  <c r="X318" i="5"/>
  <c r="J352" i="1"/>
  <c r="C352" i="1"/>
  <c r="X319" i="5"/>
  <c r="X320" i="5"/>
  <c r="X321" i="5"/>
  <c r="X322" i="5"/>
  <c r="J356" i="1"/>
  <c r="X323" i="5"/>
  <c r="J357" i="1"/>
  <c r="X324" i="5"/>
  <c r="X325" i="5"/>
  <c r="X326" i="5"/>
  <c r="X327" i="5"/>
  <c r="X328" i="5"/>
  <c r="X329" i="5"/>
  <c r="J363" i="1"/>
  <c r="X330" i="5"/>
  <c r="X331" i="5"/>
  <c r="X332" i="5"/>
  <c r="X333" i="5"/>
  <c r="X334" i="5"/>
  <c r="J368" i="1"/>
  <c r="X335" i="5"/>
  <c r="X336" i="5"/>
  <c r="X337" i="5"/>
  <c r="X338" i="5"/>
  <c r="J372" i="1"/>
  <c r="X339" i="5"/>
  <c r="J373" i="1"/>
  <c r="X302" i="5"/>
  <c r="U303" i="5"/>
  <c r="U304" i="5"/>
  <c r="U305" i="5"/>
  <c r="I339" i="1"/>
  <c r="U306" i="5"/>
  <c r="I340" i="1"/>
  <c r="U307" i="5"/>
  <c r="U308" i="5"/>
  <c r="I342" i="1"/>
  <c r="U309" i="5"/>
  <c r="U310" i="5"/>
  <c r="I344" i="1"/>
  <c r="U311" i="5"/>
  <c r="U312" i="5"/>
  <c r="I346" i="1"/>
  <c r="U313" i="5"/>
  <c r="I347" i="1"/>
  <c r="U314" i="5"/>
  <c r="I348" i="1"/>
  <c r="U315" i="5"/>
  <c r="I349" i="1"/>
  <c r="U316" i="5"/>
  <c r="U317" i="5"/>
  <c r="U318" i="5"/>
  <c r="I352" i="1"/>
  <c r="U319" i="5"/>
  <c r="I353" i="1"/>
  <c r="U320" i="5"/>
  <c r="U321" i="5"/>
  <c r="I355" i="1"/>
  <c r="U322" i="5"/>
  <c r="I356" i="1"/>
  <c r="U323" i="5"/>
  <c r="U324" i="5"/>
  <c r="U325" i="5"/>
  <c r="I359" i="1"/>
  <c r="U326" i="5"/>
  <c r="I360" i="1"/>
  <c r="U327" i="5"/>
  <c r="I361" i="1"/>
  <c r="U328" i="5"/>
  <c r="U329" i="5"/>
  <c r="I363" i="1"/>
  <c r="U330" i="5"/>
  <c r="I364" i="1"/>
  <c r="U331" i="5"/>
  <c r="U332" i="5"/>
  <c r="U333" i="5"/>
  <c r="U334" i="5"/>
  <c r="I368" i="1"/>
  <c r="U335" i="5"/>
  <c r="U336" i="5"/>
  <c r="U337" i="5"/>
  <c r="I371" i="1"/>
  <c r="U338" i="5"/>
  <c r="I372" i="1"/>
  <c r="U339" i="5"/>
  <c r="U302" i="5"/>
  <c r="R303" i="5"/>
  <c r="H337" i="1"/>
  <c r="R304" i="5"/>
  <c r="H338" i="1"/>
  <c r="R305" i="5"/>
  <c r="R306" i="5"/>
  <c r="R307" i="5"/>
  <c r="R308" i="5"/>
  <c r="R309" i="5"/>
  <c r="R310" i="5"/>
  <c r="H344" i="1"/>
  <c r="R311" i="5"/>
  <c r="H345" i="1"/>
  <c r="R312" i="5"/>
  <c r="R313" i="5"/>
  <c r="R314" i="5"/>
  <c r="H348" i="1"/>
  <c r="R315" i="5"/>
  <c r="R316" i="5"/>
  <c r="H350" i="1"/>
  <c r="R317" i="5"/>
  <c r="R318" i="5"/>
  <c r="H352" i="1"/>
  <c r="R319" i="5"/>
  <c r="R320" i="5"/>
  <c r="R321" i="5"/>
  <c r="R322" i="5"/>
  <c r="H356" i="1"/>
  <c r="R323" i="5"/>
  <c r="R324" i="5"/>
  <c r="H358" i="1"/>
  <c r="R325" i="5"/>
  <c r="R326" i="5"/>
  <c r="H360" i="1"/>
  <c r="R327" i="5"/>
  <c r="H361" i="1"/>
  <c r="R328" i="5"/>
  <c r="R329" i="5"/>
  <c r="R330" i="5"/>
  <c r="H364" i="1"/>
  <c r="R331" i="5"/>
  <c r="H365" i="1"/>
  <c r="R332" i="5"/>
  <c r="R333" i="5"/>
  <c r="R334" i="5"/>
  <c r="H368" i="1"/>
  <c r="R335" i="5"/>
  <c r="H369" i="1"/>
  <c r="R336" i="5"/>
  <c r="R337" i="5"/>
  <c r="R338" i="5"/>
  <c r="H372" i="1"/>
  <c r="R339" i="5"/>
  <c r="H373" i="1"/>
  <c r="R302" i="5"/>
  <c r="O303" i="5"/>
  <c r="G337" i="1"/>
  <c r="O304" i="5"/>
  <c r="O305" i="5"/>
  <c r="G339" i="1"/>
  <c r="O306" i="5"/>
  <c r="O307" i="5"/>
  <c r="O308" i="5"/>
  <c r="O309" i="5"/>
  <c r="O310" i="5"/>
  <c r="G344" i="1"/>
  <c r="O311" i="5"/>
  <c r="G345" i="1"/>
  <c r="O312" i="5"/>
  <c r="O313" i="5"/>
  <c r="O314" i="5"/>
  <c r="G348" i="1"/>
  <c r="O315" i="5"/>
  <c r="O316" i="5"/>
  <c r="O317" i="5"/>
  <c r="O318" i="5"/>
  <c r="G352" i="1"/>
  <c r="O319" i="5"/>
  <c r="G353" i="1"/>
  <c r="O320" i="5"/>
  <c r="O321" i="5"/>
  <c r="G355" i="1"/>
  <c r="O322" i="5"/>
  <c r="O323" i="5"/>
  <c r="O324" i="5"/>
  <c r="G358" i="1"/>
  <c r="O325" i="5"/>
  <c r="G359" i="1"/>
  <c r="O326" i="5"/>
  <c r="O327" i="5"/>
  <c r="O328" i="5"/>
  <c r="G362" i="1"/>
  <c r="O329" i="5"/>
  <c r="G363" i="1"/>
  <c r="O330" i="5"/>
  <c r="G364" i="1"/>
  <c r="O331" i="5"/>
  <c r="G365" i="1"/>
  <c r="O332" i="5"/>
  <c r="O333" i="5"/>
  <c r="O334" i="5"/>
  <c r="G368" i="1"/>
  <c r="O335" i="5"/>
  <c r="G369" i="1"/>
  <c r="O336" i="5"/>
  <c r="O337" i="5"/>
  <c r="G371" i="1"/>
  <c r="O338" i="5"/>
  <c r="G372" i="1"/>
  <c r="O339" i="5"/>
  <c r="O302" i="5"/>
  <c r="L303" i="5"/>
  <c r="L304" i="5"/>
  <c r="L305" i="5"/>
  <c r="L306" i="5"/>
  <c r="L307" i="5"/>
  <c r="F341" i="1"/>
  <c r="L308" i="5"/>
  <c r="L309" i="5"/>
  <c r="F343" i="1"/>
  <c r="L310" i="5"/>
  <c r="F344" i="1"/>
  <c r="L311" i="5"/>
  <c r="F345" i="1"/>
  <c r="L312" i="5"/>
  <c r="L313" i="5"/>
  <c r="L314" i="5"/>
  <c r="F348" i="1"/>
  <c r="L315" i="5"/>
  <c r="F349" i="1"/>
  <c r="L316" i="5"/>
  <c r="F350" i="1"/>
  <c r="L317" i="5"/>
  <c r="F351" i="1"/>
  <c r="L318" i="5"/>
  <c r="F352" i="1"/>
  <c r="L319" i="5"/>
  <c r="L320" i="5"/>
  <c r="F354" i="1"/>
  <c r="L321" i="5"/>
  <c r="F355" i="1"/>
  <c r="L322" i="5"/>
  <c r="F356" i="1"/>
  <c r="L323" i="5"/>
  <c r="F357" i="1"/>
  <c r="L324" i="5"/>
  <c r="L325" i="5"/>
  <c r="F359" i="1"/>
  <c r="L326" i="5"/>
  <c r="F360" i="1"/>
  <c r="L327" i="5"/>
  <c r="F361" i="1"/>
  <c r="L328" i="5"/>
  <c r="L329" i="5"/>
  <c r="F363" i="1"/>
  <c r="L330" i="5"/>
  <c r="F364" i="1"/>
  <c r="L331" i="5"/>
  <c r="L332" i="5"/>
  <c r="L333" i="5"/>
  <c r="F367" i="1"/>
  <c r="L334" i="5"/>
  <c r="F368" i="1"/>
  <c r="L335" i="5"/>
  <c r="L336" i="5"/>
  <c r="L337" i="5"/>
  <c r="F371" i="1"/>
  <c r="L338" i="5"/>
  <c r="F372" i="1"/>
  <c r="L339" i="5"/>
  <c r="F373" i="1"/>
  <c r="L302" i="5"/>
  <c r="I303" i="5"/>
  <c r="I304" i="5"/>
  <c r="I305" i="5"/>
  <c r="E339" i="1"/>
  <c r="I306" i="5"/>
  <c r="I307" i="5"/>
  <c r="I308" i="5"/>
  <c r="E342" i="1"/>
  <c r="I309" i="5"/>
  <c r="I310" i="5"/>
  <c r="E344" i="1"/>
  <c r="I311" i="5"/>
  <c r="I312" i="5"/>
  <c r="E346" i="1"/>
  <c r="I313" i="5"/>
  <c r="E347" i="1"/>
  <c r="I314" i="5"/>
  <c r="E348" i="1"/>
  <c r="I315" i="5"/>
  <c r="I316" i="5"/>
  <c r="E350" i="1"/>
  <c r="I317" i="5"/>
  <c r="I318" i="5"/>
  <c r="E352" i="1"/>
  <c r="I319" i="5"/>
  <c r="I320" i="5"/>
  <c r="E354" i="1"/>
  <c r="I321" i="5"/>
  <c r="I322" i="5"/>
  <c r="E356" i="1"/>
  <c r="I323" i="5"/>
  <c r="I324" i="5"/>
  <c r="E358" i="1"/>
  <c r="I325" i="5"/>
  <c r="I326" i="5"/>
  <c r="E360" i="1"/>
  <c r="I327" i="5"/>
  <c r="E361" i="1"/>
  <c r="I328" i="5"/>
  <c r="I329" i="5"/>
  <c r="I330" i="5"/>
  <c r="E364" i="1"/>
  <c r="I331" i="5"/>
  <c r="I332" i="5"/>
  <c r="E366" i="1"/>
  <c r="I333" i="5"/>
  <c r="I334" i="5"/>
  <c r="E368" i="1"/>
  <c r="I335" i="5"/>
  <c r="I336" i="5"/>
  <c r="I337" i="5"/>
  <c r="E371" i="1"/>
  <c r="I338" i="5"/>
  <c r="E372" i="1"/>
  <c r="I339" i="5"/>
  <c r="I302" i="5"/>
  <c r="F303" i="5"/>
  <c r="F304" i="5"/>
  <c r="F305" i="5"/>
  <c r="F306" i="5"/>
  <c r="F307" i="5"/>
  <c r="F308" i="5"/>
  <c r="D342" i="1"/>
  <c r="F309" i="5"/>
  <c r="F310" i="5"/>
  <c r="D344" i="1"/>
  <c r="F311" i="5"/>
  <c r="F312" i="5"/>
  <c r="D346" i="1"/>
  <c r="F313" i="5"/>
  <c r="F314" i="5"/>
  <c r="D348" i="1"/>
  <c r="F315" i="5"/>
  <c r="F316" i="5"/>
  <c r="D350" i="1"/>
  <c r="F317" i="5"/>
  <c r="F318" i="5"/>
  <c r="D352" i="1"/>
  <c r="F319" i="5"/>
  <c r="F320" i="5"/>
  <c r="F321" i="5"/>
  <c r="F322" i="5"/>
  <c r="D356" i="1"/>
  <c r="F323" i="5"/>
  <c r="F324" i="5"/>
  <c r="D358" i="1"/>
  <c r="F325" i="5"/>
  <c r="F326" i="5"/>
  <c r="D360" i="1"/>
  <c r="F327" i="5"/>
  <c r="D361" i="1"/>
  <c r="F328" i="5"/>
  <c r="D362" i="1"/>
  <c r="F329" i="5"/>
  <c r="F330" i="5"/>
  <c r="D364" i="1"/>
  <c r="F331" i="5"/>
  <c r="F332" i="5"/>
  <c r="F333" i="5"/>
  <c r="F334" i="5"/>
  <c r="D368" i="1"/>
  <c r="F335" i="5"/>
  <c r="D369" i="1"/>
  <c r="F336" i="5"/>
  <c r="D370" i="1"/>
  <c r="F337" i="5"/>
  <c r="F338" i="5"/>
  <c r="D372" i="1"/>
  <c r="F339" i="5"/>
  <c r="F302" i="5"/>
  <c r="AG246" i="5"/>
  <c r="AG247" i="5"/>
  <c r="M272" i="1"/>
  <c r="AG248" i="5"/>
  <c r="AG249" i="5"/>
  <c r="M274" i="1"/>
  <c r="AG250" i="5"/>
  <c r="AG251" i="5"/>
  <c r="M276" i="1"/>
  <c r="AG252" i="5"/>
  <c r="M277" i="1"/>
  <c r="AG253" i="5"/>
  <c r="AG254" i="5"/>
  <c r="AG255" i="5"/>
  <c r="M280" i="1"/>
  <c r="AG256" i="5"/>
  <c r="M281" i="1"/>
  <c r="AG257" i="5"/>
  <c r="M282" i="1"/>
  <c r="AG258" i="5"/>
  <c r="AG259" i="5"/>
  <c r="M284" i="1"/>
  <c r="AG260" i="5"/>
  <c r="M285" i="1"/>
  <c r="AG261" i="5"/>
  <c r="AG262" i="5"/>
  <c r="AG263" i="5"/>
  <c r="M288" i="1"/>
  <c r="AG264" i="5"/>
  <c r="AG265" i="5"/>
  <c r="M290" i="1"/>
  <c r="AG266" i="5"/>
  <c r="AG267" i="5"/>
  <c r="M292" i="1"/>
  <c r="AG268" i="5"/>
  <c r="M293" i="1"/>
  <c r="AG269" i="5"/>
  <c r="M294" i="1"/>
  <c r="AG270" i="5"/>
  <c r="M295" i="1"/>
  <c r="AG271" i="5"/>
  <c r="AG272" i="5"/>
  <c r="M297" i="1"/>
  <c r="AG273" i="5"/>
  <c r="M298" i="1"/>
  <c r="AG274" i="5"/>
  <c r="M299" i="1"/>
  <c r="AG275" i="5"/>
  <c r="AG276" i="5"/>
  <c r="M301" i="1"/>
  <c r="AG277" i="5"/>
  <c r="AG278" i="5"/>
  <c r="M303" i="1"/>
  <c r="AG279" i="5"/>
  <c r="AG280" i="5"/>
  <c r="M305" i="1"/>
  <c r="AG281" i="5"/>
  <c r="M306" i="1"/>
  <c r="AG282" i="5"/>
  <c r="M307" i="1"/>
  <c r="AG245" i="5"/>
  <c r="M270" i="1"/>
  <c r="AD246" i="5"/>
  <c r="L271" i="1"/>
  <c r="AD247" i="5"/>
  <c r="AD248" i="5"/>
  <c r="AD249" i="5"/>
  <c r="L274" i="1"/>
  <c r="AD250" i="5"/>
  <c r="L275" i="1"/>
  <c r="AD251" i="5"/>
  <c r="AD252" i="5"/>
  <c r="AD253" i="5"/>
  <c r="L278" i="1"/>
  <c r="AD254" i="5"/>
  <c r="L279" i="1"/>
  <c r="AD255" i="5"/>
  <c r="AD256" i="5"/>
  <c r="AD257" i="5"/>
  <c r="L282" i="1"/>
  <c r="AD258" i="5"/>
  <c r="L283" i="1"/>
  <c r="AD259" i="5"/>
  <c r="AD260" i="5"/>
  <c r="AD261" i="5"/>
  <c r="L286" i="1"/>
  <c r="AD262" i="5"/>
  <c r="L287" i="1"/>
  <c r="AD263" i="5"/>
  <c r="AD264" i="5"/>
  <c r="AD265" i="5"/>
  <c r="L290" i="1"/>
  <c r="AD266" i="5"/>
  <c r="L291" i="1"/>
  <c r="AD267" i="5"/>
  <c r="AD268" i="5"/>
  <c r="AD269" i="5"/>
  <c r="L294" i="1"/>
  <c r="AD270" i="5"/>
  <c r="AD271" i="5"/>
  <c r="AD272" i="5"/>
  <c r="AD273" i="5"/>
  <c r="L298" i="1"/>
  <c r="AD274" i="5"/>
  <c r="L299" i="1"/>
  <c r="AD275" i="5"/>
  <c r="AD276" i="5"/>
  <c r="AD277" i="5"/>
  <c r="L302" i="1"/>
  <c r="AD278" i="5"/>
  <c r="AD279" i="5"/>
  <c r="AD280" i="5"/>
  <c r="AD281" i="5"/>
  <c r="L306" i="1"/>
  <c r="AD282" i="5"/>
  <c r="L307" i="1"/>
  <c r="AD245" i="5"/>
  <c r="AA246" i="5"/>
  <c r="AA247" i="5"/>
  <c r="K272" i="1"/>
  <c r="AA248" i="5"/>
  <c r="K273" i="1"/>
  <c r="AA249" i="5"/>
  <c r="AA250" i="5"/>
  <c r="K275" i="1"/>
  <c r="AA251" i="5"/>
  <c r="AA252" i="5"/>
  <c r="K277" i="1"/>
  <c r="AA253" i="5"/>
  <c r="K278" i="1"/>
  <c r="AA254" i="5"/>
  <c r="K279" i="1"/>
  <c r="AA255" i="5"/>
  <c r="AA256" i="5"/>
  <c r="K281" i="1"/>
  <c r="AA257" i="5"/>
  <c r="K282" i="1"/>
  <c r="AA258" i="5"/>
  <c r="K283" i="1"/>
  <c r="AA259" i="5"/>
  <c r="AA260" i="5"/>
  <c r="AA261" i="5"/>
  <c r="K286" i="1"/>
  <c r="AA262" i="5"/>
  <c r="AA263" i="5"/>
  <c r="AA264" i="5"/>
  <c r="K289" i="1"/>
  <c r="AA265" i="5"/>
  <c r="K290" i="1"/>
  <c r="AA266" i="5"/>
  <c r="K291" i="1"/>
  <c r="AA267" i="5"/>
  <c r="AA268" i="5"/>
  <c r="K293" i="1"/>
  <c r="AA269" i="5"/>
  <c r="K294" i="1"/>
  <c r="AA270" i="5"/>
  <c r="AA271" i="5"/>
  <c r="K296" i="1"/>
  <c r="AA272" i="5"/>
  <c r="K297" i="1"/>
  <c r="AA273" i="5"/>
  <c r="K298" i="1"/>
  <c r="AA274" i="5"/>
  <c r="AA275" i="5"/>
  <c r="K300" i="1"/>
  <c r="AA276" i="5"/>
  <c r="K301" i="1"/>
  <c r="AA277" i="5"/>
  <c r="K302" i="1"/>
  <c r="AA278" i="5"/>
  <c r="K303" i="1"/>
  <c r="AA279" i="5"/>
  <c r="K304" i="1"/>
  <c r="AA280" i="5"/>
  <c r="K305" i="1"/>
  <c r="AA281" i="5"/>
  <c r="AA282" i="5"/>
  <c r="K307" i="1"/>
  <c r="AA245" i="5"/>
  <c r="X246" i="5"/>
  <c r="J271" i="1"/>
  <c r="X247" i="5"/>
  <c r="X248" i="5"/>
  <c r="J273" i="1"/>
  <c r="X249" i="5"/>
  <c r="J274" i="1"/>
  <c r="X250" i="5"/>
  <c r="J275" i="1"/>
  <c r="X251" i="5"/>
  <c r="X252" i="5"/>
  <c r="X253" i="5"/>
  <c r="J278" i="1"/>
  <c r="X254" i="5"/>
  <c r="J279" i="1"/>
  <c r="X255" i="5"/>
  <c r="X256" i="5"/>
  <c r="J281" i="1"/>
  <c r="X257" i="5"/>
  <c r="J282" i="1"/>
  <c r="X258" i="5"/>
  <c r="J283" i="1"/>
  <c r="X259" i="5"/>
  <c r="X260" i="5"/>
  <c r="X261" i="5"/>
  <c r="J286" i="1"/>
  <c r="X262" i="5"/>
  <c r="J287" i="1"/>
  <c r="X263" i="5"/>
  <c r="X264" i="5"/>
  <c r="J289" i="1"/>
  <c r="X265" i="5"/>
  <c r="J290" i="1"/>
  <c r="X266" i="5"/>
  <c r="J291" i="1"/>
  <c r="X267" i="5"/>
  <c r="X268" i="5"/>
  <c r="X269" i="5"/>
  <c r="J294" i="1"/>
  <c r="X270" i="5"/>
  <c r="J295" i="1"/>
  <c r="X271" i="5"/>
  <c r="X272" i="5"/>
  <c r="X273" i="5"/>
  <c r="J298" i="1"/>
  <c r="X274" i="5"/>
  <c r="J299" i="1"/>
  <c r="X275" i="5"/>
  <c r="X276" i="5"/>
  <c r="J301" i="1"/>
  <c r="X277" i="5"/>
  <c r="J302" i="1"/>
  <c r="X278" i="5"/>
  <c r="J303" i="1"/>
  <c r="X279" i="5"/>
  <c r="X280" i="5"/>
  <c r="X281" i="5"/>
  <c r="J306" i="1"/>
  <c r="X282" i="5"/>
  <c r="J307" i="1"/>
  <c r="X245" i="5"/>
  <c r="U246" i="5"/>
  <c r="U247" i="5"/>
  <c r="I272" i="1"/>
  <c r="U248" i="5"/>
  <c r="U249" i="5"/>
  <c r="U250" i="5"/>
  <c r="U251" i="5"/>
  <c r="I276" i="1"/>
  <c r="U252" i="5"/>
  <c r="I277" i="1"/>
  <c r="U253" i="5"/>
  <c r="I278" i="1"/>
  <c r="U254" i="5"/>
  <c r="U255" i="5"/>
  <c r="I280" i="1"/>
  <c r="U256" i="5"/>
  <c r="U257" i="5"/>
  <c r="U258" i="5"/>
  <c r="I283" i="1"/>
  <c r="U259" i="5"/>
  <c r="I284" i="1"/>
  <c r="U260" i="5"/>
  <c r="I285" i="1"/>
  <c r="U261" i="5"/>
  <c r="I286" i="1"/>
  <c r="U262" i="5"/>
  <c r="I287" i="1"/>
  <c r="U263" i="5"/>
  <c r="I288" i="1"/>
  <c r="U264" i="5"/>
  <c r="I289" i="1"/>
  <c r="U265" i="5"/>
  <c r="U266" i="5"/>
  <c r="I291" i="1"/>
  <c r="U267" i="5"/>
  <c r="I292" i="1"/>
  <c r="U268" i="5"/>
  <c r="U269" i="5"/>
  <c r="I294" i="1"/>
  <c r="U270" i="5"/>
  <c r="U271" i="5"/>
  <c r="U272" i="5"/>
  <c r="U273" i="5"/>
  <c r="I298" i="1"/>
  <c r="U274" i="5"/>
  <c r="I299" i="1"/>
  <c r="U275" i="5"/>
  <c r="U276" i="5"/>
  <c r="I301" i="1"/>
  <c r="U277" i="5"/>
  <c r="U278" i="5"/>
  <c r="U279" i="5"/>
  <c r="U280" i="5"/>
  <c r="U281" i="5"/>
  <c r="U282" i="5"/>
  <c r="U245" i="5"/>
  <c r="R246" i="5"/>
  <c r="R247" i="5"/>
  <c r="R248" i="5"/>
  <c r="R249" i="5"/>
  <c r="H274" i="1"/>
  <c r="R250" i="5"/>
  <c r="H275" i="1"/>
  <c r="R251" i="5"/>
  <c r="H276" i="1"/>
  <c r="R252" i="5"/>
  <c r="H277" i="1"/>
  <c r="R253" i="5"/>
  <c r="R254" i="5"/>
  <c r="H279" i="1"/>
  <c r="R255" i="5"/>
  <c r="H280" i="1"/>
  <c r="R256" i="5"/>
  <c r="R257" i="5"/>
  <c r="H282" i="1"/>
  <c r="R258" i="5"/>
  <c r="R259" i="5"/>
  <c r="R260" i="5"/>
  <c r="R261" i="5"/>
  <c r="H286" i="1"/>
  <c r="R262" i="5"/>
  <c r="R263" i="5"/>
  <c r="H288" i="1"/>
  <c r="R264" i="5"/>
  <c r="H289" i="1"/>
  <c r="R265" i="5"/>
  <c r="H290" i="1"/>
  <c r="R266" i="5"/>
  <c r="H291" i="1"/>
  <c r="R267" i="5"/>
  <c r="R268" i="5"/>
  <c r="R269" i="5"/>
  <c r="H294" i="1"/>
  <c r="R270" i="5"/>
  <c r="R271" i="5"/>
  <c r="H296" i="1"/>
  <c r="R272" i="5"/>
  <c r="H297" i="1"/>
  <c r="R273" i="5"/>
  <c r="H298" i="1"/>
  <c r="R274" i="5"/>
  <c r="R275" i="5"/>
  <c r="H300" i="1"/>
  <c r="R276" i="5"/>
  <c r="H301" i="1"/>
  <c r="R277" i="5"/>
  <c r="H302" i="1"/>
  <c r="R278" i="5"/>
  <c r="H303" i="1"/>
  <c r="R279" i="5"/>
  <c r="R280" i="5"/>
  <c r="H305" i="1"/>
  <c r="R281" i="5"/>
  <c r="H306" i="1"/>
  <c r="R282" i="5"/>
  <c r="R245" i="5"/>
  <c r="O246" i="5"/>
  <c r="O247" i="5"/>
  <c r="O248" i="5"/>
  <c r="G273" i="1"/>
  <c r="O249" i="5"/>
  <c r="G274" i="1"/>
  <c r="O250" i="5"/>
  <c r="O251" i="5"/>
  <c r="G276" i="1"/>
  <c r="O252" i="5"/>
  <c r="G277" i="1"/>
  <c r="O253" i="5"/>
  <c r="G278" i="1"/>
  <c r="O254" i="5"/>
  <c r="O255" i="5"/>
  <c r="G280" i="1"/>
  <c r="O256" i="5"/>
  <c r="G281" i="1"/>
  <c r="O257" i="5"/>
  <c r="G282" i="1"/>
  <c r="O258" i="5"/>
  <c r="O259" i="5"/>
  <c r="O260" i="5"/>
  <c r="G285" i="1"/>
  <c r="O261" i="5"/>
  <c r="G286" i="1"/>
  <c r="O262" i="5"/>
  <c r="O263" i="5"/>
  <c r="G288" i="1"/>
  <c r="O264" i="5"/>
  <c r="G289" i="1"/>
  <c r="O265" i="5"/>
  <c r="G290" i="1"/>
  <c r="C290" i="1"/>
  <c r="C300" i="4"/>
  <c r="O266" i="5"/>
  <c r="O267" i="5"/>
  <c r="O268" i="5"/>
  <c r="G293" i="1"/>
  <c r="O269" i="5"/>
  <c r="G294" i="1"/>
  <c r="O270" i="5"/>
  <c r="O271" i="5"/>
  <c r="G296" i="1"/>
  <c r="O272" i="5"/>
  <c r="G297" i="1"/>
  <c r="O273" i="5"/>
  <c r="G298" i="1"/>
  <c r="O274" i="5"/>
  <c r="O275" i="5"/>
  <c r="G300" i="1"/>
  <c r="O276" i="5"/>
  <c r="G301" i="1"/>
  <c r="O277" i="5"/>
  <c r="G302" i="1"/>
  <c r="O278" i="5"/>
  <c r="O279" i="5"/>
  <c r="G304" i="1"/>
  <c r="O280" i="5"/>
  <c r="G305" i="1"/>
  <c r="O281" i="5"/>
  <c r="O282" i="5"/>
  <c r="O245" i="5"/>
  <c r="G270" i="1"/>
  <c r="L246" i="5"/>
  <c r="F271" i="1"/>
  <c r="L247" i="5"/>
  <c r="L248" i="5"/>
  <c r="L249" i="5"/>
  <c r="F274" i="1"/>
  <c r="L250" i="5"/>
  <c r="F275" i="1"/>
  <c r="L251" i="5"/>
  <c r="L252" i="5"/>
  <c r="L253" i="5"/>
  <c r="F278" i="1"/>
  <c r="L254" i="5"/>
  <c r="F279" i="1"/>
  <c r="L255" i="5"/>
  <c r="L256" i="5"/>
  <c r="L257" i="5"/>
  <c r="F282" i="1"/>
  <c r="L258" i="5"/>
  <c r="F283" i="1"/>
  <c r="L259" i="5"/>
  <c r="L260" i="5"/>
  <c r="L261" i="5"/>
  <c r="F286" i="1"/>
  <c r="L262" i="5"/>
  <c r="F287" i="1"/>
  <c r="L263" i="5"/>
  <c r="L264" i="5"/>
  <c r="L265" i="5"/>
  <c r="F290" i="1"/>
  <c r="L266" i="5"/>
  <c r="L267" i="5"/>
  <c r="L268" i="5"/>
  <c r="L269" i="5"/>
  <c r="L270" i="5"/>
  <c r="F295" i="1"/>
  <c r="L271" i="5"/>
  <c r="L272" i="5"/>
  <c r="L273" i="5"/>
  <c r="F298" i="1"/>
  <c r="L274" i="5"/>
  <c r="F299" i="1"/>
  <c r="L275" i="5"/>
  <c r="L276" i="5"/>
  <c r="L277" i="5"/>
  <c r="F302" i="1"/>
  <c r="L278" i="5"/>
  <c r="L279" i="5"/>
  <c r="L280" i="5"/>
  <c r="L281" i="5"/>
  <c r="F306" i="1"/>
  <c r="L282" i="5"/>
  <c r="F307" i="1"/>
  <c r="L245" i="5"/>
  <c r="I246" i="5"/>
  <c r="I247" i="5"/>
  <c r="I248" i="5"/>
  <c r="E273" i="1"/>
  <c r="I249" i="5"/>
  <c r="E274" i="1"/>
  <c r="I250" i="5"/>
  <c r="I251" i="5"/>
  <c r="E276" i="1"/>
  <c r="I252" i="5"/>
  <c r="I253" i="5"/>
  <c r="E278" i="1"/>
  <c r="I254" i="5"/>
  <c r="I255" i="5"/>
  <c r="E280" i="1"/>
  <c r="I256" i="5"/>
  <c r="I257" i="5"/>
  <c r="E282" i="1"/>
  <c r="I258" i="5"/>
  <c r="I259" i="5"/>
  <c r="E284" i="1"/>
  <c r="I260" i="5"/>
  <c r="E285" i="1"/>
  <c r="I261" i="5"/>
  <c r="E286" i="1"/>
  <c r="C286" i="1"/>
  <c r="I262" i="5"/>
  <c r="I263" i="5"/>
  <c r="E288" i="1"/>
  <c r="I264" i="5"/>
  <c r="E289" i="1"/>
  <c r="I265" i="5"/>
  <c r="E290" i="1"/>
  <c r="I266" i="5"/>
  <c r="I267" i="5"/>
  <c r="E292" i="1"/>
  <c r="I268" i="5"/>
  <c r="I269" i="5"/>
  <c r="E294" i="1"/>
  <c r="I270" i="5"/>
  <c r="I271" i="5"/>
  <c r="E296" i="1"/>
  <c r="I272" i="5"/>
  <c r="E297" i="1"/>
  <c r="I273" i="5"/>
  <c r="E298" i="1"/>
  <c r="I274" i="5"/>
  <c r="I275" i="5"/>
  <c r="E300" i="1"/>
  <c r="I276" i="5"/>
  <c r="E301" i="1"/>
  <c r="I277" i="5"/>
  <c r="E302" i="1"/>
  <c r="I278" i="5"/>
  <c r="I279" i="5"/>
  <c r="E304" i="1"/>
  <c r="I280" i="5"/>
  <c r="E305" i="1"/>
  <c r="I281" i="5"/>
  <c r="E306" i="1"/>
  <c r="I282" i="5"/>
  <c r="I245" i="5"/>
  <c r="F246" i="5"/>
  <c r="D271" i="1"/>
  <c r="F247" i="5"/>
  <c r="F248" i="5"/>
  <c r="F249" i="5"/>
  <c r="D274" i="1"/>
  <c r="F250" i="5"/>
  <c r="F251" i="5"/>
  <c r="F252" i="5"/>
  <c r="F253" i="5"/>
  <c r="D278" i="1"/>
  <c r="F254" i="5"/>
  <c r="D279" i="1"/>
  <c r="F255" i="5"/>
  <c r="F256" i="5"/>
  <c r="F257" i="5"/>
  <c r="D282" i="1"/>
  <c r="F258" i="5"/>
  <c r="F259" i="5"/>
  <c r="F260" i="5"/>
  <c r="F261" i="5"/>
  <c r="D286" i="1"/>
  <c r="F262" i="5"/>
  <c r="F263" i="5"/>
  <c r="F264" i="5"/>
  <c r="F265" i="5"/>
  <c r="D290" i="1"/>
  <c r="F266" i="5"/>
  <c r="D291" i="1"/>
  <c r="F267" i="5"/>
  <c r="D292" i="1"/>
  <c r="F268" i="5"/>
  <c r="F269" i="5"/>
  <c r="D294" i="1"/>
  <c r="F270" i="5"/>
  <c r="D295" i="1"/>
  <c r="F271" i="5"/>
  <c r="F272" i="5"/>
  <c r="F273" i="5"/>
  <c r="D298" i="1"/>
  <c r="F274" i="5"/>
  <c r="F275" i="5"/>
  <c r="D300" i="1"/>
  <c r="F276" i="5"/>
  <c r="F277" i="5"/>
  <c r="D302" i="1"/>
  <c r="F278" i="5"/>
  <c r="D303" i="1"/>
  <c r="F279" i="5"/>
  <c r="F280" i="5"/>
  <c r="F281" i="5"/>
  <c r="D306" i="1"/>
  <c r="C306" i="1"/>
  <c r="C316" i="4"/>
  <c r="F282" i="5"/>
  <c r="F245" i="5"/>
  <c r="AG187" i="5"/>
  <c r="M205" i="1"/>
  <c r="AG188" i="5"/>
  <c r="M206" i="1"/>
  <c r="AG189" i="5"/>
  <c r="M207" i="1"/>
  <c r="AG190" i="5"/>
  <c r="AG191" i="5"/>
  <c r="AG192" i="5"/>
  <c r="M210" i="1"/>
  <c r="AG193" i="5"/>
  <c r="M211" i="1"/>
  <c r="AG194" i="5"/>
  <c r="M212" i="1"/>
  <c r="AG195" i="5"/>
  <c r="AG196" i="5"/>
  <c r="AG197" i="5"/>
  <c r="M215" i="1"/>
  <c r="AG198" i="5"/>
  <c r="M216" i="1"/>
  <c r="AG199" i="5"/>
  <c r="AG200" i="5"/>
  <c r="M218" i="1"/>
  <c r="AG201" i="5"/>
  <c r="M219" i="1"/>
  <c r="AG202" i="5"/>
  <c r="M220" i="1"/>
  <c r="AG203" i="5"/>
  <c r="AG204" i="5"/>
  <c r="M222" i="1"/>
  <c r="AG205" i="5"/>
  <c r="M223" i="1"/>
  <c r="AG206" i="5"/>
  <c r="M224" i="1"/>
  <c r="AG207" i="5"/>
  <c r="AG208" i="5"/>
  <c r="M226" i="1"/>
  <c r="AG209" i="5"/>
  <c r="M227" i="1"/>
  <c r="AG210" i="5"/>
  <c r="M228" i="1"/>
  <c r="AG211" i="5"/>
  <c r="AG212" i="5"/>
  <c r="AG213" i="5"/>
  <c r="M231" i="1"/>
  <c r="AG214" i="5"/>
  <c r="M232" i="1"/>
  <c r="AG215" i="5"/>
  <c r="AG216" i="5"/>
  <c r="M234" i="1"/>
  <c r="AG217" i="5"/>
  <c r="AG218" i="5"/>
  <c r="M236" i="1"/>
  <c r="AG219" i="5"/>
  <c r="AG220" i="5"/>
  <c r="AG221" i="5"/>
  <c r="M239" i="1"/>
  <c r="AG222" i="5"/>
  <c r="M240" i="1"/>
  <c r="AG223" i="5"/>
  <c r="AG186" i="5"/>
  <c r="M204" i="1"/>
  <c r="AD187" i="5"/>
  <c r="L205" i="1"/>
  <c r="AD188" i="5"/>
  <c r="AD189" i="5"/>
  <c r="AD190" i="5"/>
  <c r="L208" i="1"/>
  <c r="AD191" i="5"/>
  <c r="L209" i="1"/>
  <c r="AD192" i="5"/>
  <c r="AD193" i="5"/>
  <c r="AD194" i="5"/>
  <c r="L212" i="1"/>
  <c r="AD195" i="5"/>
  <c r="L213" i="1"/>
  <c r="AD196" i="5"/>
  <c r="AD197" i="5"/>
  <c r="L215" i="1"/>
  <c r="AD198" i="5"/>
  <c r="L216" i="1"/>
  <c r="AD199" i="5"/>
  <c r="L217" i="1"/>
  <c r="AD200" i="5"/>
  <c r="AD201" i="5"/>
  <c r="L219" i="1"/>
  <c r="AD202" i="5"/>
  <c r="L220" i="1"/>
  <c r="AD203" i="5"/>
  <c r="L221" i="1"/>
  <c r="AD204" i="5"/>
  <c r="AD205" i="5"/>
  <c r="L223" i="1"/>
  <c r="AD206" i="5"/>
  <c r="L224" i="1"/>
  <c r="AD207" i="5"/>
  <c r="AD208" i="5"/>
  <c r="AD209" i="5"/>
  <c r="AD210" i="5"/>
  <c r="L228" i="1"/>
  <c r="AD211" i="5"/>
  <c r="L229" i="1"/>
  <c r="AD212" i="5"/>
  <c r="AD213" i="5"/>
  <c r="L231" i="1"/>
  <c r="AD214" i="5"/>
  <c r="L232" i="1"/>
  <c r="AD215" i="5"/>
  <c r="L233" i="1"/>
  <c r="AD216" i="5"/>
  <c r="AD217" i="5"/>
  <c r="L235" i="1"/>
  <c r="AD218" i="5"/>
  <c r="L236" i="1"/>
  <c r="AD219" i="5"/>
  <c r="L237" i="1"/>
  <c r="AD220" i="5"/>
  <c r="AD221" i="5"/>
  <c r="L239" i="1"/>
  <c r="AD222" i="5"/>
  <c r="L240" i="1"/>
  <c r="AD223" i="5"/>
  <c r="L241" i="1"/>
  <c r="AD186" i="5"/>
  <c r="AA187" i="5"/>
  <c r="AA188" i="5"/>
  <c r="AA189" i="5"/>
  <c r="K207" i="1"/>
  <c r="AA190" i="5"/>
  <c r="AA191" i="5"/>
  <c r="AA192" i="5"/>
  <c r="AA193" i="5"/>
  <c r="AA194" i="5"/>
  <c r="K212" i="1"/>
  <c r="AA195" i="5"/>
  <c r="AA196" i="5"/>
  <c r="K214" i="1"/>
  <c r="AA197" i="5"/>
  <c r="K215" i="1"/>
  <c r="AA198" i="5"/>
  <c r="K216" i="1"/>
  <c r="AA199" i="5"/>
  <c r="AA200" i="5"/>
  <c r="AA201" i="5"/>
  <c r="AA202" i="5"/>
  <c r="K220" i="1"/>
  <c r="AA203" i="5"/>
  <c r="AA204" i="5"/>
  <c r="AA205" i="5"/>
  <c r="AA206" i="5"/>
  <c r="K224" i="1"/>
  <c r="AA207" i="5"/>
  <c r="AA208" i="5"/>
  <c r="K226" i="1"/>
  <c r="AA209" i="5"/>
  <c r="AA210" i="5"/>
  <c r="K228" i="1"/>
  <c r="AA211" i="5"/>
  <c r="AA212" i="5"/>
  <c r="K230" i="1"/>
  <c r="AA213" i="5"/>
  <c r="K231" i="1"/>
  <c r="AA214" i="5"/>
  <c r="K232" i="1"/>
  <c r="AA215" i="5"/>
  <c r="AA216" i="5"/>
  <c r="AA217" i="5"/>
  <c r="AA218" i="5"/>
  <c r="K236" i="1"/>
  <c r="AA219" i="5"/>
  <c r="AA220" i="5"/>
  <c r="K238" i="1"/>
  <c r="AA221" i="5"/>
  <c r="K239" i="1"/>
  <c r="AA222" i="5"/>
  <c r="K240" i="1"/>
  <c r="AA223" i="5"/>
  <c r="AA186" i="5"/>
  <c r="X187" i="5"/>
  <c r="J205" i="1"/>
  <c r="X188" i="5"/>
  <c r="X189" i="5"/>
  <c r="J207" i="1"/>
  <c r="X190" i="5"/>
  <c r="J208" i="1"/>
  <c r="X191" i="5"/>
  <c r="J209" i="1"/>
  <c r="X192" i="5"/>
  <c r="X193" i="5"/>
  <c r="X194" i="5"/>
  <c r="J212" i="1"/>
  <c r="X195" i="5"/>
  <c r="J213" i="1"/>
  <c r="X196" i="5"/>
  <c r="X197" i="5"/>
  <c r="J215" i="1"/>
  <c r="X198" i="5"/>
  <c r="J216" i="1"/>
  <c r="X199" i="5"/>
  <c r="J217" i="1"/>
  <c r="X200" i="5"/>
  <c r="X201" i="5"/>
  <c r="X202" i="5"/>
  <c r="J220" i="1"/>
  <c r="X203" i="5"/>
  <c r="J221" i="1"/>
  <c r="X204" i="5"/>
  <c r="X205" i="5"/>
  <c r="J223" i="1"/>
  <c r="X206" i="5"/>
  <c r="J224" i="1"/>
  <c r="X207" i="5"/>
  <c r="J225" i="1"/>
  <c r="X208" i="5"/>
  <c r="X209" i="5"/>
  <c r="X210" i="5"/>
  <c r="J228" i="1"/>
  <c r="X211" i="5"/>
  <c r="X212" i="5"/>
  <c r="X213" i="5"/>
  <c r="X214" i="5"/>
  <c r="J232" i="1"/>
  <c r="X215" i="5"/>
  <c r="J233" i="1"/>
  <c r="X216" i="5"/>
  <c r="X217" i="5"/>
  <c r="J235" i="1"/>
  <c r="X218" i="5"/>
  <c r="X219" i="5"/>
  <c r="J237" i="1"/>
  <c r="X220" i="5"/>
  <c r="X221" i="5"/>
  <c r="J239" i="1"/>
  <c r="X222" i="5"/>
  <c r="J240" i="1"/>
  <c r="X223" i="5"/>
  <c r="J241" i="1"/>
  <c r="X186" i="5"/>
  <c r="U187" i="5"/>
  <c r="U188" i="5"/>
  <c r="I206" i="1"/>
  <c r="U189" i="5"/>
  <c r="I207" i="1"/>
  <c r="U190" i="5"/>
  <c r="I208" i="1"/>
  <c r="U191" i="5"/>
  <c r="U192" i="5"/>
  <c r="I210" i="1"/>
  <c r="U193" i="5"/>
  <c r="I211" i="1"/>
  <c r="U194" i="5"/>
  <c r="I212" i="1"/>
  <c r="U195" i="5"/>
  <c r="U196" i="5"/>
  <c r="U197" i="5"/>
  <c r="I215" i="1"/>
  <c r="U198" i="5"/>
  <c r="I216" i="1"/>
  <c r="U199" i="5"/>
  <c r="U200" i="5"/>
  <c r="I218" i="1"/>
  <c r="U201" i="5"/>
  <c r="I219" i="1"/>
  <c r="U202" i="5"/>
  <c r="I220" i="1"/>
  <c r="U203" i="5"/>
  <c r="U204" i="5"/>
  <c r="I222" i="1"/>
  <c r="U205" i="5"/>
  <c r="I223" i="1"/>
  <c r="U206" i="5"/>
  <c r="U207" i="5"/>
  <c r="U208" i="5"/>
  <c r="I226" i="1"/>
  <c r="U209" i="5"/>
  <c r="I227" i="1"/>
  <c r="U210" i="5"/>
  <c r="I228" i="1"/>
  <c r="U211" i="5"/>
  <c r="U212" i="5"/>
  <c r="U213" i="5"/>
  <c r="I231" i="1"/>
  <c r="U214" i="5"/>
  <c r="I232" i="1"/>
  <c r="U215" i="5"/>
  <c r="U216" i="5"/>
  <c r="I234" i="1"/>
  <c r="U217" i="5"/>
  <c r="I235" i="1"/>
  <c r="U218" i="5"/>
  <c r="I236" i="1"/>
  <c r="U219" i="5"/>
  <c r="U220" i="5"/>
  <c r="U221" i="5"/>
  <c r="U222" i="5"/>
  <c r="I240" i="1"/>
  <c r="U223" i="5"/>
  <c r="U186" i="5"/>
  <c r="I204" i="1"/>
  <c r="R187" i="5"/>
  <c r="H205" i="1"/>
  <c r="R188" i="5"/>
  <c r="R189" i="5"/>
  <c r="H207" i="1"/>
  <c r="R190" i="5"/>
  <c r="H208" i="1"/>
  <c r="R191" i="5"/>
  <c r="H209" i="1"/>
  <c r="R192" i="5"/>
  <c r="R193" i="5"/>
  <c r="R194" i="5"/>
  <c r="H212" i="1"/>
  <c r="R195" i="5"/>
  <c r="H213" i="1"/>
  <c r="R196" i="5"/>
  <c r="R197" i="5"/>
  <c r="R198" i="5"/>
  <c r="H216" i="1"/>
  <c r="R199" i="5"/>
  <c r="R200" i="5"/>
  <c r="R201" i="5"/>
  <c r="R202" i="5"/>
  <c r="H220" i="1"/>
  <c r="R203" i="5"/>
  <c r="H221" i="1"/>
  <c r="R204" i="5"/>
  <c r="R205" i="5"/>
  <c r="R206" i="5"/>
  <c r="H224" i="1"/>
  <c r="R207" i="5"/>
  <c r="R208" i="5"/>
  <c r="R209" i="5"/>
  <c r="R210" i="5"/>
  <c r="H228" i="1"/>
  <c r="R211" i="5"/>
  <c r="H229" i="1"/>
  <c r="R212" i="5"/>
  <c r="R213" i="5"/>
  <c r="R214" i="5"/>
  <c r="H232" i="1"/>
  <c r="R215" i="5"/>
  <c r="H233" i="1"/>
  <c r="R216" i="5"/>
  <c r="R217" i="5"/>
  <c r="R218" i="5"/>
  <c r="H236" i="1"/>
  <c r="R219" i="5"/>
  <c r="H237" i="1"/>
  <c r="R220" i="5"/>
  <c r="R221" i="5"/>
  <c r="R222" i="5"/>
  <c r="H240" i="1"/>
  <c r="R223" i="5"/>
  <c r="H241" i="1"/>
  <c r="R186" i="5"/>
  <c r="O187" i="5"/>
  <c r="G205" i="1"/>
  <c r="O188" i="5"/>
  <c r="O189" i="5"/>
  <c r="G207" i="1"/>
  <c r="O190" i="5"/>
  <c r="G208" i="1"/>
  <c r="O191" i="5"/>
  <c r="G209" i="1"/>
  <c r="O192" i="5"/>
  <c r="O193" i="5"/>
  <c r="G211" i="1"/>
  <c r="O194" i="5"/>
  <c r="G212" i="1"/>
  <c r="O195" i="5"/>
  <c r="G213" i="1"/>
  <c r="O196" i="5"/>
  <c r="G214" i="1"/>
  <c r="O197" i="5"/>
  <c r="G215" i="1"/>
  <c r="O198" i="5"/>
  <c r="G216" i="1"/>
  <c r="O199" i="5"/>
  <c r="G217" i="1"/>
  <c r="O200" i="5"/>
  <c r="O201" i="5"/>
  <c r="G219" i="1"/>
  <c r="O202" i="5"/>
  <c r="G220" i="1"/>
  <c r="O203" i="5"/>
  <c r="O204" i="5"/>
  <c r="O205" i="5"/>
  <c r="G223" i="1"/>
  <c r="O206" i="5"/>
  <c r="G224" i="1"/>
  <c r="O207" i="5"/>
  <c r="G225" i="1"/>
  <c r="O208" i="5"/>
  <c r="O209" i="5"/>
  <c r="G227" i="1"/>
  <c r="O210" i="5"/>
  <c r="G228" i="1"/>
  <c r="O211" i="5"/>
  <c r="G229" i="1"/>
  <c r="O212" i="5"/>
  <c r="G230" i="1"/>
  <c r="O213" i="5"/>
  <c r="G231" i="1"/>
  <c r="O214" i="5"/>
  <c r="G232" i="1"/>
  <c r="O215" i="5"/>
  <c r="O216" i="5"/>
  <c r="O217" i="5"/>
  <c r="G235" i="1"/>
  <c r="O218" i="5"/>
  <c r="G236" i="1"/>
  <c r="O219" i="5"/>
  <c r="O220" i="5"/>
  <c r="G238" i="1"/>
  <c r="O221" i="5"/>
  <c r="G239" i="1"/>
  <c r="O222" i="5"/>
  <c r="G240" i="1"/>
  <c r="C240" i="1"/>
  <c r="O223" i="5"/>
  <c r="G241" i="1"/>
  <c r="O186" i="5"/>
  <c r="G204" i="1"/>
  <c r="L187" i="5"/>
  <c r="F205" i="1"/>
  <c r="L188" i="5"/>
  <c r="L189" i="5"/>
  <c r="F207" i="1"/>
  <c r="L190" i="5"/>
  <c r="L191" i="5"/>
  <c r="L192" i="5"/>
  <c r="L193" i="5"/>
  <c r="L194" i="5"/>
  <c r="F212" i="1"/>
  <c r="L195" i="5"/>
  <c r="F213" i="1"/>
  <c r="L196" i="5"/>
  <c r="L197" i="5"/>
  <c r="L198" i="5"/>
  <c r="F216" i="1"/>
  <c r="L199" i="5"/>
  <c r="F217" i="1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F228" i="1"/>
  <c r="L211" i="5"/>
  <c r="F229" i="1"/>
  <c r="L212" i="5"/>
  <c r="L213" i="5"/>
  <c r="L214" i="5"/>
  <c r="F232" i="1"/>
  <c r="L215" i="5"/>
  <c r="L216" i="5"/>
  <c r="L217" i="5"/>
  <c r="L218" i="5"/>
  <c r="F236" i="1"/>
  <c r="L219" i="5"/>
  <c r="F237" i="1"/>
  <c r="L220" i="5"/>
  <c r="L221" i="5"/>
  <c r="L222" i="5"/>
  <c r="F240" i="1"/>
  <c r="L223" i="5"/>
  <c r="F241" i="1"/>
  <c r="L186" i="5"/>
  <c r="I187" i="5"/>
  <c r="I188" i="5"/>
  <c r="E206" i="1"/>
  <c r="I189" i="5"/>
  <c r="E207" i="1"/>
  <c r="I190" i="5"/>
  <c r="E208" i="1"/>
  <c r="I191" i="5"/>
  <c r="I192" i="5"/>
  <c r="E210" i="1"/>
  <c r="I193" i="5"/>
  <c r="I194" i="5"/>
  <c r="I195" i="5"/>
  <c r="I196" i="5"/>
  <c r="I197" i="5"/>
  <c r="E215" i="1"/>
  <c r="I198" i="5"/>
  <c r="E216" i="1"/>
  <c r="I199" i="5"/>
  <c r="I200" i="5"/>
  <c r="E218" i="1"/>
  <c r="I201" i="5"/>
  <c r="I202" i="5"/>
  <c r="E220" i="1"/>
  <c r="I203" i="5"/>
  <c r="I204" i="5"/>
  <c r="E222" i="1"/>
  <c r="I205" i="5"/>
  <c r="I206" i="5"/>
  <c r="E224" i="1"/>
  <c r="I207" i="5"/>
  <c r="I208" i="5"/>
  <c r="E226" i="1"/>
  <c r="I209" i="5"/>
  <c r="E227" i="1"/>
  <c r="I210" i="5"/>
  <c r="E228" i="1"/>
  <c r="I211" i="5"/>
  <c r="I212" i="5"/>
  <c r="I213" i="5"/>
  <c r="E231" i="1"/>
  <c r="I214" i="5"/>
  <c r="E232" i="1"/>
  <c r="C232" i="1"/>
  <c r="I215" i="5"/>
  <c r="I216" i="5"/>
  <c r="E234" i="1"/>
  <c r="I217" i="5"/>
  <c r="E235" i="1"/>
  <c r="I218" i="5"/>
  <c r="E236" i="1"/>
  <c r="I219" i="5"/>
  <c r="I220" i="5"/>
  <c r="I221" i="5"/>
  <c r="E239" i="1"/>
  <c r="I222" i="5"/>
  <c r="E240" i="1"/>
  <c r="I223" i="5"/>
  <c r="I186" i="5"/>
  <c r="E204" i="1"/>
  <c r="F187" i="5"/>
  <c r="D205" i="1"/>
  <c r="F188" i="5"/>
  <c r="F189" i="5"/>
  <c r="F190" i="5"/>
  <c r="D208" i="1"/>
  <c r="F191" i="5"/>
  <c r="D209" i="1"/>
  <c r="F192" i="5"/>
  <c r="F193" i="5"/>
  <c r="F194" i="5"/>
  <c r="D212" i="1"/>
  <c r="C212" i="1"/>
  <c r="F195" i="5"/>
  <c r="D213" i="1"/>
  <c r="F196" i="5"/>
  <c r="F197" i="5"/>
  <c r="F198" i="5"/>
  <c r="D216" i="1"/>
  <c r="F199" i="5"/>
  <c r="D217" i="1"/>
  <c r="F200" i="5"/>
  <c r="F201" i="5"/>
  <c r="F202" i="5"/>
  <c r="D220" i="1"/>
  <c r="F203" i="5"/>
  <c r="D221" i="1"/>
  <c r="F204" i="5"/>
  <c r="F205" i="5"/>
  <c r="F206" i="5"/>
  <c r="D224" i="1"/>
  <c r="F207" i="5"/>
  <c r="D225" i="1"/>
  <c r="F208" i="5"/>
  <c r="F209" i="5"/>
  <c r="F210" i="5"/>
  <c r="D228" i="1"/>
  <c r="F211" i="5"/>
  <c r="D229" i="1"/>
  <c r="F212" i="5"/>
  <c r="F213" i="5"/>
  <c r="F214" i="5"/>
  <c r="D232" i="1"/>
  <c r="F215" i="5"/>
  <c r="D233" i="1"/>
  <c r="F216" i="5"/>
  <c r="F217" i="5"/>
  <c r="F218" i="5"/>
  <c r="D236" i="1"/>
  <c r="F219" i="5"/>
  <c r="D237" i="1"/>
  <c r="F220" i="5"/>
  <c r="F221" i="5"/>
  <c r="F222" i="5"/>
  <c r="D240" i="1"/>
  <c r="F223" i="5"/>
  <c r="D241" i="1"/>
  <c r="F186" i="5"/>
  <c r="L227" i="1"/>
  <c r="J236" i="1"/>
  <c r="AG128" i="5"/>
  <c r="AG129" i="5"/>
  <c r="AG130" i="5"/>
  <c r="M142" i="1"/>
  <c r="AG131" i="5"/>
  <c r="M143" i="1"/>
  <c r="AG132" i="5"/>
  <c r="M144" i="1"/>
  <c r="AG133" i="5"/>
  <c r="AG134" i="5"/>
  <c r="AG135" i="5"/>
  <c r="M147" i="1"/>
  <c r="AG136" i="5"/>
  <c r="M148" i="1"/>
  <c r="AG137" i="5"/>
  <c r="AG138" i="5"/>
  <c r="M150" i="1"/>
  <c r="AG139" i="5"/>
  <c r="M151" i="1"/>
  <c r="AG140" i="5"/>
  <c r="AG141" i="5"/>
  <c r="AG142" i="5"/>
  <c r="AG143" i="5"/>
  <c r="M155" i="1"/>
  <c r="AG144" i="5"/>
  <c r="M156" i="1"/>
  <c r="AG145" i="5"/>
  <c r="AG146" i="5"/>
  <c r="AG147" i="5"/>
  <c r="M159" i="1"/>
  <c r="AG148" i="5"/>
  <c r="AG149" i="5"/>
  <c r="AG150" i="5"/>
  <c r="M162" i="1"/>
  <c r="AG151" i="5"/>
  <c r="M163" i="1"/>
  <c r="AG152" i="5"/>
  <c r="AG153" i="5"/>
  <c r="AG154" i="5"/>
  <c r="M166" i="1"/>
  <c r="AG155" i="5"/>
  <c r="M167" i="1"/>
  <c r="AG156" i="5"/>
  <c r="AG157" i="5"/>
  <c r="AG158" i="5"/>
  <c r="AG159" i="5"/>
  <c r="M171" i="1"/>
  <c r="AG160" i="5"/>
  <c r="AG161" i="5"/>
  <c r="AG162" i="5"/>
  <c r="M174" i="1"/>
  <c r="AG163" i="5"/>
  <c r="M175" i="1"/>
  <c r="AG164" i="5"/>
  <c r="M176" i="1"/>
  <c r="AG127" i="5"/>
  <c r="AD128" i="5"/>
  <c r="AD129" i="5"/>
  <c r="L141" i="1"/>
  <c r="AD130" i="5"/>
  <c r="L142" i="1"/>
  <c r="AD131" i="5"/>
  <c r="L143" i="1"/>
  <c r="AD132" i="5"/>
  <c r="L144" i="1"/>
  <c r="AD133" i="5"/>
  <c r="L145" i="1"/>
  <c r="AD134" i="5"/>
  <c r="L146" i="1"/>
  <c r="AD135" i="5"/>
  <c r="L147" i="1"/>
  <c r="AD136" i="5"/>
  <c r="AD137" i="5"/>
  <c r="AD138" i="5"/>
  <c r="L150" i="1"/>
  <c r="AD139" i="5"/>
  <c r="L151" i="1"/>
  <c r="AD140" i="5"/>
  <c r="AD141" i="5"/>
  <c r="L153" i="1"/>
  <c r="AD142" i="5"/>
  <c r="L154" i="1"/>
  <c r="AD143" i="5"/>
  <c r="L155" i="1"/>
  <c r="AD144" i="5"/>
  <c r="AD145" i="5"/>
  <c r="L157" i="1"/>
  <c r="AD146" i="5"/>
  <c r="L158" i="1"/>
  <c r="AD147" i="5"/>
  <c r="L159" i="1"/>
  <c r="AD148" i="5"/>
  <c r="L160" i="1"/>
  <c r="AD149" i="5"/>
  <c r="L161" i="1"/>
  <c r="AD150" i="5"/>
  <c r="L162" i="1"/>
  <c r="AD151" i="5"/>
  <c r="L163" i="1"/>
  <c r="AD152" i="5"/>
  <c r="AD153" i="5"/>
  <c r="L165" i="1"/>
  <c r="AD154" i="5"/>
  <c r="L166" i="1"/>
  <c r="AD155" i="5"/>
  <c r="L167" i="1"/>
  <c r="AD156" i="5"/>
  <c r="L168" i="1"/>
  <c r="AD157" i="5"/>
  <c r="L169" i="1"/>
  <c r="AD158" i="5"/>
  <c r="L170" i="1"/>
  <c r="AD159" i="5"/>
  <c r="L171" i="1"/>
  <c r="AD160" i="5"/>
  <c r="AD161" i="5"/>
  <c r="L173" i="1"/>
  <c r="AD162" i="5"/>
  <c r="L174" i="1"/>
  <c r="AD163" i="5"/>
  <c r="L175" i="1"/>
  <c r="AD164" i="5"/>
  <c r="L176" i="1"/>
  <c r="AD127" i="5"/>
  <c r="AA128" i="5"/>
  <c r="K140" i="1"/>
  <c r="AA129" i="5"/>
  <c r="AA130" i="5"/>
  <c r="AA131" i="5"/>
  <c r="AA132" i="5"/>
  <c r="K144" i="1"/>
  <c r="AA133" i="5"/>
  <c r="AA134" i="5"/>
  <c r="K146" i="1"/>
  <c r="AA135" i="5"/>
  <c r="K147" i="1"/>
  <c r="AA136" i="5"/>
  <c r="K148" i="1"/>
  <c r="AA137" i="5"/>
  <c r="AA138" i="5"/>
  <c r="AA139" i="5"/>
  <c r="K151" i="1"/>
  <c r="AA140" i="5"/>
  <c r="K152" i="1"/>
  <c r="AA141" i="5"/>
  <c r="AA142" i="5"/>
  <c r="K154" i="1"/>
  <c r="AA143" i="5"/>
  <c r="K155" i="1"/>
  <c r="AA144" i="5"/>
  <c r="K156" i="1"/>
  <c r="AA145" i="5"/>
  <c r="AA146" i="5"/>
  <c r="K158" i="1"/>
  <c r="AA147" i="5"/>
  <c r="K159" i="1"/>
  <c r="AA148" i="5"/>
  <c r="K160" i="1"/>
  <c r="AA149" i="5"/>
  <c r="AA150" i="5"/>
  <c r="AA151" i="5"/>
  <c r="K163" i="1"/>
  <c r="AA152" i="5"/>
  <c r="K164" i="1"/>
  <c r="AA153" i="5"/>
  <c r="AA154" i="5"/>
  <c r="AA155" i="5"/>
  <c r="K167" i="1"/>
  <c r="AA156" i="5"/>
  <c r="K168" i="1"/>
  <c r="AA157" i="5"/>
  <c r="AA158" i="5"/>
  <c r="K170" i="1"/>
  <c r="AA159" i="5"/>
  <c r="K171" i="1"/>
  <c r="AA160" i="5"/>
  <c r="K172" i="1"/>
  <c r="AA161" i="5"/>
  <c r="AA162" i="5"/>
  <c r="AA163" i="5"/>
  <c r="K175" i="1"/>
  <c r="AA164" i="5"/>
  <c r="K176" i="1"/>
  <c r="AA127" i="5"/>
  <c r="X128" i="5"/>
  <c r="J140" i="1"/>
  <c r="X129" i="5"/>
  <c r="X130" i="5"/>
  <c r="J142" i="1"/>
  <c r="X131" i="5"/>
  <c r="J143" i="1"/>
  <c r="X132" i="5"/>
  <c r="X133" i="5"/>
  <c r="J145" i="1"/>
  <c r="X134" i="5"/>
  <c r="J146" i="1"/>
  <c r="X135" i="5"/>
  <c r="J147" i="1"/>
  <c r="X136" i="5"/>
  <c r="J148" i="1"/>
  <c r="X137" i="5"/>
  <c r="X138" i="5"/>
  <c r="J150" i="1"/>
  <c r="X139" i="5"/>
  <c r="J151" i="1"/>
  <c r="X140" i="5"/>
  <c r="J152" i="1"/>
  <c r="X141" i="5"/>
  <c r="J153" i="1"/>
  <c r="X142" i="5"/>
  <c r="J154" i="1"/>
  <c r="X143" i="5"/>
  <c r="J155" i="1"/>
  <c r="X144" i="5"/>
  <c r="J156" i="1"/>
  <c r="X145" i="5"/>
  <c r="X146" i="5"/>
  <c r="J158" i="1"/>
  <c r="X147" i="5"/>
  <c r="J159" i="1"/>
  <c r="X148" i="5"/>
  <c r="X149" i="5"/>
  <c r="J161" i="1"/>
  <c r="X150" i="5"/>
  <c r="X151" i="5"/>
  <c r="J163" i="1"/>
  <c r="X152" i="5"/>
  <c r="J164" i="1"/>
  <c r="X153" i="5"/>
  <c r="X154" i="5"/>
  <c r="X155" i="5"/>
  <c r="J167" i="1"/>
  <c r="X156" i="5"/>
  <c r="X157" i="5"/>
  <c r="J169" i="1"/>
  <c r="X158" i="5"/>
  <c r="X159" i="5"/>
  <c r="J171" i="1"/>
  <c r="X160" i="5"/>
  <c r="J172" i="1"/>
  <c r="X161" i="5"/>
  <c r="X162" i="5"/>
  <c r="J174" i="1"/>
  <c r="X163" i="5"/>
  <c r="J175" i="1"/>
  <c r="X164" i="5"/>
  <c r="J176" i="1"/>
  <c r="X127" i="5"/>
  <c r="J139" i="1"/>
  <c r="U128" i="5"/>
  <c r="I140" i="1"/>
  <c r="U129" i="5"/>
  <c r="U130" i="5"/>
  <c r="I142" i="1"/>
  <c r="U131" i="5"/>
  <c r="I143" i="1"/>
  <c r="U132" i="5"/>
  <c r="U133" i="5"/>
  <c r="U134" i="5"/>
  <c r="I146" i="1"/>
  <c r="U135" i="5"/>
  <c r="I147" i="1"/>
  <c r="U136" i="5"/>
  <c r="U137" i="5"/>
  <c r="U138" i="5"/>
  <c r="I150" i="1"/>
  <c r="U139" i="5"/>
  <c r="I151" i="1"/>
  <c r="U140" i="5"/>
  <c r="I152" i="1"/>
  <c r="U141" i="5"/>
  <c r="U142" i="5"/>
  <c r="U143" i="5"/>
  <c r="I155" i="1"/>
  <c r="U144" i="5"/>
  <c r="I156" i="1"/>
  <c r="U145" i="5"/>
  <c r="U146" i="5"/>
  <c r="U147" i="5"/>
  <c r="I159" i="1"/>
  <c r="U148" i="5"/>
  <c r="I160" i="1"/>
  <c r="U149" i="5"/>
  <c r="U150" i="5"/>
  <c r="I162" i="1"/>
  <c r="U151" i="5"/>
  <c r="I163" i="1"/>
  <c r="U152" i="5"/>
  <c r="I164" i="1"/>
  <c r="U153" i="5"/>
  <c r="U154" i="5"/>
  <c r="I166" i="1"/>
  <c r="U155" i="5"/>
  <c r="I167" i="1"/>
  <c r="U156" i="5"/>
  <c r="I168" i="1"/>
  <c r="U157" i="5"/>
  <c r="U158" i="5"/>
  <c r="U159" i="5"/>
  <c r="I171" i="1"/>
  <c r="U160" i="5"/>
  <c r="I172" i="1"/>
  <c r="U161" i="5"/>
  <c r="U162" i="5"/>
  <c r="I174" i="1"/>
  <c r="U163" i="5"/>
  <c r="I175" i="1"/>
  <c r="U164" i="5"/>
  <c r="I176" i="1"/>
  <c r="U127" i="5"/>
  <c r="R128" i="5"/>
  <c r="R129" i="5"/>
  <c r="H141" i="1"/>
  <c r="R130" i="5"/>
  <c r="R131" i="5"/>
  <c r="H143" i="1"/>
  <c r="R132" i="5"/>
  <c r="H144" i="1"/>
  <c r="R133" i="5"/>
  <c r="H145" i="1"/>
  <c r="R134" i="5"/>
  <c r="R135" i="5"/>
  <c r="H147" i="1"/>
  <c r="R136" i="5"/>
  <c r="R137" i="5"/>
  <c r="H149" i="1"/>
  <c r="R138" i="5"/>
  <c r="H150" i="1"/>
  <c r="R139" i="5"/>
  <c r="H151" i="1"/>
  <c r="R140" i="5"/>
  <c r="R141" i="5"/>
  <c r="H153" i="1"/>
  <c r="R142" i="5"/>
  <c r="R143" i="5"/>
  <c r="H155" i="1"/>
  <c r="R144" i="5"/>
  <c r="R145" i="5"/>
  <c r="H157" i="1"/>
  <c r="R146" i="5"/>
  <c r="H158" i="1"/>
  <c r="R147" i="5"/>
  <c r="H159" i="1"/>
  <c r="R148" i="5"/>
  <c r="H160" i="1"/>
  <c r="R149" i="5"/>
  <c r="H161" i="1"/>
  <c r="R150" i="5"/>
  <c r="H162" i="1"/>
  <c r="R151" i="5"/>
  <c r="H163" i="1"/>
  <c r="R152" i="5"/>
  <c r="R153" i="5"/>
  <c r="H165" i="1"/>
  <c r="R154" i="5"/>
  <c r="H166" i="1"/>
  <c r="R155" i="5"/>
  <c r="H167" i="1"/>
  <c r="R156" i="5"/>
  <c r="H168" i="1"/>
  <c r="R157" i="5"/>
  <c r="R158" i="5"/>
  <c r="H170" i="1"/>
  <c r="R159" i="5"/>
  <c r="H171" i="1"/>
  <c r="R160" i="5"/>
  <c r="R161" i="5"/>
  <c r="H173" i="1"/>
  <c r="R162" i="5"/>
  <c r="H174" i="1"/>
  <c r="R163" i="5"/>
  <c r="H175" i="1"/>
  <c r="R164" i="5"/>
  <c r="H176" i="1"/>
  <c r="R127" i="5"/>
  <c r="H139" i="1"/>
  <c r="O128" i="5"/>
  <c r="G140" i="1"/>
  <c r="O129" i="5"/>
  <c r="O130" i="5"/>
  <c r="O131" i="5"/>
  <c r="G143" i="1"/>
  <c r="O132" i="5"/>
  <c r="G144" i="1"/>
  <c r="O133" i="5"/>
  <c r="G145" i="1"/>
  <c r="O134" i="5"/>
  <c r="G146" i="1"/>
  <c r="O135" i="5"/>
  <c r="G147" i="1"/>
  <c r="O136" i="5"/>
  <c r="G148" i="1"/>
  <c r="O137" i="5"/>
  <c r="O138" i="5"/>
  <c r="G150" i="1"/>
  <c r="O139" i="5"/>
  <c r="G151" i="1"/>
  <c r="O140" i="5"/>
  <c r="G152" i="1"/>
  <c r="O141" i="5"/>
  <c r="O142" i="5"/>
  <c r="G154" i="1"/>
  <c r="O143" i="5"/>
  <c r="G155" i="1"/>
  <c r="O144" i="5"/>
  <c r="G156" i="1"/>
  <c r="O145" i="5"/>
  <c r="G157" i="1"/>
  <c r="O146" i="5"/>
  <c r="O147" i="5"/>
  <c r="G159" i="1"/>
  <c r="O148" i="5"/>
  <c r="G160" i="1"/>
  <c r="O149" i="5"/>
  <c r="O150" i="5"/>
  <c r="G162" i="1"/>
  <c r="O151" i="5"/>
  <c r="G163" i="1"/>
  <c r="O152" i="5"/>
  <c r="O153" i="5"/>
  <c r="G165" i="1"/>
  <c r="O154" i="5"/>
  <c r="O155" i="5"/>
  <c r="G167" i="1"/>
  <c r="O156" i="5"/>
  <c r="G168" i="1"/>
  <c r="O157" i="5"/>
  <c r="O158" i="5"/>
  <c r="G170" i="1"/>
  <c r="O159" i="5"/>
  <c r="G171" i="1"/>
  <c r="O160" i="5"/>
  <c r="O161" i="5"/>
  <c r="O162" i="5"/>
  <c r="G174" i="1"/>
  <c r="O163" i="5"/>
  <c r="G175" i="1"/>
  <c r="O164" i="5"/>
  <c r="O127" i="5"/>
  <c r="G139" i="1"/>
  <c r="L128" i="5"/>
  <c r="F140" i="1"/>
  <c r="L129" i="5"/>
  <c r="F141" i="1"/>
  <c r="L130" i="5"/>
  <c r="L131" i="5"/>
  <c r="F143" i="1"/>
  <c r="L132" i="5"/>
  <c r="F144" i="1"/>
  <c r="L133" i="5"/>
  <c r="F145" i="1"/>
  <c r="L134" i="5"/>
  <c r="L135" i="5"/>
  <c r="F147" i="1"/>
  <c r="L136" i="5"/>
  <c r="F148" i="1"/>
  <c r="L137" i="5"/>
  <c r="L138" i="5"/>
  <c r="F150" i="1"/>
  <c r="L139" i="5"/>
  <c r="F151" i="1"/>
  <c r="L140" i="5"/>
  <c r="F152" i="1"/>
  <c r="L141" i="5"/>
  <c r="F153" i="1"/>
  <c r="L142" i="5"/>
  <c r="F154" i="1"/>
  <c r="L143" i="5"/>
  <c r="F155" i="1"/>
  <c r="C155" i="1"/>
  <c r="L144" i="5"/>
  <c r="F156" i="1"/>
  <c r="L145" i="5"/>
  <c r="F157" i="1"/>
  <c r="L146" i="5"/>
  <c r="F158" i="1"/>
  <c r="L147" i="5"/>
  <c r="F159" i="1"/>
  <c r="L148" i="5"/>
  <c r="L149" i="5"/>
  <c r="L150" i="5"/>
  <c r="F162" i="1"/>
  <c r="L151" i="5"/>
  <c r="F163" i="1"/>
  <c r="L152" i="5"/>
  <c r="F164" i="1"/>
  <c r="L153" i="5"/>
  <c r="F165" i="1"/>
  <c r="L154" i="5"/>
  <c r="L155" i="5"/>
  <c r="F167" i="1"/>
  <c r="L156" i="5"/>
  <c r="L157" i="5"/>
  <c r="F169" i="1"/>
  <c r="L158" i="5"/>
  <c r="F170" i="1"/>
  <c r="L159" i="5"/>
  <c r="F171" i="1"/>
  <c r="L160" i="5"/>
  <c r="F172" i="1"/>
  <c r="L161" i="5"/>
  <c r="F173" i="1"/>
  <c r="L162" i="5"/>
  <c r="F174" i="1"/>
  <c r="L163" i="5"/>
  <c r="F175" i="1"/>
  <c r="L164" i="5"/>
  <c r="F176" i="1"/>
  <c r="L127" i="5"/>
  <c r="I128" i="5"/>
  <c r="E140" i="1"/>
  <c r="I129" i="5"/>
  <c r="E141" i="1"/>
  <c r="I130" i="5"/>
  <c r="E142" i="1"/>
  <c r="I131" i="5"/>
  <c r="I132" i="5"/>
  <c r="E144" i="1"/>
  <c r="I133" i="5"/>
  <c r="I134" i="5"/>
  <c r="I135" i="5"/>
  <c r="E147" i="1"/>
  <c r="I136" i="5"/>
  <c r="E148" i="1"/>
  <c r="I137" i="5"/>
  <c r="E149" i="1"/>
  <c r="I138" i="5"/>
  <c r="I139" i="5"/>
  <c r="E151" i="1"/>
  <c r="I140" i="5"/>
  <c r="E152" i="1"/>
  <c r="I141" i="5"/>
  <c r="E153" i="1"/>
  <c r="I142" i="5"/>
  <c r="I143" i="5"/>
  <c r="E155" i="1"/>
  <c r="I144" i="5"/>
  <c r="I145" i="5"/>
  <c r="I146" i="5"/>
  <c r="E158" i="1"/>
  <c r="I147" i="5"/>
  <c r="E159" i="1"/>
  <c r="I148" i="5"/>
  <c r="I149" i="5"/>
  <c r="E161" i="1"/>
  <c r="I150" i="5"/>
  <c r="I151" i="5"/>
  <c r="E163" i="1"/>
  <c r="I152" i="5"/>
  <c r="E164" i="1"/>
  <c r="I153" i="5"/>
  <c r="I154" i="5"/>
  <c r="E166" i="1"/>
  <c r="I155" i="5"/>
  <c r="E167" i="1"/>
  <c r="I156" i="5"/>
  <c r="E168" i="1"/>
  <c r="I157" i="5"/>
  <c r="E169" i="1"/>
  <c r="I158" i="5"/>
  <c r="I159" i="5"/>
  <c r="E171" i="1"/>
  <c r="I160" i="5"/>
  <c r="E172" i="1"/>
  <c r="I161" i="5"/>
  <c r="E173" i="1"/>
  <c r="I162" i="5"/>
  <c r="I163" i="5"/>
  <c r="E175" i="1"/>
  <c r="I164" i="5"/>
  <c r="I127" i="5"/>
  <c r="E139" i="1"/>
  <c r="F128" i="5"/>
  <c r="D140" i="1"/>
  <c r="F129" i="5"/>
  <c r="D141" i="1"/>
  <c r="F130" i="5"/>
  <c r="D142" i="1"/>
  <c r="F131" i="5"/>
  <c r="D143" i="1"/>
  <c r="F132" i="5"/>
  <c r="F133" i="5"/>
  <c r="D145" i="1"/>
  <c r="F134" i="5"/>
  <c r="D146" i="1"/>
  <c r="F135" i="5"/>
  <c r="F136" i="5"/>
  <c r="F137" i="5"/>
  <c r="D149" i="1"/>
  <c r="F138" i="5"/>
  <c r="D150" i="1"/>
  <c r="F139" i="5"/>
  <c r="D151" i="1"/>
  <c r="F140" i="5"/>
  <c r="F141" i="5"/>
  <c r="D153" i="1"/>
  <c r="F142" i="5"/>
  <c r="D154" i="1"/>
  <c r="F143" i="5"/>
  <c r="D155" i="1"/>
  <c r="F144" i="5"/>
  <c r="F145" i="5"/>
  <c r="F146" i="5"/>
  <c r="D158" i="1"/>
  <c r="F147" i="5"/>
  <c r="D159" i="1"/>
  <c r="C159" i="1"/>
  <c r="F148" i="5"/>
  <c r="D160" i="1"/>
  <c r="F149" i="5"/>
  <c r="D161" i="1"/>
  <c r="F150" i="5"/>
  <c r="D162" i="1"/>
  <c r="F151" i="5"/>
  <c r="D163" i="1"/>
  <c r="C163" i="1"/>
  <c r="F152" i="5"/>
  <c r="F153" i="5"/>
  <c r="F154" i="5"/>
  <c r="F155" i="5"/>
  <c r="D167" i="1"/>
  <c r="F156" i="5"/>
  <c r="D168" i="1"/>
  <c r="F157" i="5"/>
  <c r="D169" i="1"/>
  <c r="F158" i="5"/>
  <c r="F159" i="5"/>
  <c r="D171" i="1"/>
  <c r="C171" i="1"/>
  <c r="F160" i="5"/>
  <c r="F161" i="5"/>
  <c r="D173" i="1"/>
  <c r="F162" i="5"/>
  <c r="D174" i="1"/>
  <c r="F163" i="5"/>
  <c r="D175" i="1"/>
  <c r="F164" i="5"/>
  <c r="F127" i="5"/>
  <c r="D139" i="1"/>
  <c r="AG69" i="5"/>
  <c r="AG70" i="5"/>
  <c r="M76" i="1"/>
  <c r="AG71" i="5"/>
  <c r="AG72" i="5"/>
  <c r="AG73" i="5"/>
  <c r="M79" i="1"/>
  <c r="AG74" i="5"/>
  <c r="M80" i="1"/>
  <c r="AG75" i="5"/>
  <c r="M81" i="1"/>
  <c r="AG76" i="5"/>
  <c r="M82" i="1"/>
  <c r="AG77" i="5"/>
  <c r="M83" i="1"/>
  <c r="AG78" i="5"/>
  <c r="AG79" i="5"/>
  <c r="M85" i="1"/>
  <c r="AG80" i="5"/>
  <c r="M86" i="1"/>
  <c r="AG81" i="5"/>
  <c r="M87" i="1"/>
  <c r="AG82" i="5"/>
  <c r="M88" i="1"/>
  <c r="AG83" i="5"/>
  <c r="M89" i="1"/>
  <c r="AG84" i="5"/>
  <c r="M90" i="1"/>
  <c r="AG85" i="5"/>
  <c r="M91" i="1"/>
  <c r="AG86" i="5"/>
  <c r="M92" i="1"/>
  <c r="AG87" i="5"/>
  <c r="M93" i="1"/>
  <c r="AG88" i="5"/>
  <c r="M94" i="1"/>
  <c r="AG89" i="5"/>
  <c r="M95" i="1"/>
  <c r="AG90" i="5"/>
  <c r="M96" i="1"/>
  <c r="AG91" i="5"/>
  <c r="M97" i="1"/>
  <c r="AG92" i="5"/>
  <c r="M98" i="1"/>
  <c r="AG93" i="5"/>
  <c r="M99" i="1"/>
  <c r="AG94" i="5"/>
  <c r="AG95" i="5"/>
  <c r="M101" i="1"/>
  <c r="AG96" i="5"/>
  <c r="M102" i="1"/>
  <c r="AG97" i="5"/>
  <c r="M103" i="1"/>
  <c r="AG98" i="5"/>
  <c r="AG99" i="5"/>
  <c r="AG100" i="5"/>
  <c r="M106" i="1"/>
  <c r="AG101" i="5"/>
  <c r="M107" i="1"/>
  <c r="AG102" i="5"/>
  <c r="M108" i="1"/>
  <c r="AG103" i="5"/>
  <c r="M109" i="1"/>
  <c r="AG104" i="5"/>
  <c r="M110" i="1"/>
  <c r="AG105" i="5"/>
  <c r="M111" i="1"/>
  <c r="AG68" i="5"/>
  <c r="M74" i="1"/>
  <c r="AD69" i="5"/>
  <c r="L75" i="1"/>
  <c r="AD70" i="5"/>
  <c r="L76" i="1"/>
  <c r="AD71" i="5"/>
  <c r="L77" i="1"/>
  <c r="AD72" i="5"/>
  <c r="L78" i="1"/>
  <c r="AD73" i="5"/>
  <c r="L79" i="1"/>
  <c r="AD74" i="5"/>
  <c r="L80" i="1"/>
  <c r="AD75" i="5"/>
  <c r="L81" i="1"/>
  <c r="AD76" i="5"/>
  <c r="L82" i="1"/>
  <c r="AD77" i="5"/>
  <c r="L83" i="1"/>
  <c r="AD78" i="5"/>
  <c r="L84" i="1"/>
  <c r="AD79" i="5"/>
  <c r="L85" i="1"/>
  <c r="AD80" i="5"/>
  <c r="L86" i="1"/>
  <c r="AD81" i="5"/>
  <c r="L87" i="1"/>
  <c r="AD82" i="5"/>
  <c r="L88" i="1"/>
  <c r="AD83" i="5"/>
  <c r="L89" i="1"/>
  <c r="AD84" i="5"/>
  <c r="L90" i="1"/>
  <c r="AD85" i="5"/>
  <c r="L91" i="1"/>
  <c r="AD86" i="5"/>
  <c r="L92" i="1"/>
  <c r="AD87" i="5"/>
  <c r="L93" i="1"/>
  <c r="AD88" i="5"/>
  <c r="L94" i="1"/>
  <c r="AD89" i="5"/>
  <c r="L95" i="1"/>
  <c r="AD90" i="5"/>
  <c r="L96" i="1"/>
  <c r="AD91" i="5"/>
  <c r="AD92" i="5"/>
  <c r="L98" i="1"/>
  <c r="AD93" i="5"/>
  <c r="L99" i="1"/>
  <c r="AD94" i="5"/>
  <c r="L100" i="1"/>
  <c r="AD95" i="5"/>
  <c r="AD96" i="5"/>
  <c r="L102" i="1"/>
  <c r="AD97" i="5"/>
  <c r="L103" i="1"/>
  <c r="AD98" i="5"/>
  <c r="L104" i="1"/>
  <c r="AD99" i="5"/>
  <c r="AD100" i="5"/>
  <c r="L106" i="1"/>
  <c r="AD101" i="5"/>
  <c r="L107" i="1"/>
  <c r="AD102" i="5"/>
  <c r="L108" i="1"/>
  <c r="AD103" i="5"/>
  <c r="L109" i="1"/>
  <c r="AD104" i="5"/>
  <c r="L110" i="1"/>
  <c r="AD105" i="5"/>
  <c r="L111" i="1"/>
  <c r="AD68" i="5"/>
  <c r="L74" i="1"/>
  <c r="AA69" i="5"/>
  <c r="K75" i="1"/>
  <c r="AA70" i="5"/>
  <c r="K76" i="1"/>
  <c r="AA71" i="5"/>
  <c r="AA72" i="5"/>
  <c r="K78" i="1"/>
  <c r="AA73" i="5"/>
  <c r="K79" i="1"/>
  <c r="AA74" i="5"/>
  <c r="K80" i="1"/>
  <c r="AA75" i="5"/>
  <c r="K81" i="1"/>
  <c r="AA76" i="5"/>
  <c r="K82" i="1"/>
  <c r="AA77" i="5"/>
  <c r="K83" i="1"/>
  <c r="AA78" i="5"/>
  <c r="K84" i="1"/>
  <c r="AA79" i="5"/>
  <c r="AA80" i="5"/>
  <c r="K86" i="1"/>
  <c r="AA81" i="5"/>
  <c r="K87" i="1"/>
  <c r="AA82" i="5"/>
  <c r="K88" i="1"/>
  <c r="AA83" i="5"/>
  <c r="K89" i="1"/>
  <c r="AA84" i="5"/>
  <c r="K90" i="1"/>
  <c r="AA85" i="5"/>
  <c r="AA86" i="5"/>
  <c r="K92" i="1"/>
  <c r="AA87" i="5"/>
  <c r="AA88" i="5"/>
  <c r="K94" i="1"/>
  <c r="AA89" i="5"/>
  <c r="K95" i="1"/>
  <c r="AA90" i="5"/>
  <c r="K96" i="1"/>
  <c r="AA91" i="5"/>
  <c r="K97" i="1"/>
  <c r="AA92" i="5"/>
  <c r="K98" i="1"/>
  <c r="AA93" i="5"/>
  <c r="K99" i="1"/>
  <c r="AA94" i="5"/>
  <c r="K100" i="1"/>
  <c r="AA95" i="5"/>
  <c r="AA96" i="5"/>
  <c r="K102" i="1"/>
  <c r="AA97" i="5"/>
  <c r="K103" i="1"/>
  <c r="AA98" i="5"/>
  <c r="K104" i="1"/>
  <c r="AA99" i="5"/>
  <c r="K105" i="1"/>
  <c r="AA100" i="5"/>
  <c r="K106" i="1"/>
  <c r="AA101" i="5"/>
  <c r="K107" i="1"/>
  <c r="AA102" i="5"/>
  <c r="K108" i="1"/>
  <c r="AA103" i="5"/>
  <c r="AA104" i="5"/>
  <c r="K110" i="1"/>
  <c r="AA105" i="5"/>
  <c r="K111" i="1"/>
  <c r="AA68" i="5"/>
  <c r="K74" i="1"/>
  <c r="X69" i="5"/>
  <c r="J75" i="1"/>
  <c r="X70" i="5"/>
  <c r="X71" i="5"/>
  <c r="J77" i="1"/>
  <c r="X72" i="5"/>
  <c r="J78" i="1"/>
  <c r="X73" i="5"/>
  <c r="J79" i="1"/>
  <c r="X74" i="5"/>
  <c r="J80" i="1"/>
  <c r="X75" i="5"/>
  <c r="J81" i="1"/>
  <c r="X76" i="5"/>
  <c r="J82" i="1"/>
  <c r="X77" i="5"/>
  <c r="J83" i="1"/>
  <c r="X78" i="5"/>
  <c r="X79" i="5"/>
  <c r="J85" i="1"/>
  <c r="X80" i="5"/>
  <c r="J86" i="1"/>
  <c r="X81" i="5"/>
  <c r="J87" i="1"/>
  <c r="X82" i="5"/>
  <c r="J88" i="1"/>
  <c r="X83" i="5"/>
  <c r="J89" i="1"/>
  <c r="X84" i="5"/>
  <c r="J90" i="1"/>
  <c r="X85" i="5"/>
  <c r="J91" i="1"/>
  <c r="X86" i="5"/>
  <c r="J92" i="1"/>
  <c r="X87" i="5"/>
  <c r="J93" i="1"/>
  <c r="X88" i="5"/>
  <c r="J94" i="1"/>
  <c r="X89" i="5"/>
  <c r="J95" i="1"/>
  <c r="X90" i="5"/>
  <c r="J96" i="1"/>
  <c r="X91" i="5"/>
  <c r="J97" i="1"/>
  <c r="X92" i="5"/>
  <c r="J98" i="1"/>
  <c r="X93" i="5"/>
  <c r="J99" i="1"/>
  <c r="X94" i="5"/>
  <c r="J100" i="1"/>
  <c r="X95" i="5"/>
  <c r="J101" i="1"/>
  <c r="X96" i="5"/>
  <c r="J102" i="1"/>
  <c r="X97" i="5"/>
  <c r="J103" i="1"/>
  <c r="X98" i="5"/>
  <c r="J104" i="1"/>
  <c r="X99" i="5"/>
  <c r="J105" i="1"/>
  <c r="X100" i="5"/>
  <c r="J106" i="1"/>
  <c r="X101" i="5"/>
  <c r="X102" i="5"/>
  <c r="J108" i="1"/>
  <c r="X103" i="5"/>
  <c r="J109" i="1"/>
  <c r="X104" i="5"/>
  <c r="J110" i="1"/>
  <c r="X105" i="5"/>
  <c r="X68" i="5"/>
  <c r="J74" i="1"/>
  <c r="U69" i="5"/>
  <c r="I75" i="1"/>
  <c r="U70" i="5"/>
  <c r="I76" i="1"/>
  <c r="U71" i="5"/>
  <c r="I77" i="1"/>
  <c r="U72" i="5"/>
  <c r="U73" i="5"/>
  <c r="I79" i="1"/>
  <c r="U74" i="5"/>
  <c r="U75" i="5"/>
  <c r="I81" i="1"/>
  <c r="U76" i="5"/>
  <c r="I82" i="1"/>
  <c r="U77" i="5"/>
  <c r="U78" i="5"/>
  <c r="I84" i="1"/>
  <c r="U79" i="5"/>
  <c r="I85" i="1"/>
  <c r="U80" i="5"/>
  <c r="U81" i="5"/>
  <c r="I87" i="1"/>
  <c r="U82" i="5"/>
  <c r="I88" i="1"/>
  <c r="U83" i="5"/>
  <c r="U84" i="5"/>
  <c r="I90" i="1"/>
  <c r="U85" i="5"/>
  <c r="I91" i="1"/>
  <c r="U86" i="5"/>
  <c r="I92" i="1"/>
  <c r="U87" i="5"/>
  <c r="I93" i="1"/>
  <c r="U88" i="5"/>
  <c r="I94" i="1"/>
  <c r="U89" i="5"/>
  <c r="I95" i="1"/>
  <c r="U90" i="5"/>
  <c r="I96" i="1"/>
  <c r="U91" i="5"/>
  <c r="U92" i="5"/>
  <c r="I98" i="1"/>
  <c r="U93" i="5"/>
  <c r="U94" i="5"/>
  <c r="I100" i="1"/>
  <c r="U95" i="5"/>
  <c r="I101" i="1"/>
  <c r="U96" i="5"/>
  <c r="I102" i="1"/>
  <c r="U97" i="5"/>
  <c r="I103" i="1"/>
  <c r="U98" i="5"/>
  <c r="I104" i="1"/>
  <c r="U99" i="5"/>
  <c r="U100" i="5"/>
  <c r="I106" i="1"/>
  <c r="U101" i="5"/>
  <c r="I107" i="1"/>
  <c r="U102" i="5"/>
  <c r="I108" i="1"/>
  <c r="U103" i="5"/>
  <c r="I109" i="1"/>
  <c r="U104" i="5"/>
  <c r="I110" i="1"/>
  <c r="U105" i="5"/>
  <c r="I111" i="1"/>
  <c r="U68" i="5"/>
  <c r="I74" i="1"/>
  <c r="R69" i="5"/>
  <c r="H75" i="1"/>
  <c r="R70" i="5"/>
  <c r="H76" i="1"/>
  <c r="R71" i="5"/>
  <c r="H77" i="1"/>
  <c r="R72" i="5"/>
  <c r="H78" i="1"/>
  <c r="R73" i="5"/>
  <c r="H79" i="1"/>
  <c r="R74" i="5"/>
  <c r="H80" i="1"/>
  <c r="R75" i="5"/>
  <c r="H81" i="1"/>
  <c r="R76" i="5"/>
  <c r="H82" i="1"/>
  <c r="R77" i="5"/>
  <c r="H83" i="1"/>
  <c r="R78" i="5"/>
  <c r="H84" i="1"/>
  <c r="R79" i="5"/>
  <c r="H85" i="1"/>
  <c r="R80" i="5"/>
  <c r="H86" i="1"/>
  <c r="R81" i="5"/>
  <c r="H87" i="1"/>
  <c r="R82" i="5"/>
  <c r="H88" i="1"/>
  <c r="R83" i="5"/>
  <c r="H89" i="1"/>
  <c r="R84" i="5"/>
  <c r="H90" i="1"/>
  <c r="R85" i="5"/>
  <c r="H91" i="1"/>
  <c r="R86" i="5"/>
  <c r="H92" i="1"/>
  <c r="R87" i="5"/>
  <c r="H93" i="1"/>
  <c r="R88" i="5"/>
  <c r="H94" i="1"/>
  <c r="R89" i="5"/>
  <c r="R90" i="5"/>
  <c r="R91" i="5"/>
  <c r="H97" i="1"/>
  <c r="R92" i="5"/>
  <c r="H98" i="1"/>
  <c r="R93" i="5"/>
  <c r="H99" i="1"/>
  <c r="R94" i="5"/>
  <c r="H100" i="1"/>
  <c r="R95" i="5"/>
  <c r="H101" i="1"/>
  <c r="R96" i="5"/>
  <c r="H102" i="1"/>
  <c r="R97" i="5"/>
  <c r="H103" i="1"/>
  <c r="R98" i="5"/>
  <c r="R99" i="5"/>
  <c r="H105" i="1"/>
  <c r="R100" i="5"/>
  <c r="H106" i="1"/>
  <c r="R101" i="5"/>
  <c r="H107" i="1"/>
  <c r="R102" i="5"/>
  <c r="H108" i="1"/>
  <c r="R103" i="5"/>
  <c r="H109" i="1"/>
  <c r="R104" i="5"/>
  <c r="H110" i="1"/>
  <c r="R105" i="5"/>
  <c r="H111" i="1"/>
  <c r="R68" i="5"/>
  <c r="H74" i="1"/>
  <c r="O69" i="5"/>
  <c r="G75" i="1"/>
  <c r="O70" i="5"/>
  <c r="G76" i="1"/>
  <c r="O71" i="5"/>
  <c r="G77" i="1"/>
  <c r="O72" i="5"/>
  <c r="G78" i="1"/>
  <c r="O73" i="5"/>
  <c r="G79" i="1"/>
  <c r="O74" i="5"/>
  <c r="G80" i="1"/>
  <c r="O75" i="5"/>
  <c r="O76" i="5"/>
  <c r="G82" i="1"/>
  <c r="O77" i="5"/>
  <c r="G83" i="1"/>
  <c r="O78" i="5"/>
  <c r="O79" i="5"/>
  <c r="G85" i="1"/>
  <c r="O80" i="5"/>
  <c r="G86" i="1"/>
  <c r="O81" i="5"/>
  <c r="G87" i="1"/>
  <c r="O82" i="5"/>
  <c r="G88" i="1"/>
  <c r="O83" i="5"/>
  <c r="O84" i="5"/>
  <c r="G90" i="1"/>
  <c r="O85" i="5"/>
  <c r="G91" i="1"/>
  <c r="O86" i="5"/>
  <c r="G92" i="1"/>
  <c r="O87" i="5"/>
  <c r="G93" i="1"/>
  <c r="O88" i="5"/>
  <c r="G94" i="1"/>
  <c r="O89" i="5"/>
  <c r="G95" i="1"/>
  <c r="O90" i="5"/>
  <c r="G96" i="1"/>
  <c r="O91" i="5"/>
  <c r="G97" i="1"/>
  <c r="O92" i="5"/>
  <c r="G98" i="1"/>
  <c r="O93" i="5"/>
  <c r="G99" i="1"/>
  <c r="O94" i="5"/>
  <c r="G100" i="1"/>
  <c r="O95" i="5"/>
  <c r="O96" i="5"/>
  <c r="G102" i="1"/>
  <c r="O97" i="5"/>
  <c r="G103" i="1"/>
  <c r="O98" i="5"/>
  <c r="O99" i="5"/>
  <c r="G105" i="1"/>
  <c r="O100" i="5"/>
  <c r="G106" i="1"/>
  <c r="O101" i="5"/>
  <c r="G107" i="1"/>
  <c r="O102" i="5"/>
  <c r="G108" i="1"/>
  <c r="O103" i="5"/>
  <c r="G109" i="1"/>
  <c r="O104" i="5"/>
  <c r="G110" i="1"/>
  <c r="O105" i="5"/>
  <c r="G111" i="1"/>
  <c r="O68" i="5"/>
  <c r="L69" i="5"/>
  <c r="F75" i="1"/>
  <c r="L70" i="5"/>
  <c r="F76" i="1"/>
  <c r="L71" i="5"/>
  <c r="F77" i="1"/>
  <c r="L72" i="5"/>
  <c r="F78" i="1"/>
  <c r="L73" i="5"/>
  <c r="L74" i="5"/>
  <c r="F80" i="1"/>
  <c r="L75" i="5"/>
  <c r="F81" i="1"/>
  <c r="L76" i="5"/>
  <c r="F82" i="1"/>
  <c r="L77" i="5"/>
  <c r="L78" i="5"/>
  <c r="F84" i="1"/>
  <c r="L79" i="5"/>
  <c r="F85" i="1"/>
  <c r="L80" i="5"/>
  <c r="F86" i="1"/>
  <c r="L81" i="5"/>
  <c r="F87" i="1"/>
  <c r="L82" i="5"/>
  <c r="F88" i="1"/>
  <c r="L83" i="5"/>
  <c r="F89" i="1"/>
  <c r="L84" i="5"/>
  <c r="F90" i="1"/>
  <c r="L85" i="5"/>
  <c r="F91" i="1"/>
  <c r="L86" i="5"/>
  <c r="F92" i="1"/>
  <c r="L87" i="5"/>
  <c r="F93" i="1"/>
  <c r="L88" i="5"/>
  <c r="F94" i="1"/>
  <c r="L89" i="5"/>
  <c r="F95" i="1"/>
  <c r="L90" i="5"/>
  <c r="F96" i="1"/>
  <c r="L91" i="5"/>
  <c r="F97" i="1"/>
  <c r="L92" i="5"/>
  <c r="F98" i="1"/>
  <c r="L93" i="5"/>
  <c r="L94" i="5"/>
  <c r="F100" i="1"/>
  <c r="L95" i="5"/>
  <c r="F101" i="1"/>
  <c r="L96" i="5"/>
  <c r="F102" i="1"/>
  <c r="L97" i="5"/>
  <c r="F103" i="1"/>
  <c r="L98" i="5"/>
  <c r="F104" i="1"/>
  <c r="L99" i="5"/>
  <c r="F105" i="1"/>
  <c r="L100" i="5"/>
  <c r="F106" i="1"/>
  <c r="L101" i="5"/>
  <c r="F107" i="1"/>
  <c r="L102" i="5"/>
  <c r="F108" i="1"/>
  <c r="L103" i="5"/>
  <c r="F109" i="1"/>
  <c r="L104" i="5"/>
  <c r="F110" i="1"/>
  <c r="L105" i="5"/>
  <c r="L68" i="5"/>
  <c r="F74" i="1"/>
  <c r="I69" i="5"/>
  <c r="E75" i="1"/>
  <c r="I70" i="5"/>
  <c r="I71" i="5"/>
  <c r="I72" i="5"/>
  <c r="I73" i="5"/>
  <c r="E79" i="1"/>
  <c r="I74" i="5"/>
  <c r="E80" i="1"/>
  <c r="I75" i="5"/>
  <c r="E81" i="1"/>
  <c r="I76" i="5"/>
  <c r="E82" i="1"/>
  <c r="I77" i="5"/>
  <c r="E83" i="1"/>
  <c r="I78" i="5"/>
  <c r="E84" i="1"/>
  <c r="I79" i="5"/>
  <c r="I80" i="5"/>
  <c r="E86" i="1"/>
  <c r="I81" i="5"/>
  <c r="E87" i="1"/>
  <c r="I82" i="5"/>
  <c r="E88" i="1"/>
  <c r="I83" i="5"/>
  <c r="E89" i="1"/>
  <c r="I84" i="5"/>
  <c r="E90" i="1"/>
  <c r="I85" i="5"/>
  <c r="E91" i="1"/>
  <c r="I86" i="5"/>
  <c r="I87" i="5"/>
  <c r="I88" i="5"/>
  <c r="E94" i="1"/>
  <c r="I89" i="5"/>
  <c r="E95" i="1"/>
  <c r="I90" i="5"/>
  <c r="E96" i="1"/>
  <c r="I91" i="5"/>
  <c r="E97" i="1"/>
  <c r="I92" i="5"/>
  <c r="E98" i="1"/>
  <c r="I93" i="5"/>
  <c r="E99" i="1"/>
  <c r="I94" i="5"/>
  <c r="E100" i="1"/>
  <c r="I95" i="5"/>
  <c r="E101" i="1"/>
  <c r="I96" i="5"/>
  <c r="E102" i="1"/>
  <c r="I97" i="5"/>
  <c r="E103" i="1"/>
  <c r="I98" i="5"/>
  <c r="E104" i="1"/>
  <c r="I99" i="5"/>
  <c r="E105" i="1"/>
  <c r="I100" i="5"/>
  <c r="E106" i="1"/>
  <c r="I101" i="5"/>
  <c r="E107" i="1"/>
  <c r="I102" i="5"/>
  <c r="I103" i="5"/>
  <c r="E109" i="1"/>
  <c r="I104" i="5"/>
  <c r="E110" i="1"/>
  <c r="I105" i="5"/>
  <c r="I68" i="5"/>
  <c r="F69" i="5"/>
  <c r="D75" i="1"/>
  <c r="F70" i="5"/>
  <c r="D76" i="1"/>
  <c r="F71" i="5"/>
  <c r="D77" i="1"/>
  <c r="F72" i="5"/>
  <c r="D78" i="1"/>
  <c r="F73" i="5"/>
  <c r="F74" i="5"/>
  <c r="D80" i="1"/>
  <c r="F75" i="5"/>
  <c r="F76" i="5"/>
  <c r="D82" i="1"/>
  <c r="F77" i="5"/>
  <c r="D83" i="1"/>
  <c r="F78" i="5"/>
  <c r="D84" i="1"/>
  <c r="F79" i="5"/>
  <c r="D85" i="1"/>
  <c r="F80" i="5"/>
  <c r="D86" i="1"/>
  <c r="F81" i="5"/>
  <c r="D87" i="1"/>
  <c r="F82" i="5"/>
  <c r="D88" i="1"/>
  <c r="F83" i="5"/>
  <c r="D89" i="1"/>
  <c r="F84" i="5"/>
  <c r="D90" i="1"/>
  <c r="F85" i="5"/>
  <c r="D91" i="1"/>
  <c r="F86" i="5"/>
  <c r="D92" i="1"/>
  <c r="F87" i="5"/>
  <c r="F88" i="5"/>
  <c r="D94" i="1"/>
  <c r="F89" i="5"/>
  <c r="D95" i="1"/>
  <c r="F90" i="5"/>
  <c r="D96" i="1"/>
  <c r="C96" i="1"/>
  <c r="F91" i="5"/>
  <c r="D97" i="1"/>
  <c r="F92" i="5"/>
  <c r="D98" i="1"/>
  <c r="F93" i="5"/>
  <c r="D99" i="1"/>
  <c r="F94" i="5"/>
  <c r="D100" i="1"/>
  <c r="F95" i="5"/>
  <c r="D101" i="1"/>
  <c r="F96" i="5"/>
  <c r="D102" i="1"/>
  <c r="F97" i="5"/>
  <c r="D103" i="1"/>
  <c r="F98" i="5"/>
  <c r="D104" i="1"/>
  <c r="F99" i="5"/>
  <c r="D105" i="1"/>
  <c r="F100" i="5"/>
  <c r="D106" i="1"/>
  <c r="F101" i="5"/>
  <c r="D107" i="1"/>
  <c r="F102" i="5"/>
  <c r="F103" i="5"/>
  <c r="D109" i="1"/>
  <c r="F104" i="5"/>
  <c r="D110" i="1"/>
  <c r="F105" i="5"/>
  <c r="D111" i="1"/>
  <c r="F68" i="5"/>
  <c r="D74" i="1"/>
  <c r="AG750" i="5"/>
  <c r="M803" i="1"/>
  <c r="M804" i="1"/>
  <c r="M811" i="1"/>
  <c r="M812" i="1"/>
  <c r="M815" i="1"/>
  <c r="M816" i="1"/>
  <c r="M819" i="1"/>
  <c r="M823" i="1"/>
  <c r="C823" i="1"/>
  <c r="C853" i="4" s="1"/>
  <c r="M824" i="1"/>
  <c r="M828" i="1"/>
  <c r="M831" i="1"/>
  <c r="L804" i="1"/>
  <c r="C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C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812" i="1"/>
  <c r="E815" i="1"/>
  <c r="E816" i="1"/>
  <c r="E819" i="1"/>
  <c r="E820" i="1"/>
  <c r="E823" i="1"/>
  <c r="E824" i="1"/>
  <c r="E831" i="1"/>
  <c r="E832" i="1"/>
  <c r="D812" i="1"/>
  <c r="D820" i="1"/>
  <c r="D824" i="1"/>
  <c r="C824" i="1"/>
  <c r="C854" i="4" s="1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C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H673" i="1"/>
  <c r="H685" i="1"/>
  <c r="H689" i="1"/>
  <c r="H693" i="1"/>
  <c r="H701" i="1"/>
  <c r="G673" i="1"/>
  <c r="G677" i="1"/>
  <c r="G681" i="1"/>
  <c r="G685" i="1"/>
  <c r="G693" i="1"/>
  <c r="G697" i="1"/>
  <c r="G701" i="1"/>
  <c r="F673" i="1"/>
  <c r="F689" i="1"/>
  <c r="F693" i="1"/>
  <c r="F697" i="1"/>
  <c r="F701" i="1"/>
  <c r="E673" i="1"/>
  <c r="E681" i="1"/>
  <c r="E689" i="1"/>
  <c r="E693" i="1"/>
  <c r="E701" i="1"/>
  <c r="D669" i="1"/>
  <c r="D677" i="1"/>
  <c r="D681" i="1"/>
  <c r="D685" i="1"/>
  <c r="D701" i="1"/>
  <c r="D665" i="1"/>
  <c r="L619" i="1"/>
  <c r="F607" i="1"/>
  <c r="L561" i="1"/>
  <c r="J553" i="1"/>
  <c r="H541" i="1"/>
  <c r="D537" i="1"/>
  <c r="C537" i="1"/>
  <c r="C557" i="4"/>
  <c r="L495" i="1"/>
  <c r="J487" i="1"/>
  <c r="G478" i="1"/>
  <c r="M416" i="1"/>
  <c r="C416" i="1"/>
  <c r="H417" i="1"/>
  <c r="J344" i="1"/>
  <c r="J364" i="1"/>
  <c r="M278" i="1"/>
  <c r="C128" i="5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C800" i="1"/>
  <c r="C830" i="4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C743" i="1"/>
  <c r="F758" i="1"/>
  <c r="E739" i="1"/>
  <c r="E767" i="1"/>
  <c r="D742" i="1"/>
  <c r="D750" i="1"/>
  <c r="D751" i="1"/>
  <c r="I602" i="1"/>
  <c r="I606" i="1"/>
  <c r="L554" i="1"/>
  <c r="J570" i="1"/>
  <c r="I543" i="1"/>
  <c r="F491" i="1"/>
  <c r="K436" i="1"/>
  <c r="J405" i="1"/>
  <c r="J438" i="1"/>
  <c r="H402" i="1"/>
  <c r="H422" i="1"/>
  <c r="H400" i="1"/>
  <c r="H426" i="1"/>
  <c r="F422" i="1"/>
  <c r="M283" i="1"/>
  <c r="D288" i="1"/>
  <c r="C288" i="1"/>
  <c r="B309" i="5"/>
  <c r="M339" i="1"/>
  <c r="M359" i="1"/>
  <c r="M363" i="1"/>
  <c r="K351" i="1"/>
  <c r="J359" i="1"/>
  <c r="J227" i="1"/>
  <c r="B68" i="5"/>
  <c r="C68" i="5"/>
  <c r="AJ68" i="5"/>
  <c r="N74" i="1"/>
  <c r="B69" i="5"/>
  <c r="C69" i="5"/>
  <c r="AJ69" i="5"/>
  <c r="N75" i="1"/>
  <c r="B70" i="5"/>
  <c r="C70" i="5"/>
  <c r="AJ70" i="5"/>
  <c r="N76" i="1"/>
  <c r="B71" i="5"/>
  <c r="C71" i="5"/>
  <c r="AJ71" i="5"/>
  <c r="N77" i="1"/>
  <c r="B72" i="5"/>
  <c r="C72" i="5"/>
  <c r="AJ72" i="5"/>
  <c r="N78" i="1"/>
  <c r="B73" i="5"/>
  <c r="J96" i="3"/>
  <c r="I96" i="3" s="1"/>
  <c r="C73" i="5"/>
  <c r="AJ73" i="5"/>
  <c r="N79" i="1"/>
  <c r="B74" i="5"/>
  <c r="C74" i="5"/>
  <c r="AJ74" i="5"/>
  <c r="N80" i="1"/>
  <c r="B75" i="5"/>
  <c r="C75" i="5"/>
  <c r="AJ75" i="5"/>
  <c r="N81" i="1"/>
  <c r="B76" i="5"/>
  <c r="C76" i="5"/>
  <c r="AJ76" i="5"/>
  <c r="N82" i="1"/>
  <c r="B77" i="5"/>
  <c r="C77" i="5"/>
  <c r="AJ77" i="5"/>
  <c r="N83" i="1"/>
  <c r="B78" i="5"/>
  <c r="C78" i="5"/>
  <c r="AJ78" i="5"/>
  <c r="N84" i="1"/>
  <c r="B79" i="5"/>
  <c r="C79" i="5"/>
  <c r="AJ79" i="5"/>
  <c r="N85" i="1"/>
  <c r="B80" i="5"/>
  <c r="C80" i="5"/>
  <c r="AJ80" i="5"/>
  <c r="N86" i="1"/>
  <c r="B81" i="5"/>
  <c r="C81" i="5"/>
  <c r="AJ81" i="5"/>
  <c r="N87" i="1"/>
  <c r="B82" i="5"/>
  <c r="C82" i="5"/>
  <c r="AJ82" i="5"/>
  <c r="B83" i="5"/>
  <c r="C83" i="5"/>
  <c r="AJ83" i="5"/>
  <c r="N89" i="1"/>
  <c r="B84" i="5"/>
  <c r="C84" i="5"/>
  <c r="AJ84" i="5"/>
  <c r="N90" i="1"/>
  <c r="B85" i="5"/>
  <c r="C85" i="5"/>
  <c r="AJ85" i="5"/>
  <c r="N91" i="1"/>
  <c r="B86" i="5"/>
  <c r="C86" i="5"/>
  <c r="AJ86" i="5"/>
  <c r="N92" i="1"/>
  <c r="C92" i="1"/>
  <c r="B87" i="5"/>
  <c r="C87" i="5"/>
  <c r="AJ87" i="5"/>
  <c r="B88" i="5"/>
  <c r="C88" i="5"/>
  <c r="AJ88" i="5"/>
  <c r="N94" i="1"/>
  <c r="B89" i="5"/>
  <c r="C89" i="5"/>
  <c r="AJ89" i="5"/>
  <c r="N95" i="1"/>
  <c r="B90" i="5"/>
  <c r="C90" i="5"/>
  <c r="AJ90" i="5"/>
  <c r="N96" i="1"/>
  <c r="B91" i="5"/>
  <c r="C91" i="5"/>
  <c r="AJ91" i="5"/>
  <c r="N97" i="1"/>
  <c r="B92" i="5"/>
  <c r="C92" i="5"/>
  <c r="AJ92" i="5"/>
  <c r="N98" i="1"/>
  <c r="B93" i="5"/>
  <c r="C93" i="5"/>
  <c r="AJ93" i="5"/>
  <c r="N99" i="1"/>
  <c r="B94" i="5"/>
  <c r="C94" i="5"/>
  <c r="AJ94" i="5"/>
  <c r="N100" i="1"/>
  <c r="B95" i="5"/>
  <c r="C95" i="5"/>
  <c r="AJ95" i="5"/>
  <c r="N101" i="1"/>
  <c r="B96" i="5"/>
  <c r="C96" i="5"/>
  <c r="AJ96" i="5"/>
  <c r="N102" i="1"/>
  <c r="B97" i="5"/>
  <c r="C97" i="5"/>
  <c r="AJ97" i="5"/>
  <c r="N103" i="1"/>
  <c r="B98" i="5"/>
  <c r="C98" i="5"/>
  <c r="AJ98" i="5"/>
  <c r="N104" i="1"/>
  <c r="B99" i="5"/>
  <c r="C99" i="5"/>
  <c r="AJ99" i="5"/>
  <c r="N105" i="1"/>
  <c r="B100" i="5"/>
  <c r="C100" i="5"/>
  <c r="AJ100" i="5"/>
  <c r="N106" i="1"/>
  <c r="B101" i="5"/>
  <c r="C101" i="5"/>
  <c r="AJ101" i="5"/>
  <c r="N107" i="1"/>
  <c r="B102" i="5"/>
  <c r="C102" i="5"/>
  <c r="AJ102" i="5"/>
  <c r="N108" i="1"/>
  <c r="B103" i="5"/>
  <c r="C103" i="5"/>
  <c r="AJ103" i="5"/>
  <c r="N109" i="1"/>
  <c r="B104" i="5"/>
  <c r="C104" i="5"/>
  <c r="J77" i="3"/>
  <c r="AJ104" i="5"/>
  <c r="N110" i="1"/>
  <c r="B105" i="5"/>
  <c r="C105" i="5"/>
  <c r="AJ105" i="5"/>
  <c r="D106" i="5"/>
  <c r="E106" i="5"/>
  <c r="G106" i="5"/>
  <c r="G108" i="5"/>
  <c r="H106" i="5"/>
  <c r="G109" i="5"/>
  <c r="J106" i="5"/>
  <c r="K106" i="5"/>
  <c r="M106" i="5"/>
  <c r="M109" i="5"/>
  <c r="N106" i="5"/>
  <c r="P106" i="5"/>
  <c r="Q106" i="5"/>
  <c r="S106" i="5"/>
  <c r="T106" i="5"/>
  <c r="V106" i="5"/>
  <c r="W106" i="5"/>
  <c r="Y106" i="5"/>
  <c r="Z106" i="5"/>
  <c r="AB106" i="5"/>
  <c r="AC106" i="5"/>
  <c r="AE106" i="5"/>
  <c r="AF106" i="5"/>
  <c r="AH106" i="5"/>
  <c r="AI106" i="5"/>
  <c r="B127" i="5"/>
  <c r="J115" i="3"/>
  <c r="K115" i="3" s="1"/>
  <c r="L115" i="3" s="1"/>
  <c r="C127" i="5"/>
  <c r="AJ127" i="5"/>
  <c r="N139" i="1"/>
  <c r="B128" i="5"/>
  <c r="AJ128" i="5"/>
  <c r="N140" i="1"/>
  <c r="B129" i="5"/>
  <c r="C129" i="5"/>
  <c r="AJ129" i="5"/>
  <c r="B130" i="5"/>
  <c r="J119" i="3"/>
  <c r="C130" i="5"/>
  <c r="AJ130" i="5"/>
  <c r="N142" i="1"/>
  <c r="B131" i="5"/>
  <c r="C131" i="5"/>
  <c r="AJ131" i="5"/>
  <c r="N143" i="1"/>
  <c r="B132" i="5"/>
  <c r="C132" i="5"/>
  <c r="AJ132" i="5"/>
  <c r="N144" i="1"/>
  <c r="B133" i="5"/>
  <c r="C133" i="5"/>
  <c r="AJ133" i="5"/>
  <c r="N145" i="1"/>
  <c r="B134" i="5"/>
  <c r="C134" i="5"/>
  <c r="AJ134" i="5"/>
  <c r="N146" i="1"/>
  <c r="B135" i="5"/>
  <c r="C135" i="5"/>
  <c r="AJ135" i="5"/>
  <c r="N147" i="1"/>
  <c r="B136" i="5"/>
  <c r="C136" i="5"/>
  <c r="AJ136" i="5"/>
  <c r="N148" i="1"/>
  <c r="B137" i="5"/>
  <c r="C137" i="5"/>
  <c r="AJ137" i="5"/>
  <c r="N149" i="1"/>
  <c r="B138" i="5"/>
  <c r="C138" i="5"/>
  <c r="AJ138" i="5"/>
  <c r="N150" i="1"/>
  <c r="B139" i="5"/>
  <c r="C139" i="5"/>
  <c r="AJ139" i="5"/>
  <c r="N151" i="1"/>
  <c r="B140" i="5"/>
  <c r="C140" i="5"/>
  <c r="AJ140" i="5"/>
  <c r="N152" i="1"/>
  <c r="B141" i="5"/>
  <c r="C141" i="5"/>
  <c r="AJ141" i="5"/>
  <c r="N153" i="1"/>
  <c r="B142" i="5"/>
  <c r="C142" i="5"/>
  <c r="AJ142" i="5"/>
  <c r="N154" i="1"/>
  <c r="B143" i="5"/>
  <c r="C143" i="5"/>
  <c r="AJ143" i="5"/>
  <c r="N155" i="1"/>
  <c r="B144" i="5"/>
  <c r="C144" i="5"/>
  <c r="AJ144" i="5"/>
  <c r="N156" i="1"/>
  <c r="B145" i="5"/>
  <c r="C145" i="5"/>
  <c r="AJ145" i="5"/>
  <c r="N157" i="1"/>
  <c r="B146" i="5"/>
  <c r="C146" i="5"/>
  <c r="AJ146" i="5"/>
  <c r="N158" i="1"/>
  <c r="B147" i="5"/>
  <c r="C147" i="5"/>
  <c r="AJ147" i="5"/>
  <c r="N159" i="1"/>
  <c r="B148" i="5"/>
  <c r="C148" i="5"/>
  <c r="AJ148" i="5"/>
  <c r="B149" i="5"/>
  <c r="C149" i="5"/>
  <c r="AJ149" i="5"/>
  <c r="N161" i="1"/>
  <c r="B150" i="5"/>
  <c r="C150" i="5"/>
  <c r="AJ150" i="5"/>
  <c r="N162" i="1"/>
  <c r="B151" i="5"/>
  <c r="C151" i="5"/>
  <c r="AJ151" i="5"/>
  <c r="N163" i="1"/>
  <c r="B152" i="5"/>
  <c r="C152" i="5"/>
  <c r="AJ152" i="5"/>
  <c r="N164" i="1"/>
  <c r="B153" i="5"/>
  <c r="C153" i="5"/>
  <c r="AJ153" i="5"/>
  <c r="N165" i="1"/>
  <c r="B154" i="5"/>
  <c r="C154" i="5"/>
  <c r="AJ154" i="5"/>
  <c r="N166" i="1"/>
  <c r="B155" i="5"/>
  <c r="C155" i="5"/>
  <c r="AJ155" i="5"/>
  <c r="N167" i="1"/>
  <c r="C167" i="1"/>
  <c r="B156" i="5"/>
  <c r="C156" i="5"/>
  <c r="AJ156" i="5"/>
  <c r="N168" i="1"/>
  <c r="B157" i="5"/>
  <c r="C157" i="5"/>
  <c r="AJ157" i="5"/>
  <c r="N169" i="1"/>
  <c r="B158" i="5"/>
  <c r="C158" i="5"/>
  <c r="AJ158" i="5"/>
  <c r="N170" i="1"/>
  <c r="B159" i="5"/>
  <c r="C159" i="5"/>
  <c r="AJ159" i="5"/>
  <c r="N171" i="1"/>
  <c r="B160" i="5"/>
  <c r="C160" i="5"/>
  <c r="AJ160" i="5"/>
  <c r="N172" i="1"/>
  <c r="B161" i="5"/>
  <c r="C161" i="5"/>
  <c r="AJ161" i="5"/>
  <c r="N173" i="1"/>
  <c r="B162" i="5"/>
  <c r="J145" i="3"/>
  <c r="C162" i="5"/>
  <c r="AJ162" i="5"/>
  <c r="N174" i="1"/>
  <c r="B163" i="5"/>
  <c r="C163" i="5"/>
  <c r="AJ163" i="5"/>
  <c r="N175" i="1"/>
  <c r="B164" i="5"/>
  <c r="C164" i="5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H165" i="5"/>
  <c r="AI165" i="5"/>
  <c r="B186" i="5"/>
  <c r="C186" i="5"/>
  <c r="AJ186" i="5"/>
  <c r="N204" i="1"/>
  <c r="B187" i="5"/>
  <c r="C187" i="5"/>
  <c r="AJ187" i="5"/>
  <c r="N205" i="1"/>
  <c r="B188" i="5"/>
  <c r="C188" i="5"/>
  <c r="AJ188" i="5"/>
  <c r="N206" i="1"/>
  <c r="B189" i="5"/>
  <c r="C189" i="5"/>
  <c r="AJ189" i="5"/>
  <c r="N207" i="1"/>
  <c r="B190" i="5"/>
  <c r="C190" i="5"/>
  <c r="AJ190" i="5"/>
  <c r="B191" i="5"/>
  <c r="C191" i="5"/>
  <c r="AJ191" i="5"/>
  <c r="N209" i="1"/>
  <c r="B192" i="5"/>
  <c r="C192" i="5"/>
  <c r="AJ192" i="5"/>
  <c r="N210" i="1"/>
  <c r="B193" i="5"/>
  <c r="C193" i="5"/>
  <c r="AJ193" i="5"/>
  <c r="N211" i="1"/>
  <c r="B194" i="5"/>
  <c r="C194" i="5"/>
  <c r="AJ194" i="5"/>
  <c r="N212" i="1"/>
  <c r="B195" i="5"/>
  <c r="C195" i="5"/>
  <c r="AJ195" i="5"/>
  <c r="N213" i="1"/>
  <c r="B196" i="5"/>
  <c r="C196" i="5"/>
  <c r="AJ196" i="5"/>
  <c r="N214" i="1"/>
  <c r="B197" i="5"/>
  <c r="C197" i="5"/>
  <c r="AJ197" i="5"/>
  <c r="N215" i="1"/>
  <c r="B198" i="5"/>
  <c r="C198" i="5"/>
  <c r="AJ198" i="5"/>
  <c r="N216" i="1"/>
  <c r="B199" i="5"/>
  <c r="C199" i="5"/>
  <c r="AJ199" i="5"/>
  <c r="N217" i="1"/>
  <c r="B200" i="5"/>
  <c r="C200" i="5"/>
  <c r="AJ200" i="5"/>
  <c r="N218" i="1"/>
  <c r="B201" i="5"/>
  <c r="C201" i="5"/>
  <c r="AJ201" i="5"/>
  <c r="B202" i="5"/>
  <c r="C202" i="5"/>
  <c r="AJ202" i="5"/>
  <c r="B203" i="5"/>
  <c r="C203" i="5"/>
  <c r="AJ203" i="5"/>
  <c r="N221" i="1"/>
  <c r="B204" i="5"/>
  <c r="C204" i="5"/>
  <c r="AJ204" i="5"/>
  <c r="N222" i="1"/>
  <c r="B205" i="5"/>
  <c r="C205" i="5"/>
  <c r="AJ205" i="5"/>
  <c r="B206" i="5"/>
  <c r="C206" i="5"/>
  <c r="AJ206" i="5"/>
  <c r="N224" i="1"/>
  <c r="B207" i="5"/>
  <c r="C207" i="5"/>
  <c r="AJ207" i="5"/>
  <c r="N225" i="1"/>
  <c r="B208" i="5"/>
  <c r="C208" i="5"/>
  <c r="AJ208" i="5"/>
  <c r="N226" i="1"/>
  <c r="B209" i="5"/>
  <c r="C209" i="5"/>
  <c r="AJ209" i="5"/>
  <c r="N227" i="1"/>
  <c r="B210" i="5"/>
  <c r="C210" i="5"/>
  <c r="AJ210" i="5"/>
  <c r="B211" i="5"/>
  <c r="C211" i="5"/>
  <c r="AJ211" i="5"/>
  <c r="N229" i="1"/>
  <c r="B212" i="5"/>
  <c r="C212" i="5"/>
  <c r="AJ212" i="5"/>
  <c r="N230" i="1"/>
  <c r="B213" i="5"/>
  <c r="C213" i="5"/>
  <c r="AJ213" i="5"/>
  <c r="N231" i="1"/>
  <c r="B214" i="5"/>
  <c r="C214" i="5"/>
  <c r="AJ214" i="5"/>
  <c r="N232" i="1"/>
  <c r="B215" i="5"/>
  <c r="C215" i="5"/>
  <c r="AJ215" i="5"/>
  <c r="N233" i="1"/>
  <c r="B216" i="5"/>
  <c r="C216" i="5"/>
  <c r="AJ216" i="5"/>
  <c r="N234" i="1"/>
  <c r="B217" i="5"/>
  <c r="C217" i="5"/>
  <c r="AJ217" i="5"/>
  <c r="N235" i="1"/>
  <c r="B218" i="5"/>
  <c r="C218" i="5"/>
  <c r="AJ218" i="5"/>
  <c r="N236" i="1"/>
  <c r="B219" i="5"/>
  <c r="C219" i="5"/>
  <c r="AJ219" i="5"/>
  <c r="N237" i="1"/>
  <c r="B220" i="5"/>
  <c r="C220" i="5"/>
  <c r="AJ220" i="5"/>
  <c r="N238" i="1"/>
  <c r="B221" i="5"/>
  <c r="J197" i="3"/>
  <c r="C221" i="5"/>
  <c r="AJ221" i="5"/>
  <c r="B222" i="5"/>
  <c r="C222" i="5"/>
  <c r="AJ222" i="5"/>
  <c r="N240" i="1"/>
  <c r="B223" i="5"/>
  <c r="C223" i="5"/>
  <c r="AJ223" i="5"/>
  <c r="N241" i="1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C245" i="5"/>
  <c r="AJ245" i="5"/>
  <c r="N270" i="1"/>
  <c r="B246" i="5"/>
  <c r="C246" i="5"/>
  <c r="AJ246" i="5"/>
  <c r="N271" i="1"/>
  <c r="B247" i="5"/>
  <c r="C247" i="5"/>
  <c r="AJ247" i="5"/>
  <c r="N272" i="1"/>
  <c r="B248" i="5"/>
  <c r="C248" i="5"/>
  <c r="AJ248" i="5"/>
  <c r="B249" i="5"/>
  <c r="C249" i="5"/>
  <c r="AJ249" i="5"/>
  <c r="N274" i="1"/>
  <c r="B250" i="5"/>
  <c r="C250" i="5"/>
  <c r="AJ250" i="5"/>
  <c r="N275" i="1"/>
  <c r="B251" i="5"/>
  <c r="C251" i="5"/>
  <c r="AJ251" i="5"/>
  <c r="N276" i="1"/>
  <c r="B252" i="5"/>
  <c r="C252" i="5"/>
  <c r="AJ252" i="5"/>
  <c r="N277" i="1"/>
  <c r="B253" i="5"/>
  <c r="C253" i="5"/>
  <c r="AJ253" i="5"/>
  <c r="B254" i="5"/>
  <c r="C254" i="5"/>
  <c r="AJ254" i="5"/>
  <c r="N279" i="1"/>
  <c r="B255" i="5"/>
  <c r="C255" i="5"/>
  <c r="AJ255" i="5"/>
  <c r="N280" i="1"/>
  <c r="B256" i="5"/>
  <c r="J241" i="3"/>
  <c r="C256" i="5"/>
  <c r="AJ256" i="5"/>
  <c r="N281" i="1"/>
  <c r="B257" i="5"/>
  <c r="C257" i="5"/>
  <c r="AJ257" i="5"/>
  <c r="N282" i="1"/>
  <c r="B258" i="5"/>
  <c r="C258" i="5"/>
  <c r="AJ258" i="5"/>
  <c r="N283" i="1"/>
  <c r="B259" i="5"/>
  <c r="C259" i="5"/>
  <c r="AJ259" i="5"/>
  <c r="N284" i="1"/>
  <c r="B260" i="5"/>
  <c r="C260" i="5"/>
  <c r="AJ260" i="5"/>
  <c r="N285" i="1"/>
  <c r="B261" i="5"/>
  <c r="C261" i="5"/>
  <c r="AJ261" i="5"/>
  <c r="N286" i="1"/>
  <c r="B262" i="5"/>
  <c r="C262" i="5"/>
  <c r="AJ262" i="5"/>
  <c r="N287" i="1"/>
  <c r="B263" i="5"/>
  <c r="C263" i="5"/>
  <c r="AJ263" i="5"/>
  <c r="N288" i="1"/>
  <c r="B264" i="5"/>
  <c r="C264" i="5"/>
  <c r="AJ264" i="5"/>
  <c r="N289" i="1"/>
  <c r="B265" i="5"/>
  <c r="C265" i="5"/>
  <c r="AJ265" i="5"/>
  <c r="N290" i="1"/>
  <c r="B266" i="5"/>
  <c r="C266" i="5"/>
  <c r="AJ266" i="5"/>
  <c r="N291" i="1"/>
  <c r="B267" i="5"/>
  <c r="C267" i="5"/>
  <c r="AJ267" i="5"/>
  <c r="N292" i="1"/>
  <c r="B268" i="5"/>
  <c r="J248" i="3"/>
  <c r="C268" i="5"/>
  <c r="AJ268" i="5"/>
  <c r="N293" i="1"/>
  <c r="B269" i="5"/>
  <c r="C269" i="5"/>
  <c r="AJ269" i="5"/>
  <c r="N294" i="1"/>
  <c r="B270" i="5"/>
  <c r="C270" i="5"/>
  <c r="AJ270" i="5"/>
  <c r="N295" i="1"/>
  <c r="B271" i="5"/>
  <c r="C271" i="5"/>
  <c r="AJ271" i="5"/>
  <c r="N296" i="1"/>
  <c r="B272" i="5"/>
  <c r="C272" i="5"/>
  <c r="AJ272" i="5"/>
  <c r="N297" i="1"/>
  <c r="B273" i="5"/>
  <c r="C273" i="5"/>
  <c r="AJ273" i="5"/>
  <c r="N298" i="1"/>
  <c r="B274" i="5"/>
  <c r="C274" i="5"/>
  <c r="AJ274" i="5"/>
  <c r="N299" i="1"/>
  <c r="B275" i="5"/>
  <c r="C275" i="5"/>
  <c r="AJ275" i="5"/>
  <c r="N300" i="1"/>
  <c r="B276" i="5"/>
  <c r="J246" i="3"/>
  <c r="C276" i="5"/>
  <c r="AJ276" i="5"/>
  <c r="N301" i="1"/>
  <c r="B277" i="5"/>
  <c r="C277" i="5"/>
  <c r="AJ277" i="5"/>
  <c r="N302" i="1"/>
  <c r="B278" i="5"/>
  <c r="C278" i="5"/>
  <c r="AJ278" i="5"/>
  <c r="N303" i="1"/>
  <c r="B279" i="5"/>
  <c r="C279" i="5"/>
  <c r="AJ279" i="5"/>
  <c r="N304" i="1"/>
  <c r="B280" i="5"/>
  <c r="C280" i="5"/>
  <c r="AJ280" i="5"/>
  <c r="N305" i="1"/>
  <c r="B281" i="5"/>
  <c r="C281" i="5"/>
  <c r="AJ281" i="5"/>
  <c r="N306" i="1"/>
  <c r="B282" i="5"/>
  <c r="C282" i="5"/>
  <c r="AJ282" i="5"/>
  <c r="N307" i="1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C283" i="5"/>
  <c r="AE283" i="5"/>
  <c r="AF283" i="5"/>
  <c r="AH283" i="5"/>
  <c r="AI283" i="5"/>
  <c r="B302" i="5"/>
  <c r="C302" i="5"/>
  <c r="AJ302" i="5"/>
  <c r="N336" i="1"/>
  <c r="B303" i="5"/>
  <c r="C303" i="5"/>
  <c r="AJ303" i="5"/>
  <c r="N337" i="1"/>
  <c r="B304" i="5"/>
  <c r="C304" i="5"/>
  <c r="AJ304" i="5"/>
  <c r="N338" i="1"/>
  <c r="B305" i="5"/>
  <c r="J275" i="3"/>
  <c r="C305" i="5"/>
  <c r="AJ305" i="5"/>
  <c r="N339" i="1"/>
  <c r="B306" i="5"/>
  <c r="C306" i="5"/>
  <c r="AJ306" i="5"/>
  <c r="N340" i="1"/>
  <c r="B307" i="5"/>
  <c r="C307" i="5"/>
  <c r="AJ307" i="5"/>
  <c r="N341" i="1"/>
  <c r="B308" i="5"/>
  <c r="C308" i="5"/>
  <c r="AJ308" i="5"/>
  <c r="N342" i="1"/>
  <c r="C309" i="5"/>
  <c r="AJ309" i="5"/>
  <c r="N343" i="1"/>
  <c r="B310" i="5"/>
  <c r="C310" i="5"/>
  <c r="AJ310" i="5"/>
  <c r="N344" i="1"/>
  <c r="B311" i="5"/>
  <c r="C311" i="5"/>
  <c r="AJ311" i="5"/>
  <c r="N345" i="1"/>
  <c r="B312" i="5"/>
  <c r="J295" i="3"/>
  <c r="C312" i="5"/>
  <c r="AJ312" i="5"/>
  <c r="N346" i="1"/>
  <c r="B313" i="5"/>
  <c r="C313" i="5"/>
  <c r="AJ313" i="5"/>
  <c r="N347" i="1"/>
  <c r="B314" i="5"/>
  <c r="C314" i="5"/>
  <c r="AJ314" i="5"/>
  <c r="N348" i="1"/>
  <c r="B315" i="5"/>
  <c r="C315" i="5"/>
  <c r="AJ315" i="5"/>
  <c r="B316" i="5"/>
  <c r="C316" i="5"/>
  <c r="AJ316" i="5"/>
  <c r="N350" i="1"/>
  <c r="B317" i="5"/>
  <c r="C317" i="5"/>
  <c r="AJ317" i="5"/>
  <c r="B318" i="5"/>
  <c r="C318" i="5"/>
  <c r="AJ318" i="5"/>
  <c r="N352" i="1"/>
  <c r="B319" i="5"/>
  <c r="C319" i="5"/>
  <c r="AJ319" i="5"/>
  <c r="N353" i="1"/>
  <c r="B320" i="5"/>
  <c r="J285" i="3"/>
  <c r="C320" i="5"/>
  <c r="AJ320" i="5"/>
  <c r="N354" i="1"/>
  <c r="B321" i="5"/>
  <c r="C321" i="5"/>
  <c r="AJ321" i="5"/>
  <c r="N355" i="1"/>
  <c r="B322" i="5"/>
  <c r="C322" i="5"/>
  <c r="AJ322" i="5"/>
  <c r="N356" i="1"/>
  <c r="B323" i="5"/>
  <c r="C323" i="5"/>
  <c r="AJ323" i="5"/>
  <c r="N357" i="1"/>
  <c r="B324" i="5"/>
  <c r="C324" i="5"/>
  <c r="AJ324" i="5"/>
  <c r="N358" i="1"/>
  <c r="B325" i="5"/>
  <c r="C325" i="5"/>
  <c r="AJ325" i="5"/>
  <c r="N359" i="1"/>
  <c r="B326" i="5"/>
  <c r="J305" i="3"/>
  <c r="C326" i="5"/>
  <c r="AJ326" i="5"/>
  <c r="N360" i="1"/>
  <c r="B327" i="5"/>
  <c r="C327" i="5"/>
  <c r="AJ327" i="5"/>
  <c r="N361" i="1"/>
  <c r="B328" i="5"/>
  <c r="C328" i="5"/>
  <c r="AJ328" i="5"/>
  <c r="N362" i="1"/>
  <c r="B329" i="5"/>
  <c r="C329" i="5"/>
  <c r="AJ329" i="5"/>
  <c r="N363" i="1"/>
  <c r="B330" i="5"/>
  <c r="C330" i="5"/>
  <c r="AJ330" i="5"/>
  <c r="N364" i="1"/>
  <c r="B331" i="5"/>
  <c r="AJ331" i="5"/>
  <c r="N365" i="1"/>
  <c r="B332" i="5"/>
  <c r="C332" i="5"/>
  <c r="AJ332" i="5"/>
  <c r="N366" i="1"/>
  <c r="B333" i="5"/>
  <c r="C333" i="5"/>
  <c r="AJ333" i="5"/>
  <c r="N367" i="1"/>
  <c r="B334" i="5"/>
  <c r="C334" i="5"/>
  <c r="AJ334" i="5"/>
  <c r="N368" i="1"/>
  <c r="B335" i="5"/>
  <c r="C335" i="5"/>
  <c r="AJ335" i="5"/>
  <c r="N369" i="1"/>
  <c r="B336" i="5"/>
  <c r="C336" i="5"/>
  <c r="AJ336" i="5"/>
  <c r="N370" i="1"/>
  <c r="B337" i="5"/>
  <c r="C337" i="5"/>
  <c r="AJ337" i="5"/>
  <c r="N371" i="1"/>
  <c r="B338" i="5"/>
  <c r="C338" i="5"/>
  <c r="AJ338" i="5"/>
  <c r="N372" i="1"/>
  <c r="B339" i="5"/>
  <c r="C339" i="5"/>
  <c r="AJ339" i="5"/>
  <c r="N373" i="1"/>
  <c r="D340" i="5"/>
  <c r="E340" i="5"/>
  <c r="G340" i="5"/>
  <c r="H340" i="5"/>
  <c r="J340" i="5"/>
  <c r="K340" i="5"/>
  <c r="M340" i="5"/>
  <c r="N340" i="5"/>
  <c r="P340" i="5"/>
  <c r="Q340" i="5"/>
  <c r="S340" i="5"/>
  <c r="T340" i="5"/>
  <c r="V340" i="5"/>
  <c r="W340" i="5"/>
  <c r="Y340" i="5"/>
  <c r="Z340" i="5"/>
  <c r="AB340" i="5"/>
  <c r="AC340" i="5"/>
  <c r="AE340" i="5"/>
  <c r="AF340" i="5"/>
  <c r="AH340" i="5"/>
  <c r="AI340" i="5"/>
  <c r="B362" i="5"/>
  <c r="C362" i="5"/>
  <c r="AJ362" i="5"/>
  <c r="N401" i="1"/>
  <c r="B363" i="5"/>
  <c r="C363" i="5"/>
  <c r="AJ363" i="5"/>
  <c r="N402" i="1"/>
  <c r="B364" i="5"/>
  <c r="C364" i="5"/>
  <c r="AJ364" i="5"/>
  <c r="N403" i="1"/>
  <c r="B365" i="5"/>
  <c r="C365" i="5"/>
  <c r="AJ365" i="5"/>
  <c r="N404" i="1"/>
  <c r="B366" i="5"/>
  <c r="C366" i="5"/>
  <c r="AJ366" i="5"/>
  <c r="N405" i="1"/>
  <c r="B367" i="5"/>
  <c r="C367" i="5"/>
  <c r="AJ367" i="5"/>
  <c r="N406" i="1"/>
  <c r="B368" i="5"/>
  <c r="C368" i="5"/>
  <c r="AJ368" i="5"/>
  <c r="N407" i="1"/>
  <c r="B369" i="5"/>
  <c r="C369" i="5"/>
  <c r="AJ369" i="5"/>
  <c r="N408" i="1"/>
  <c r="B370" i="5"/>
  <c r="C370" i="5"/>
  <c r="AJ370" i="5"/>
  <c r="N409" i="1"/>
  <c r="B371" i="5"/>
  <c r="C371" i="5"/>
  <c r="AJ371" i="5"/>
  <c r="N410" i="1"/>
  <c r="B372" i="5"/>
  <c r="C372" i="5"/>
  <c r="AJ372" i="5"/>
  <c r="N411" i="1"/>
  <c r="B373" i="5"/>
  <c r="C373" i="5"/>
  <c r="AJ373" i="5"/>
  <c r="N412" i="1"/>
  <c r="B374" i="5"/>
  <c r="C374" i="5"/>
  <c r="AJ374" i="5"/>
  <c r="N413" i="1"/>
  <c r="B375" i="5"/>
  <c r="C375" i="5"/>
  <c r="AJ375" i="5"/>
  <c r="N414" i="1"/>
  <c r="B376" i="5"/>
  <c r="C376" i="5"/>
  <c r="AJ376" i="5"/>
  <c r="N415" i="1"/>
  <c r="B377" i="5"/>
  <c r="C377" i="5"/>
  <c r="AJ377" i="5"/>
  <c r="N416" i="1"/>
  <c r="B378" i="5"/>
  <c r="C378" i="5"/>
  <c r="AJ378" i="5"/>
  <c r="N417" i="1"/>
  <c r="B379" i="5"/>
  <c r="C379" i="5"/>
  <c r="AJ379" i="5"/>
  <c r="N418" i="1"/>
  <c r="B380" i="5"/>
  <c r="C380" i="5"/>
  <c r="AJ380" i="5"/>
  <c r="N419" i="1"/>
  <c r="B381" i="5"/>
  <c r="C381" i="5"/>
  <c r="AJ381" i="5"/>
  <c r="N420" i="1"/>
  <c r="B382" i="5"/>
  <c r="C382" i="5"/>
  <c r="AJ382" i="5"/>
  <c r="B383" i="5"/>
  <c r="J336" i="3"/>
  <c r="C383" i="5"/>
  <c r="AJ383" i="5"/>
  <c r="N422" i="1"/>
  <c r="B384" i="5"/>
  <c r="C384" i="5"/>
  <c r="AJ384" i="5"/>
  <c r="B385" i="5"/>
  <c r="C385" i="5"/>
  <c r="AJ385" i="5"/>
  <c r="N424" i="1"/>
  <c r="B386" i="5"/>
  <c r="C386" i="5"/>
  <c r="AJ386" i="5"/>
  <c r="N425" i="1"/>
  <c r="B387" i="5"/>
  <c r="C387" i="5"/>
  <c r="AJ387" i="5"/>
  <c r="N426" i="1"/>
  <c r="B388" i="5"/>
  <c r="C388" i="5"/>
  <c r="AJ388" i="5"/>
  <c r="N427" i="1"/>
  <c r="B389" i="5"/>
  <c r="C389" i="5"/>
  <c r="AJ389" i="5"/>
  <c r="N428" i="1"/>
  <c r="B390" i="5"/>
  <c r="C390" i="5"/>
  <c r="AJ390" i="5"/>
  <c r="N429" i="1"/>
  <c r="B391" i="5"/>
  <c r="C391" i="5"/>
  <c r="AJ391" i="5"/>
  <c r="N430" i="1"/>
  <c r="B392" i="5"/>
  <c r="C392" i="5"/>
  <c r="AJ392" i="5"/>
  <c r="N431" i="1"/>
  <c r="B393" i="5"/>
  <c r="C393" i="5"/>
  <c r="AJ393" i="5"/>
  <c r="N432" i="1"/>
  <c r="B394" i="5"/>
  <c r="C394" i="5"/>
  <c r="AJ394" i="5"/>
  <c r="N433" i="1"/>
  <c r="B395" i="5"/>
  <c r="J359" i="3"/>
  <c r="I359" i="3" s="1"/>
  <c r="C395" i="5"/>
  <c r="AJ395" i="5"/>
  <c r="N434" i="1"/>
  <c r="B396" i="5"/>
  <c r="C396" i="5"/>
  <c r="AJ396" i="5"/>
  <c r="N435" i="1"/>
  <c r="B397" i="5"/>
  <c r="C397" i="5"/>
  <c r="AJ397" i="5"/>
  <c r="N436" i="1"/>
  <c r="B398" i="5"/>
  <c r="C398" i="5"/>
  <c r="AJ398" i="5"/>
  <c r="N437" i="1"/>
  <c r="B399" i="5"/>
  <c r="C399" i="5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T400" i="5"/>
  <c r="V400" i="5"/>
  <c r="W400" i="5"/>
  <c r="Y400" i="5"/>
  <c r="Z400" i="5"/>
  <c r="AB400" i="5"/>
  <c r="AC400" i="5"/>
  <c r="AE400" i="5"/>
  <c r="AF400" i="5"/>
  <c r="AH400" i="5"/>
  <c r="AI400" i="5"/>
  <c r="B419" i="5"/>
  <c r="C419" i="5"/>
  <c r="AJ419" i="5"/>
  <c r="N467" i="1"/>
  <c r="B420" i="5"/>
  <c r="J376" i="3"/>
  <c r="C420" i="5"/>
  <c r="AJ420" i="5"/>
  <c r="N468" i="1"/>
  <c r="B421" i="5"/>
  <c r="C421" i="5"/>
  <c r="AJ421" i="5"/>
  <c r="N469" i="1"/>
  <c r="B422" i="5"/>
  <c r="C422" i="5"/>
  <c r="AJ422" i="5"/>
  <c r="N470" i="1"/>
  <c r="B423" i="5"/>
  <c r="C423" i="5"/>
  <c r="AJ423" i="5"/>
  <c r="N471" i="1"/>
  <c r="B424" i="5"/>
  <c r="J405" i="3"/>
  <c r="C424" i="5"/>
  <c r="AJ424" i="5"/>
  <c r="B425" i="5"/>
  <c r="C425" i="5"/>
  <c r="AJ425" i="5"/>
  <c r="N473" i="1"/>
  <c r="B426" i="5"/>
  <c r="C426" i="5"/>
  <c r="AJ426" i="5"/>
  <c r="N474" i="1"/>
  <c r="B427" i="5"/>
  <c r="C427" i="5"/>
  <c r="AJ427" i="5"/>
  <c r="N475" i="1"/>
  <c r="B428" i="5"/>
  <c r="C428" i="5"/>
  <c r="AJ428" i="5"/>
  <c r="N476" i="1"/>
  <c r="B429" i="5"/>
  <c r="C429" i="5"/>
  <c r="AJ429" i="5"/>
  <c r="N477" i="1"/>
  <c r="B430" i="5"/>
  <c r="C430" i="5"/>
  <c r="AJ430" i="5"/>
  <c r="N478" i="1"/>
  <c r="B431" i="5"/>
  <c r="C431" i="5"/>
  <c r="AJ431" i="5"/>
  <c r="N479" i="1"/>
  <c r="B432" i="5"/>
  <c r="C432" i="5"/>
  <c r="AJ432" i="5"/>
  <c r="N480" i="1"/>
  <c r="B433" i="5"/>
  <c r="C433" i="5"/>
  <c r="AJ433" i="5"/>
  <c r="N481" i="1"/>
  <c r="B434" i="5"/>
  <c r="C434" i="5"/>
  <c r="AJ434" i="5"/>
  <c r="N482" i="1"/>
  <c r="B435" i="5"/>
  <c r="C435" i="5"/>
  <c r="AJ435" i="5"/>
  <c r="N483" i="1"/>
  <c r="B436" i="5"/>
  <c r="C436" i="5"/>
  <c r="AJ436" i="5"/>
  <c r="N484" i="1"/>
  <c r="B437" i="5"/>
  <c r="C437" i="5"/>
  <c r="AJ437" i="5"/>
  <c r="N485" i="1"/>
  <c r="B438" i="5"/>
  <c r="C438" i="5"/>
  <c r="AJ438" i="5"/>
  <c r="N486" i="1"/>
  <c r="B439" i="5"/>
  <c r="C439" i="5"/>
  <c r="AJ439" i="5"/>
  <c r="N487" i="1"/>
  <c r="B440" i="5"/>
  <c r="C440" i="5"/>
  <c r="AJ440" i="5"/>
  <c r="N488" i="1"/>
  <c r="B441" i="5"/>
  <c r="C441" i="5"/>
  <c r="AJ441" i="5"/>
  <c r="N489" i="1"/>
  <c r="B442" i="5"/>
  <c r="C442" i="5"/>
  <c r="AJ442" i="5"/>
  <c r="N490" i="1"/>
  <c r="B443" i="5"/>
  <c r="C443" i="5"/>
  <c r="AJ443" i="5"/>
  <c r="N491" i="1"/>
  <c r="B444" i="5"/>
  <c r="C444" i="5"/>
  <c r="AJ444" i="5"/>
  <c r="N492" i="1"/>
  <c r="B445" i="5"/>
  <c r="C445" i="5"/>
  <c r="AJ445" i="5"/>
  <c r="N493" i="1"/>
  <c r="B446" i="5"/>
  <c r="C446" i="5"/>
  <c r="AJ446" i="5"/>
  <c r="N494" i="1"/>
  <c r="B447" i="5"/>
  <c r="C447" i="5"/>
  <c r="AJ447" i="5"/>
  <c r="N495" i="1"/>
  <c r="B448" i="5"/>
  <c r="C448" i="5"/>
  <c r="AJ448" i="5"/>
  <c r="N496" i="1"/>
  <c r="B449" i="5"/>
  <c r="C449" i="5"/>
  <c r="AJ449" i="5"/>
  <c r="N497" i="1"/>
  <c r="B450" i="5"/>
  <c r="C450" i="5"/>
  <c r="AJ450" i="5"/>
  <c r="N498" i="1"/>
  <c r="B451" i="5"/>
  <c r="C451" i="5"/>
  <c r="AJ451" i="5"/>
  <c r="N499" i="1"/>
  <c r="B452" i="5"/>
  <c r="C452" i="5"/>
  <c r="AJ452" i="5"/>
  <c r="N500" i="1"/>
  <c r="B453" i="5"/>
  <c r="C453" i="5"/>
  <c r="AJ453" i="5"/>
  <c r="N501" i="1"/>
  <c r="B454" i="5"/>
  <c r="J404" i="3"/>
  <c r="C454" i="5"/>
  <c r="AJ454" i="5"/>
  <c r="N502" i="1"/>
  <c r="B455" i="5"/>
  <c r="C455" i="5"/>
  <c r="AJ455" i="5"/>
  <c r="N503" i="1"/>
  <c r="B456" i="5"/>
  <c r="J395" i="3"/>
  <c r="C456" i="5"/>
  <c r="AJ456" i="5"/>
  <c r="N504" i="1"/>
  <c r="D457" i="5"/>
  <c r="E457" i="5"/>
  <c r="G457" i="5"/>
  <c r="H457" i="5"/>
  <c r="J457" i="5"/>
  <c r="K457" i="5"/>
  <c r="M457" i="5"/>
  <c r="N457" i="5"/>
  <c r="P457" i="5"/>
  <c r="Q457" i="5"/>
  <c r="S457" i="5"/>
  <c r="T457" i="5"/>
  <c r="V457" i="5"/>
  <c r="W457" i="5"/>
  <c r="Y457" i="5"/>
  <c r="Z457" i="5"/>
  <c r="AB457" i="5"/>
  <c r="AC457" i="5"/>
  <c r="AE457" i="5"/>
  <c r="AF457" i="5"/>
  <c r="AH457" i="5"/>
  <c r="AI457" i="5"/>
  <c r="B477" i="5"/>
  <c r="C477" i="5"/>
  <c r="AJ477" i="5"/>
  <c r="N533" i="1"/>
  <c r="B478" i="5"/>
  <c r="C478" i="5"/>
  <c r="AJ478" i="5"/>
  <c r="N534" i="1"/>
  <c r="B479" i="5"/>
  <c r="C479" i="5"/>
  <c r="AJ479" i="5"/>
  <c r="N535" i="1"/>
  <c r="B480" i="5"/>
  <c r="C480" i="5"/>
  <c r="AJ480" i="5"/>
  <c r="N536" i="1"/>
  <c r="B481" i="5"/>
  <c r="C481" i="5"/>
  <c r="AJ481" i="5"/>
  <c r="N537" i="1"/>
  <c r="B482" i="5"/>
  <c r="J455" i="3"/>
  <c r="C482" i="5"/>
  <c r="AJ482" i="5"/>
  <c r="N538" i="1"/>
  <c r="B483" i="5"/>
  <c r="C483" i="5"/>
  <c r="AJ483" i="5"/>
  <c r="N539" i="1"/>
  <c r="B484" i="5"/>
  <c r="C484" i="5"/>
  <c r="AJ484" i="5"/>
  <c r="N540" i="1"/>
  <c r="B485" i="5"/>
  <c r="C485" i="5"/>
  <c r="AJ485" i="5"/>
  <c r="N541" i="1"/>
  <c r="B486" i="5"/>
  <c r="C486" i="5"/>
  <c r="AJ486" i="5"/>
  <c r="N542" i="1"/>
  <c r="B487" i="5"/>
  <c r="C487" i="5"/>
  <c r="AJ487" i="5"/>
  <c r="N543" i="1"/>
  <c r="B488" i="5"/>
  <c r="C488" i="5"/>
  <c r="AJ488" i="5"/>
  <c r="N544" i="1"/>
  <c r="B489" i="5"/>
  <c r="C489" i="5"/>
  <c r="AJ489" i="5"/>
  <c r="N545" i="1"/>
  <c r="B490" i="5"/>
  <c r="J442" i="3"/>
  <c r="C490" i="5"/>
  <c r="AJ490" i="5"/>
  <c r="N546" i="1"/>
  <c r="B491" i="5"/>
  <c r="C491" i="5"/>
  <c r="AJ491" i="5"/>
  <c r="N547" i="1"/>
  <c r="B492" i="5"/>
  <c r="J438" i="3"/>
  <c r="C492" i="5"/>
  <c r="AJ492" i="5"/>
  <c r="N548" i="1"/>
  <c r="B493" i="5"/>
  <c r="C493" i="5"/>
  <c r="AJ493" i="5"/>
  <c r="N549" i="1"/>
  <c r="B494" i="5"/>
  <c r="C494" i="5"/>
  <c r="AJ494" i="5"/>
  <c r="N550" i="1"/>
  <c r="B495" i="5"/>
  <c r="C495" i="5"/>
  <c r="AJ495" i="5"/>
  <c r="N551" i="1"/>
  <c r="B496" i="5"/>
  <c r="C496" i="5"/>
  <c r="AJ496" i="5"/>
  <c r="N552" i="1"/>
  <c r="B497" i="5"/>
  <c r="C497" i="5"/>
  <c r="AJ497" i="5"/>
  <c r="N553" i="1"/>
  <c r="B498" i="5"/>
  <c r="J441" i="3"/>
  <c r="C498" i="5"/>
  <c r="AJ498" i="5"/>
  <c r="N554" i="1"/>
  <c r="B499" i="5"/>
  <c r="C499" i="5"/>
  <c r="AJ499" i="5"/>
  <c r="N555" i="1"/>
  <c r="B500" i="5"/>
  <c r="C500" i="5"/>
  <c r="AJ500" i="5"/>
  <c r="N556" i="1"/>
  <c r="B501" i="5"/>
  <c r="C501" i="5"/>
  <c r="AJ501" i="5"/>
  <c r="N557" i="1"/>
  <c r="B502" i="5"/>
  <c r="J439" i="3"/>
  <c r="C502" i="5"/>
  <c r="AJ502" i="5"/>
  <c r="N558" i="1"/>
  <c r="B503" i="5"/>
  <c r="C503" i="5"/>
  <c r="AJ503" i="5"/>
  <c r="N559" i="1"/>
  <c r="B504" i="5"/>
  <c r="C504" i="5"/>
  <c r="AJ504" i="5"/>
  <c r="N560" i="1"/>
  <c r="B505" i="5"/>
  <c r="C505" i="5"/>
  <c r="AJ505" i="5"/>
  <c r="N561" i="1"/>
  <c r="B506" i="5"/>
  <c r="C506" i="5"/>
  <c r="AJ506" i="5"/>
  <c r="N562" i="1"/>
  <c r="B507" i="5"/>
  <c r="C507" i="5"/>
  <c r="AJ507" i="5"/>
  <c r="N563" i="1"/>
  <c r="B508" i="5"/>
  <c r="C508" i="5"/>
  <c r="AJ508" i="5"/>
  <c r="N564" i="1"/>
  <c r="B509" i="5"/>
  <c r="C509" i="5"/>
  <c r="AJ509" i="5"/>
  <c r="N565" i="1"/>
  <c r="B510" i="5"/>
  <c r="J463" i="3"/>
  <c r="I463" i="3" s="1"/>
  <c r="C510" i="5"/>
  <c r="AJ510" i="5"/>
  <c r="N566" i="1"/>
  <c r="B511" i="5"/>
  <c r="C511" i="5"/>
  <c r="AJ511" i="5"/>
  <c r="N567" i="1"/>
  <c r="B512" i="5"/>
  <c r="C512" i="5"/>
  <c r="AJ512" i="5"/>
  <c r="N568" i="1"/>
  <c r="B513" i="5"/>
  <c r="C513" i="5"/>
  <c r="AJ513" i="5"/>
  <c r="N569" i="1"/>
  <c r="C569" i="1"/>
  <c r="B514" i="5"/>
  <c r="J446" i="3"/>
  <c r="C514" i="5"/>
  <c r="AJ514" i="5"/>
  <c r="N570" i="1"/>
  <c r="D515" i="5"/>
  <c r="E515" i="5"/>
  <c r="G515" i="5"/>
  <c r="H515" i="5"/>
  <c r="J515" i="5"/>
  <c r="K515" i="5"/>
  <c r="M515" i="5"/>
  <c r="N515" i="5"/>
  <c r="P515" i="5"/>
  <c r="Q515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N599" i="1"/>
  <c r="N600" i="1"/>
  <c r="N601" i="1"/>
  <c r="N602" i="1"/>
  <c r="N603" i="1"/>
  <c r="N604" i="1"/>
  <c r="N606" i="1"/>
  <c r="N607" i="1"/>
  <c r="N608" i="1"/>
  <c r="N609" i="1"/>
  <c r="N610" i="1"/>
  <c r="N611" i="1"/>
  <c r="N612" i="1"/>
  <c r="N614" i="1"/>
  <c r="N615" i="1"/>
  <c r="N616" i="1"/>
  <c r="N617" i="1"/>
  <c r="N618" i="1"/>
  <c r="N619" i="1"/>
  <c r="N620" i="1"/>
  <c r="N622" i="1"/>
  <c r="N623" i="1"/>
  <c r="N625" i="1"/>
  <c r="N626" i="1"/>
  <c r="N627" i="1"/>
  <c r="N628" i="1"/>
  <c r="N630" i="1"/>
  <c r="N631" i="1"/>
  <c r="N632" i="1"/>
  <c r="N633" i="1"/>
  <c r="N634" i="1"/>
  <c r="N635" i="1"/>
  <c r="N636" i="1"/>
  <c r="D573" i="5"/>
  <c r="E573" i="5"/>
  <c r="G573" i="5"/>
  <c r="H573" i="5"/>
  <c r="J573" i="5"/>
  <c r="K573" i="5"/>
  <c r="M573" i="5"/>
  <c r="N573" i="5"/>
  <c r="P573" i="5"/>
  <c r="Q573" i="5"/>
  <c r="S573" i="5"/>
  <c r="T573" i="5"/>
  <c r="V573" i="5"/>
  <c r="W573" i="5"/>
  <c r="Y573" i="5"/>
  <c r="Z573" i="5"/>
  <c r="AB573" i="5"/>
  <c r="AC573" i="5"/>
  <c r="AE573" i="5"/>
  <c r="AF573" i="5"/>
  <c r="AH573" i="5"/>
  <c r="AI573" i="5"/>
  <c r="N665" i="1"/>
  <c r="N666" i="1"/>
  <c r="N667" i="1"/>
  <c r="N668" i="1"/>
  <c r="N669" i="1"/>
  <c r="N670" i="1"/>
  <c r="N671" i="1"/>
  <c r="N672" i="1"/>
  <c r="N673" i="1"/>
  <c r="N675" i="1"/>
  <c r="N676" i="1"/>
  <c r="N678" i="1"/>
  <c r="N679" i="1"/>
  <c r="N680" i="1"/>
  <c r="N681" i="1"/>
  <c r="N682" i="1"/>
  <c r="N683" i="1"/>
  <c r="N684" i="1"/>
  <c r="N685" i="1"/>
  <c r="N686" i="1"/>
  <c r="N687" i="1"/>
  <c r="N689" i="1"/>
  <c r="N690" i="1"/>
  <c r="N691" i="1"/>
  <c r="N692" i="1"/>
  <c r="N693" i="1"/>
  <c r="N695" i="1"/>
  <c r="N696" i="1"/>
  <c r="N697" i="1"/>
  <c r="N698" i="1"/>
  <c r="N699" i="1"/>
  <c r="N700" i="1"/>
  <c r="N701" i="1"/>
  <c r="B653" i="5"/>
  <c r="G580" i="3"/>
  <c r="C653" i="5"/>
  <c r="H580" i="3"/>
  <c r="AJ653" i="5"/>
  <c r="N731" i="1"/>
  <c r="B654" i="5"/>
  <c r="G581" i="3"/>
  <c r="C654" i="5"/>
  <c r="H581" i="3"/>
  <c r="AJ654" i="5"/>
  <c r="N732" i="1"/>
  <c r="B655" i="5"/>
  <c r="C655" i="5"/>
  <c r="H582" i="3"/>
  <c r="AJ655" i="5"/>
  <c r="N733" i="1"/>
  <c r="B656" i="5"/>
  <c r="G583" i="3"/>
  <c r="C656" i="5"/>
  <c r="H583" i="3"/>
  <c r="AJ656" i="5"/>
  <c r="N734" i="1"/>
  <c r="B657" i="5"/>
  <c r="G584" i="3"/>
  <c r="C657" i="5"/>
  <c r="H584" i="3"/>
  <c r="AJ657" i="5"/>
  <c r="N735" i="1"/>
  <c r="B658" i="5"/>
  <c r="G585" i="3"/>
  <c r="C658" i="5"/>
  <c r="H585" i="3"/>
  <c r="AJ658" i="5"/>
  <c r="N736" i="1"/>
  <c r="B659" i="5"/>
  <c r="G586" i="3"/>
  <c r="C659" i="5"/>
  <c r="H586" i="3"/>
  <c r="AJ659" i="5"/>
  <c r="N737" i="1"/>
  <c r="B660" i="5"/>
  <c r="G587" i="3"/>
  <c r="C660" i="5"/>
  <c r="H587" i="3"/>
  <c r="AJ660" i="5"/>
  <c r="N738" i="1"/>
  <c r="B661" i="5"/>
  <c r="G588" i="3"/>
  <c r="C661" i="5"/>
  <c r="H588" i="3"/>
  <c r="AJ661" i="5"/>
  <c r="N739" i="1"/>
  <c r="B662" i="5"/>
  <c r="G589" i="3"/>
  <c r="C662" i="5"/>
  <c r="H589" i="3"/>
  <c r="AJ662" i="5"/>
  <c r="N740" i="1"/>
  <c r="B663" i="5"/>
  <c r="G590" i="3"/>
  <c r="C663" i="5"/>
  <c r="H590" i="3"/>
  <c r="AJ663" i="5"/>
  <c r="N741" i="1"/>
  <c r="B664" i="5"/>
  <c r="G591" i="3"/>
  <c r="C664" i="5"/>
  <c r="H591" i="3"/>
  <c r="AJ664" i="5"/>
  <c r="N742" i="1"/>
  <c r="B665" i="5"/>
  <c r="G592" i="3"/>
  <c r="C665" i="5"/>
  <c r="H592" i="3"/>
  <c r="AJ665" i="5"/>
  <c r="N743" i="1"/>
  <c r="B666" i="5"/>
  <c r="G593" i="3"/>
  <c r="C666" i="5"/>
  <c r="H593" i="3"/>
  <c r="AJ666" i="5"/>
  <c r="N744" i="1"/>
  <c r="B667" i="5"/>
  <c r="G594" i="3"/>
  <c r="C667" i="5"/>
  <c r="H594" i="3"/>
  <c r="AJ667" i="5"/>
  <c r="N745" i="1"/>
  <c r="B668" i="5"/>
  <c r="G595" i="3"/>
  <c r="C668" i="5"/>
  <c r="H595" i="3"/>
  <c r="AJ668" i="5"/>
  <c r="B669" i="5"/>
  <c r="G596" i="3"/>
  <c r="C669" i="5"/>
  <c r="H596" i="3"/>
  <c r="AJ669" i="5"/>
  <c r="N747" i="1"/>
  <c r="B670" i="5"/>
  <c r="G597" i="3"/>
  <c r="C670" i="5"/>
  <c r="H597" i="3"/>
  <c r="AJ670" i="5"/>
  <c r="N748" i="1"/>
  <c r="B671" i="5"/>
  <c r="G598" i="3"/>
  <c r="C671" i="5"/>
  <c r="H598" i="3"/>
  <c r="AJ671" i="5"/>
  <c r="N749" i="1"/>
  <c r="B672" i="5"/>
  <c r="G599" i="3"/>
  <c r="C672" i="5"/>
  <c r="H599" i="3"/>
  <c r="AJ672" i="5"/>
  <c r="N750" i="1"/>
  <c r="B673" i="5"/>
  <c r="G600" i="3"/>
  <c r="C673" i="5"/>
  <c r="H600" i="3"/>
  <c r="AJ673" i="5"/>
  <c r="N751" i="1"/>
  <c r="B674" i="5"/>
  <c r="G601" i="3"/>
  <c r="C674" i="5"/>
  <c r="H601" i="3"/>
  <c r="AJ674" i="5"/>
  <c r="N752" i="1"/>
  <c r="B675" i="5"/>
  <c r="G602" i="3"/>
  <c r="C675" i="5"/>
  <c r="H602" i="3"/>
  <c r="AJ675" i="5"/>
  <c r="B676" i="5"/>
  <c r="G603" i="3"/>
  <c r="C676" i="5"/>
  <c r="H603" i="3"/>
  <c r="AJ676" i="5"/>
  <c r="N754" i="1"/>
  <c r="B677" i="5"/>
  <c r="G604" i="3"/>
  <c r="C677" i="5"/>
  <c r="H604" i="3"/>
  <c r="AJ677" i="5"/>
  <c r="B678" i="5"/>
  <c r="G605" i="3"/>
  <c r="C678" i="5"/>
  <c r="H605" i="3"/>
  <c r="AJ678" i="5"/>
  <c r="N756" i="1"/>
  <c r="B679" i="5"/>
  <c r="G606" i="3"/>
  <c r="C679" i="5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G609" i="3"/>
  <c r="C682" i="5"/>
  <c r="H609" i="3"/>
  <c r="AJ682" i="5"/>
  <c r="N760" i="1"/>
  <c r="B683" i="5"/>
  <c r="G610" i="3"/>
  <c r="C683" i="5"/>
  <c r="H610" i="3"/>
  <c r="AJ683" i="5"/>
  <c r="N761" i="1"/>
  <c r="B684" i="5"/>
  <c r="G611" i="3"/>
  <c r="C684" i="5"/>
  <c r="H611" i="3"/>
  <c r="AJ684" i="5"/>
  <c r="N762" i="1"/>
  <c r="B685" i="5"/>
  <c r="G612" i="3"/>
  <c r="C685" i="5"/>
  <c r="H612" i="3"/>
  <c r="AJ685" i="5"/>
  <c r="N763" i="1"/>
  <c r="B686" i="5"/>
  <c r="G613" i="3"/>
  <c r="C686" i="5"/>
  <c r="H613" i="3"/>
  <c r="AJ686" i="5"/>
  <c r="N764" i="1"/>
  <c r="B687" i="5"/>
  <c r="G614" i="3"/>
  <c r="C687" i="5"/>
  <c r="H614" i="3"/>
  <c r="AJ687" i="5"/>
  <c r="N765" i="1"/>
  <c r="B688" i="5"/>
  <c r="G615" i="3"/>
  <c r="C688" i="5"/>
  <c r="H615" i="3"/>
  <c r="AJ688" i="5"/>
  <c r="N766" i="1"/>
  <c r="B689" i="5"/>
  <c r="G616" i="3"/>
  <c r="C689" i="5"/>
  <c r="H616" i="3"/>
  <c r="AJ689" i="5"/>
  <c r="N767" i="1"/>
  <c r="B690" i="5"/>
  <c r="G617" i="3"/>
  <c r="C690" i="5"/>
  <c r="H617" i="3"/>
  <c r="AJ690" i="5"/>
  <c r="N768" i="1"/>
  <c r="D691" i="5"/>
  <c r="E691" i="5"/>
  <c r="G691" i="5"/>
  <c r="H691" i="5"/>
  <c r="J691" i="5"/>
  <c r="K691" i="5"/>
  <c r="M691" i="5"/>
  <c r="N691" i="5"/>
  <c r="P691" i="5"/>
  <c r="Q691" i="5"/>
  <c r="S691" i="5"/>
  <c r="T691" i="5"/>
  <c r="V691" i="5"/>
  <c r="W691" i="5"/>
  <c r="Y691" i="5"/>
  <c r="Z691" i="5"/>
  <c r="AB691" i="5"/>
  <c r="AC691" i="5"/>
  <c r="AE691" i="5"/>
  <c r="AF691" i="5"/>
  <c r="AH691" i="5"/>
  <c r="AI691" i="5"/>
  <c r="B712" i="5"/>
  <c r="G631" i="3"/>
  <c r="C712" i="5"/>
  <c r="H631" i="3"/>
  <c r="AJ712" i="5"/>
  <c r="N796" i="1"/>
  <c r="B713" i="5"/>
  <c r="G632" i="3"/>
  <c r="C713" i="5"/>
  <c r="H632" i="3"/>
  <c r="AJ713" i="5"/>
  <c r="N797" i="1"/>
  <c r="B714" i="5"/>
  <c r="G633" i="3"/>
  <c r="C714" i="5"/>
  <c r="AJ714" i="5"/>
  <c r="N798" i="1"/>
  <c r="B715" i="5"/>
  <c r="C715" i="5"/>
  <c r="H634" i="3"/>
  <c r="AJ715" i="5"/>
  <c r="N799" i="1"/>
  <c r="B716" i="5"/>
  <c r="G635" i="3"/>
  <c r="C716" i="5"/>
  <c r="H635" i="3"/>
  <c r="AJ716" i="5"/>
  <c r="N800" i="1"/>
  <c r="B717" i="5"/>
  <c r="G636" i="3"/>
  <c r="C717" i="5"/>
  <c r="H636" i="3"/>
  <c r="AJ717" i="5"/>
  <c r="N801" i="1"/>
  <c r="B718" i="5"/>
  <c r="G637" i="3"/>
  <c r="C718" i="5"/>
  <c r="H637" i="3"/>
  <c r="AJ718" i="5"/>
  <c r="N802" i="1"/>
  <c r="B719" i="5"/>
  <c r="G638" i="3"/>
  <c r="C719" i="5"/>
  <c r="H638" i="3"/>
  <c r="AJ719" i="5"/>
  <c r="N803" i="1"/>
  <c r="B720" i="5"/>
  <c r="G639" i="3"/>
  <c r="C720" i="5"/>
  <c r="H639" i="3"/>
  <c r="AJ720" i="5"/>
  <c r="N804" i="1"/>
  <c r="B721" i="5"/>
  <c r="G640" i="3"/>
  <c r="C721" i="5"/>
  <c r="H640" i="3"/>
  <c r="AJ721" i="5"/>
  <c r="N805" i="1"/>
  <c r="B722" i="5"/>
  <c r="G641" i="3"/>
  <c r="C722" i="5"/>
  <c r="H641" i="3"/>
  <c r="AJ722" i="5"/>
  <c r="N806" i="1"/>
  <c r="B723" i="5"/>
  <c r="G642" i="3"/>
  <c r="C723" i="5"/>
  <c r="H642" i="3"/>
  <c r="AJ723" i="5"/>
  <c r="N807" i="1"/>
  <c r="B724" i="5"/>
  <c r="G643" i="3"/>
  <c r="C724" i="5"/>
  <c r="H643" i="3"/>
  <c r="AJ724" i="5"/>
  <c r="N808" i="1"/>
  <c r="B725" i="5"/>
  <c r="G644" i="3"/>
  <c r="C725" i="5"/>
  <c r="AJ725" i="5"/>
  <c r="N809" i="1"/>
  <c r="B726" i="5"/>
  <c r="G645" i="3"/>
  <c r="C726" i="5"/>
  <c r="H645" i="3"/>
  <c r="AJ726" i="5"/>
  <c r="N810" i="1"/>
  <c r="B727" i="5"/>
  <c r="G646" i="3"/>
  <c r="C727" i="5"/>
  <c r="H646" i="3"/>
  <c r="AJ727" i="5"/>
  <c r="N811" i="1"/>
  <c r="B728" i="5"/>
  <c r="G647" i="3"/>
  <c r="C728" i="5"/>
  <c r="H647" i="3"/>
  <c r="AJ728" i="5"/>
  <c r="N812" i="1"/>
  <c r="B729" i="5"/>
  <c r="G648" i="3"/>
  <c r="C729" i="5"/>
  <c r="H648" i="3"/>
  <c r="AJ729" i="5"/>
  <c r="N813" i="1"/>
  <c r="B730" i="5"/>
  <c r="G649" i="3"/>
  <c r="C730" i="5"/>
  <c r="H649" i="3"/>
  <c r="AJ730" i="5"/>
  <c r="N814" i="1"/>
  <c r="B731" i="5"/>
  <c r="G650" i="3"/>
  <c r="C731" i="5"/>
  <c r="H650" i="3"/>
  <c r="AJ731" i="5"/>
  <c r="N815" i="1"/>
  <c r="B732" i="5"/>
  <c r="G651" i="3"/>
  <c r="C732" i="5"/>
  <c r="H651" i="3"/>
  <c r="AJ732" i="5"/>
  <c r="N816" i="1"/>
  <c r="B733" i="5"/>
  <c r="G652" i="3"/>
  <c r="C733" i="5"/>
  <c r="H652" i="3"/>
  <c r="AJ733" i="5"/>
  <c r="N817" i="1"/>
  <c r="B734" i="5"/>
  <c r="G653" i="3"/>
  <c r="C734" i="5"/>
  <c r="H653" i="3"/>
  <c r="AJ734" i="5"/>
  <c r="N818" i="1"/>
  <c r="B735" i="5"/>
  <c r="G654" i="3"/>
  <c r="C735" i="5"/>
  <c r="H654" i="3"/>
  <c r="AJ735" i="5"/>
  <c r="N819" i="1"/>
  <c r="B736" i="5"/>
  <c r="G655" i="3"/>
  <c r="C736" i="5"/>
  <c r="H655" i="3"/>
  <c r="AJ736" i="5"/>
  <c r="N820" i="1"/>
  <c r="B737" i="5"/>
  <c r="G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H659" i="3"/>
  <c r="AJ740" i="5"/>
  <c r="N824" i="1"/>
  <c r="B741" i="5"/>
  <c r="G660" i="3"/>
  <c r="C741" i="5"/>
  <c r="H660" i="3"/>
  <c r="AJ741" i="5"/>
  <c r="N825" i="1"/>
  <c r="B742" i="5"/>
  <c r="G661" i="3"/>
  <c r="C742" i="5"/>
  <c r="H661" i="3"/>
  <c r="AJ742" i="5"/>
  <c r="N826" i="1"/>
  <c r="B743" i="5"/>
  <c r="G662" i="3"/>
  <c r="C743" i="5"/>
  <c r="H662" i="3"/>
  <c r="AJ743" i="5"/>
  <c r="N827" i="1"/>
  <c r="B744" i="5"/>
  <c r="G663" i="3"/>
  <c r="C744" i="5"/>
  <c r="H663" i="3"/>
  <c r="AJ744" i="5"/>
  <c r="N828" i="1"/>
  <c r="B745" i="5"/>
  <c r="G664" i="3"/>
  <c r="C745" i="5"/>
  <c r="H664" i="3"/>
  <c r="AJ745" i="5"/>
  <c r="N829" i="1"/>
  <c r="B746" i="5"/>
  <c r="G665" i="3"/>
  <c r="C746" i="5"/>
  <c r="H665" i="3"/>
  <c r="AJ746" i="5"/>
  <c r="N830" i="1"/>
  <c r="B747" i="5"/>
  <c r="G666" i="3"/>
  <c r="C747" i="5"/>
  <c r="H666" i="3"/>
  <c r="AJ747" i="5"/>
  <c r="N831" i="1"/>
  <c r="B748" i="5"/>
  <c r="G667" i="3"/>
  <c r="C748" i="5"/>
  <c r="H667" i="3"/>
  <c r="AJ748" i="5"/>
  <c r="N832" i="1"/>
  <c r="B749" i="5"/>
  <c r="G668" i="3"/>
  <c r="C749" i="5"/>
  <c r="H668" i="3"/>
  <c r="AJ749" i="5"/>
  <c r="N833" i="1"/>
  <c r="D750" i="5"/>
  <c r="E750" i="5"/>
  <c r="G750" i="5"/>
  <c r="H750" i="5"/>
  <c r="J750" i="5"/>
  <c r="K750" i="5"/>
  <c r="M750" i="5"/>
  <c r="N750" i="5"/>
  <c r="P750" i="5"/>
  <c r="Q750" i="5"/>
  <c r="S750" i="5"/>
  <c r="T750" i="5"/>
  <c r="V750" i="5"/>
  <c r="W750" i="5"/>
  <c r="Y750" i="5"/>
  <c r="Z750" i="5"/>
  <c r="AB750" i="5"/>
  <c r="AC750" i="5"/>
  <c r="AE750" i="5"/>
  <c r="AF750" i="5"/>
  <c r="AH750" i="5"/>
  <c r="AI750" i="5"/>
  <c r="D46" i="4"/>
  <c r="E46" i="4"/>
  <c r="F46" i="4"/>
  <c r="G46" i="4"/>
  <c r="H46" i="4"/>
  <c r="I46" i="4"/>
  <c r="J46" i="4"/>
  <c r="K46" i="4"/>
  <c r="L46" i="4"/>
  <c r="M46" i="4"/>
  <c r="N46" i="4"/>
  <c r="O46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76" i="3"/>
  <c r="F199" i="3"/>
  <c r="F184" i="3"/>
  <c r="F179" i="3"/>
  <c r="F183" i="3"/>
  <c r="F187" i="3"/>
  <c r="F203" i="3"/>
  <c r="F186" i="3"/>
  <c r="F221" i="3"/>
  <c r="F241" i="3"/>
  <c r="F232" i="3"/>
  <c r="F251" i="3"/>
  <c r="E251" i="3" s="1"/>
  <c r="F245" i="3"/>
  <c r="F238" i="3"/>
  <c r="F229" i="3"/>
  <c r="F325" i="3"/>
  <c r="F330" i="3"/>
  <c r="F335" i="3"/>
  <c r="F338" i="3"/>
  <c r="F358" i="3"/>
  <c r="E358" i="3" s="1"/>
  <c r="F347" i="3"/>
  <c r="F359" i="3"/>
  <c r="F353" i="3"/>
  <c r="F342" i="3"/>
  <c r="F376" i="3"/>
  <c r="F379" i="3"/>
  <c r="F405" i="3"/>
  <c r="F383" i="3"/>
  <c r="F380" i="3"/>
  <c r="F393" i="3"/>
  <c r="F388" i="3"/>
  <c r="F387" i="3"/>
  <c r="F407" i="3"/>
  <c r="F402" i="3"/>
  <c r="F390" i="3"/>
  <c r="F401" i="3"/>
  <c r="F389" i="3"/>
  <c r="F394" i="3"/>
  <c r="F410" i="3"/>
  <c r="F400" i="3"/>
  <c r="F411" i="3"/>
  <c r="E411" i="3" s="1"/>
  <c r="F404" i="3"/>
  <c r="F395" i="3"/>
  <c r="F427" i="3"/>
  <c r="F431" i="3"/>
  <c r="F455" i="3"/>
  <c r="F433" i="3"/>
  <c r="F432" i="3"/>
  <c r="F443" i="3"/>
  <c r="F459" i="3"/>
  <c r="E459" i="3" s="1"/>
  <c r="F454" i="3"/>
  <c r="F439" i="3"/>
  <c r="F447" i="3"/>
  <c r="F463" i="3"/>
  <c r="E463" i="3" s="1"/>
  <c r="F456" i="3"/>
  <c r="F481" i="3"/>
  <c r="F509" i="3"/>
  <c r="E509" i="3" s="1"/>
  <c r="F486" i="3"/>
  <c r="F484" i="3"/>
  <c r="F497" i="3"/>
  <c r="F494" i="3"/>
  <c r="F489" i="3"/>
  <c r="F511" i="3"/>
  <c r="E511" i="3" s="1"/>
  <c r="F506" i="3"/>
  <c r="F493" i="3"/>
  <c r="F505" i="3"/>
  <c r="F492" i="3"/>
  <c r="F498" i="3"/>
  <c r="F514" i="3"/>
  <c r="F503" i="3"/>
  <c r="F515" i="3"/>
  <c r="E515" i="3" s="1"/>
  <c r="F508" i="3"/>
  <c r="F500" i="3"/>
  <c r="F529" i="3"/>
  <c r="F560" i="3"/>
  <c r="F661" i="3"/>
  <c r="F666" i="3"/>
  <c r="E74" i="1"/>
  <c r="E76" i="1"/>
  <c r="J76" i="1"/>
  <c r="K77" i="1"/>
  <c r="M77" i="1"/>
  <c r="D79" i="1"/>
  <c r="F79" i="1"/>
  <c r="I80" i="1"/>
  <c r="D81" i="1"/>
  <c r="G81" i="1"/>
  <c r="F83" i="1"/>
  <c r="G84" i="1"/>
  <c r="J84" i="1"/>
  <c r="M84" i="1"/>
  <c r="E85" i="1"/>
  <c r="K85" i="1"/>
  <c r="I86" i="1"/>
  <c r="N88" i="1"/>
  <c r="G89" i="1"/>
  <c r="I89" i="1"/>
  <c r="K91" i="1"/>
  <c r="E92" i="1"/>
  <c r="E93" i="1"/>
  <c r="K93" i="1"/>
  <c r="N93" i="1"/>
  <c r="H95" i="1"/>
  <c r="H96" i="1"/>
  <c r="I97" i="1"/>
  <c r="F99" i="1"/>
  <c r="I99" i="1"/>
  <c r="M100" i="1"/>
  <c r="G101" i="1"/>
  <c r="K101" i="1"/>
  <c r="L101" i="1"/>
  <c r="G104" i="1"/>
  <c r="H104" i="1"/>
  <c r="M104" i="1"/>
  <c r="I105" i="1"/>
  <c r="L105" i="1"/>
  <c r="M105" i="1"/>
  <c r="J107" i="1"/>
  <c r="D108" i="1"/>
  <c r="E108" i="1"/>
  <c r="K109" i="1"/>
  <c r="E111" i="1"/>
  <c r="F111" i="1"/>
  <c r="J111" i="1"/>
  <c r="N111" i="1"/>
  <c r="I139" i="1"/>
  <c r="K139" i="1"/>
  <c r="L139" i="1"/>
  <c r="M139" i="1"/>
  <c r="H140" i="1"/>
  <c r="L140" i="1"/>
  <c r="M140" i="1"/>
  <c r="G141" i="1"/>
  <c r="I141" i="1"/>
  <c r="J141" i="1"/>
  <c r="K141" i="1"/>
  <c r="M141" i="1"/>
  <c r="F142" i="1"/>
  <c r="H142" i="1"/>
  <c r="K142" i="1"/>
  <c r="D144" i="1"/>
  <c r="I144" i="1"/>
  <c r="J144" i="1"/>
  <c r="E145" i="1"/>
  <c r="I145" i="1"/>
  <c r="K145" i="1"/>
  <c r="M145" i="1"/>
  <c r="E146" i="1"/>
  <c r="F146" i="1"/>
  <c r="H146" i="1"/>
  <c r="M146" i="1"/>
  <c r="D148" i="1"/>
  <c r="H148" i="1"/>
  <c r="I148" i="1"/>
  <c r="L148" i="1"/>
  <c r="F149" i="1"/>
  <c r="G149" i="1"/>
  <c r="I149" i="1"/>
  <c r="K149" i="1"/>
  <c r="L149" i="1"/>
  <c r="M149" i="1"/>
  <c r="E150" i="1"/>
  <c r="K150" i="1"/>
  <c r="D152" i="1"/>
  <c r="H152" i="1"/>
  <c r="L152" i="1"/>
  <c r="M152" i="1"/>
  <c r="G153" i="1"/>
  <c r="I153" i="1"/>
  <c r="K153" i="1"/>
  <c r="M153" i="1"/>
  <c r="E154" i="1"/>
  <c r="H154" i="1"/>
  <c r="I154" i="1"/>
  <c r="M154" i="1"/>
  <c r="D156" i="1"/>
  <c r="E156" i="1"/>
  <c r="H156" i="1"/>
  <c r="L156" i="1"/>
  <c r="D157" i="1"/>
  <c r="E157" i="1"/>
  <c r="I157" i="1"/>
  <c r="J157" i="1"/>
  <c r="K157" i="1"/>
  <c r="M157" i="1"/>
  <c r="G158" i="1"/>
  <c r="I158" i="1"/>
  <c r="M158" i="1"/>
  <c r="E160" i="1"/>
  <c r="F160" i="1"/>
  <c r="J160" i="1"/>
  <c r="M160" i="1"/>
  <c r="F161" i="1"/>
  <c r="G161" i="1"/>
  <c r="I161" i="1"/>
  <c r="K161" i="1"/>
  <c r="M161" i="1"/>
  <c r="E162" i="1"/>
  <c r="J162" i="1"/>
  <c r="K162" i="1"/>
  <c r="D164" i="1"/>
  <c r="G164" i="1"/>
  <c r="H164" i="1"/>
  <c r="L164" i="1"/>
  <c r="M164" i="1"/>
  <c r="D165" i="1"/>
  <c r="E165" i="1"/>
  <c r="I165" i="1"/>
  <c r="J165" i="1"/>
  <c r="K165" i="1"/>
  <c r="M165" i="1"/>
  <c r="D166" i="1"/>
  <c r="F166" i="1"/>
  <c r="G166" i="1"/>
  <c r="J166" i="1"/>
  <c r="K166" i="1"/>
  <c r="F168" i="1"/>
  <c r="J168" i="1"/>
  <c r="M168" i="1"/>
  <c r="G169" i="1"/>
  <c r="H169" i="1"/>
  <c r="I169" i="1"/>
  <c r="K169" i="1"/>
  <c r="M169" i="1"/>
  <c r="D170" i="1"/>
  <c r="E170" i="1"/>
  <c r="I170" i="1"/>
  <c r="J170" i="1"/>
  <c r="M170" i="1"/>
  <c r="D172" i="1"/>
  <c r="G172" i="1"/>
  <c r="H172" i="1"/>
  <c r="L172" i="1"/>
  <c r="M172" i="1"/>
  <c r="G173" i="1"/>
  <c r="I173" i="1"/>
  <c r="J173" i="1"/>
  <c r="K173" i="1"/>
  <c r="M173" i="1"/>
  <c r="E174" i="1"/>
  <c r="K174" i="1"/>
  <c r="D176" i="1"/>
  <c r="E176" i="1"/>
  <c r="G176" i="1"/>
  <c r="F204" i="1"/>
  <c r="H204" i="1"/>
  <c r="J204" i="1"/>
  <c r="L204" i="1"/>
  <c r="E205" i="1"/>
  <c r="I205" i="1"/>
  <c r="K205" i="1"/>
  <c r="D206" i="1"/>
  <c r="F206" i="1"/>
  <c r="G206" i="1"/>
  <c r="H206" i="1"/>
  <c r="J206" i="1"/>
  <c r="K206" i="1"/>
  <c r="L206" i="1"/>
  <c r="D207" i="1"/>
  <c r="L207" i="1"/>
  <c r="N208" i="1"/>
  <c r="E209" i="1"/>
  <c r="F209" i="1"/>
  <c r="I209" i="1"/>
  <c r="K209" i="1"/>
  <c r="M209" i="1"/>
  <c r="D210" i="1"/>
  <c r="F210" i="1"/>
  <c r="G210" i="1"/>
  <c r="H210" i="1"/>
  <c r="J210" i="1"/>
  <c r="K210" i="1"/>
  <c r="L210" i="1"/>
  <c r="D211" i="1"/>
  <c r="E211" i="1"/>
  <c r="F211" i="1"/>
  <c r="H211" i="1"/>
  <c r="J211" i="1"/>
  <c r="K211" i="1"/>
  <c r="L211" i="1"/>
  <c r="E212" i="1"/>
  <c r="E213" i="1"/>
  <c r="I213" i="1"/>
  <c r="K213" i="1"/>
  <c r="M213" i="1"/>
  <c r="D214" i="1"/>
  <c r="E214" i="1"/>
  <c r="F214" i="1"/>
  <c r="H214" i="1"/>
  <c r="I214" i="1"/>
  <c r="J214" i="1"/>
  <c r="L214" i="1"/>
  <c r="M214" i="1"/>
  <c r="D215" i="1"/>
  <c r="F215" i="1"/>
  <c r="H215" i="1"/>
  <c r="E217" i="1"/>
  <c r="H217" i="1"/>
  <c r="I217" i="1"/>
  <c r="K217" i="1"/>
  <c r="M217" i="1"/>
  <c r="D218" i="1"/>
  <c r="F218" i="1"/>
  <c r="G218" i="1"/>
  <c r="H218" i="1"/>
  <c r="J218" i="1"/>
  <c r="K218" i="1"/>
  <c r="L218" i="1"/>
  <c r="D219" i="1"/>
  <c r="E219" i="1"/>
  <c r="F219" i="1"/>
  <c r="H219" i="1"/>
  <c r="J219" i="1"/>
  <c r="K219" i="1"/>
  <c r="N219" i="1"/>
  <c r="E221" i="1"/>
  <c r="F221" i="1"/>
  <c r="G221" i="1"/>
  <c r="I221" i="1"/>
  <c r="K221" i="1"/>
  <c r="M221" i="1"/>
  <c r="D222" i="1"/>
  <c r="F222" i="1"/>
  <c r="G222" i="1"/>
  <c r="H222" i="1"/>
  <c r="J222" i="1"/>
  <c r="K222" i="1"/>
  <c r="L222" i="1"/>
  <c r="D223" i="1"/>
  <c r="E223" i="1"/>
  <c r="F223" i="1"/>
  <c r="H223" i="1"/>
  <c r="K223" i="1"/>
  <c r="N223" i="1"/>
  <c r="I224" i="1"/>
  <c r="E225" i="1"/>
  <c r="F225" i="1"/>
  <c r="H225" i="1"/>
  <c r="I225" i="1"/>
  <c r="K225" i="1"/>
  <c r="L225" i="1"/>
  <c r="M225" i="1"/>
  <c r="D226" i="1"/>
  <c r="F226" i="1"/>
  <c r="G226" i="1"/>
  <c r="H226" i="1"/>
  <c r="J226" i="1"/>
  <c r="L226" i="1"/>
  <c r="D227" i="1"/>
  <c r="F227" i="1"/>
  <c r="H227" i="1"/>
  <c r="K227" i="1"/>
  <c r="N228" i="1"/>
  <c r="E229" i="1"/>
  <c r="I229" i="1"/>
  <c r="J229" i="1"/>
  <c r="K229" i="1"/>
  <c r="M229" i="1"/>
  <c r="D230" i="1"/>
  <c r="E230" i="1"/>
  <c r="F230" i="1"/>
  <c r="H230" i="1"/>
  <c r="I230" i="1"/>
  <c r="J230" i="1"/>
  <c r="L230" i="1"/>
  <c r="M230" i="1"/>
  <c r="D231" i="1"/>
  <c r="F231" i="1"/>
  <c r="H231" i="1"/>
  <c r="J231" i="1"/>
  <c r="E233" i="1"/>
  <c r="F233" i="1"/>
  <c r="G233" i="1"/>
  <c r="I233" i="1"/>
  <c r="K233" i="1"/>
  <c r="M233" i="1"/>
  <c r="D234" i="1"/>
  <c r="F234" i="1"/>
  <c r="G234" i="1"/>
  <c r="H234" i="1"/>
  <c r="J234" i="1"/>
  <c r="K234" i="1"/>
  <c r="L234" i="1"/>
  <c r="D235" i="1"/>
  <c r="F235" i="1"/>
  <c r="H235" i="1"/>
  <c r="K235" i="1"/>
  <c r="M235" i="1"/>
  <c r="E237" i="1"/>
  <c r="G237" i="1"/>
  <c r="I237" i="1"/>
  <c r="K237" i="1"/>
  <c r="M237" i="1"/>
  <c r="D238" i="1"/>
  <c r="E238" i="1"/>
  <c r="F238" i="1"/>
  <c r="H238" i="1"/>
  <c r="I238" i="1"/>
  <c r="J238" i="1"/>
  <c r="L238" i="1"/>
  <c r="M238" i="1"/>
  <c r="D239" i="1"/>
  <c r="F239" i="1"/>
  <c r="H239" i="1"/>
  <c r="I239" i="1"/>
  <c r="N239" i="1"/>
  <c r="E241" i="1"/>
  <c r="I241" i="1"/>
  <c r="K241" i="1"/>
  <c r="M241" i="1"/>
  <c r="D270" i="1"/>
  <c r="E270" i="1"/>
  <c r="F270" i="1"/>
  <c r="H270" i="1"/>
  <c r="J270" i="1"/>
  <c r="K270" i="1"/>
  <c r="L270" i="1"/>
  <c r="E271" i="1"/>
  <c r="G271" i="1"/>
  <c r="H271" i="1"/>
  <c r="I271" i="1"/>
  <c r="F272" i="1"/>
  <c r="G272" i="1"/>
  <c r="H272" i="1"/>
  <c r="J272" i="1"/>
  <c r="L272" i="1"/>
  <c r="D273" i="1"/>
  <c r="F273" i="1"/>
  <c r="L273" i="1"/>
  <c r="M273" i="1"/>
  <c r="I274" i="1"/>
  <c r="K274" i="1"/>
  <c r="D275" i="1"/>
  <c r="E275" i="1"/>
  <c r="G275" i="1"/>
  <c r="I275" i="1"/>
  <c r="M275" i="1"/>
  <c r="D276" i="1"/>
  <c r="F276" i="1"/>
  <c r="J276" i="1"/>
  <c r="K276" i="1"/>
  <c r="L276" i="1"/>
  <c r="D277" i="1"/>
  <c r="E277" i="1"/>
  <c r="F277" i="1"/>
  <c r="J277" i="1"/>
  <c r="L277" i="1"/>
  <c r="H278" i="1"/>
  <c r="E279" i="1"/>
  <c r="G279" i="1"/>
  <c r="I279" i="1"/>
  <c r="M279" i="1"/>
  <c r="C279" i="1"/>
  <c r="D280" i="1"/>
  <c r="F280" i="1"/>
  <c r="J280" i="1"/>
  <c r="K280" i="1"/>
  <c r="L280" i="1"/>
  <c r="D281" i="1"/>
  <c r="E281" i="1"/>
  <c r="F281" i="1"/>
  <c r="H281" i="1"/>
  <c r="I281" i="1"/>
  <c r="L281" i="1"/>
  <c r="I282" i="1"/>
  <c r="D283" i="1"/>
  <c r="E283" i="1"/>
  <c r="G283" i="1"/>
  <c r="H283" i="1"/>
  <c r="C283" i="1"/>
  <c r="D284" i="1"/>
  <c r="F284" i="1"/>
  <c r="G284" i="1"/>
  <c r="H284" i="1"/>
  <c r="J284" i="1"/>
  <c r="K284" i="1"/>
  <c r="L284" i="1"/>
  <c r="D285" i="1"/>
  <c r="F285" i="1"/>
  <c r="H285" i="1"/>
  <c r="J285" i="1"/>
  <c r="K285" i="1"/>
  <c r="L285" i="1"/>
  <c r="M286" i="1"/>
  <c r="D287" i="1"/>
  <c r="E287" i="1"/>
  <c r="G287" i="1"/>
  <c r="H287" i="1"/>
  <c r="K287" i="1"/>
  <c r="M287" i="1"/>
  <c r="F288" i="1"/>
  <c r="J288" i="1"/>
  <c r="K288" i="1"/>
  <c r="L288" i="1"/>
  <c r="D289" i="1"/>
  <c r="F289" i="1"/>
  <c r="L289" i="1"/>
  <c r="M289" i="1"/>
  <c r="I290" i="1"/>
  <c r="E291" i="1"/>
  <c r="F291" i="1"/>
  <c r="G291" i="1"/>
  <c r="M291" i="1"/>
  <c r="F292" i="1"/>
  <c r="G292" i="1"/>
  <c r="H292" i="1"/>
  <c r="J292" i="1"/>
  <c r="K292" i="1"/>
  <c r="L292" i="1"/>
  <c r="D293" i="1"/>
  <c r="E293" i="1"/>
  <c r="F293" i="1"/>
  <c r="H293" i="1"/>
  <c r="I293" i="1"/>
  <c r="J293" i="1"/>
  <c r="L293" i="1"/>
  <c r="F294" i="1"/>
  <c r="E295" i="1"/>
  <c r="G295" i="1"/>
  <c r="H295" i="1"/>
  <c r="I295" i="1"/>
  <c r="K295" i="1"/>
  <c r="L295" i="1"/>
  <c r="D296" i="1"/>
  <c r="F296" i="1"/>
  <c r="I296" i="1"/>
  <c r="J296" i="1"/>
  <c r="L296" i="1"/>
  <c r="M296" i="1"/>
  <c r="D297" i="1"/>
  <c r="F297" i="1"/>
  <c r="I297" i="1"/>
  <c r="J297" i="1"/>
  <c r="L297" i="1"/>
  <c r="D299" i="1"/>
  <c r="E299" i="1"/>
  <c r="G299" i="1"/>
  <c r="H299" i="1"/>
  <c r="C299" i="1"/>
  <c r="K299" i="1"/>
  <c r="F300" i="1"/>
  <c r="I300" i="1"/>
  <c r="J300" i="1"/>
  <c r="L300" i="1"/>
  <c r="M300" i="1"/>
  <c r="D301" i="1"/>
  <c r="F301" i="1"/>
  <c r="L301" i="1"/>
  <c r="I302" i="1"/>
  <c r="M302" i="1"/>
  <c r="E303" i="1"/>
  <c r="F303" i="1"/>
  <c r="G303" i="1"/>
  <c r="I303" i="1"/>
  <c r="L303" i="1"/>
  <c r="D304" i="1"/>
  <c r="F304" i="1"/>
  <c r="H304" i="1"/>
  <c r="I304" i="1"/>
  <c r="J304" i="1"/>
  <c r="L304" i="1"/>
  <c r="M304" i="1"/>
  <c r="D305" i="1"/>
  <c r="F305" i="1"/>
  <c r="I305" i="1"/>
  <c r="J305" i="1"/>
  <c r="L305" i="1"/>
  <c r="G306" i="1"/>
  <c r="I306" i="1"/>
  <c r="K306" i="1"/>
  <c r="D307" i="1"/>
  <c r="E307" i="1"/>
  <c r="G307" i="1"/>
  <c r="H307" i="1"/>
  <c r="I307" i="1"/>
  <c r="D336" i="1"/>
  <c r="E336" i="1"/>
  <c r="F336" i="1"/>
  <c r="G336" i="1"/>
  <c r="H336" i="1"/>
  <c r="J336" i="1"/>
  <c r="K336" i="1"/>
  <c r="D337" i="1"/>
  <c r="E337" i="1"/>
  <c r="I337" i="1"/>
  <c r="J337" i="1"/>
  <c r="K337" i="1"/>
  <c r="L337" i="1"/>
  <c r="M337" i="1"/>
  <c r="F338" i="1"/>
  <c r="G338" i="1"/>
  <c r="J338" i="1"/>
  <c r="K338" i="1"/>
  <c r="M338" i="1"/>
  <c r="D339" i="1"/>
  <c r="F339" i="1"/>
  <c r="H339" i="1"/>
  <c r="J339" i="1"/>
  <c r="K339" i="1"/>
  <c r="L339" i="1"/>
  <c r="D341" i="1"/>
  <c r="E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D345" i="1"/>
  <c r="E345" i="1"/>
  <c r="I345" i="1"/>
  <c r="J345" i="1"/>
  <c r="K345" i="1"/>
  <c r="L345" i="1"/>
  <c r="F346" i="1"/>
  <c r="G346" i="1"/>
  <c r="H346" i="1"/>
  <c r="J346" i="1"/>
  <c r="K346" i="1"/>
  <c r="M346" i="1"/>
  <c r="D347" i="1"/>
  <c r="F347" i="1"/>
  <c r="G347" i="1"/>
  <c r="H347" i="1"/>
  <c r="J347" i="1"/>
  <c r="L347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G356" i="1"/>
  <c r="D357" i="1"/>
  <c r="E357" i="1"/>
  <c r="G357" i="1"/>
  <c r="H357" i="1"/>
  <c r="I357" i="1"/>
  <c r="L357" i="1"/>
  <c r="F358" i="1"/>
  <c r="I358" i="1"/>
  <c r="J358" i="1"/>
  <c r="K358" i="1"/>
  <c r="M358" i="1"/>
  <c r="D359" i="1"/>
  <c r="E359" i="1"/>
  <c r="H359" i="1"/>
  <c r="G360" i="1"/>
  <c r="J360" i="1"/>
  <c r="G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C366" i="1"/>
  <c r="I366" i="1"/>
  <c r="J366" i="1"/>
  <c r="K366" i="1"/>
  <c r="D367" i="1"/>
  <c r="E367" i="1"/>
  <c r="G367" i="1"/>
  <c r="H367" i="1"/>
  <c r="I367" i="1"/>
  <c r="J367" i="1"/>
  <c r="L367" i="1"/>
  <c r="M367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H371" i="1"/>
  <c r="J371" i="1"/>
  <c r="K371" i="1"/>
  <c r="L371" i="1"/>
  <c r="M371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D407" i="1"/>
  <c r="E407" i="1"/>
  <c r="F407" i="1"/>
  <c r="G407" i="1"/>
  <c r="C407" i="1"/>
  <c r="H407" i="1"/>
  <c r="I407" i="1"/>
  <c r="L407" i="1"/>
  <c r="D408" i="1"/>
  <c r="E408" i="1"/>
  <c r="F408" i="1"/>
  <c r="G408" i="1"/>
  <c r="H408" i="1"/>
  <c r="I408" i="1"/>
  <c r="J408" i="1"/>
  <c r="K408" i="1"/>
  <c r="L408" i="1"/>
  <c r="D410" i="1"/>
  <c r="F410" i="1"/>
  <c r="G410" i="1"/>
  <c r="H410" i="1"/>
  <c r="J410" i="1"/>
  <c r="L410" i="1"/>
  <c r="M410" i="1"/>
  <c r="D411" i="1"/>
  <c r="F411" i="1"/>
  <c r="G411" i="1"/>
  <c r="H411" i="1"/>
  <c r="I411" i="1"/>
  <c r="M411" i="1"/>
  <c r="D412" i="1"/>
  <c r="E412" i="1"/>
  <c r="F412" i="1"/>
  <c r="H412" i="1"/>
  <c r="I412" i="1"/>
  <c r="J412" i="1"/>
  <c r="L412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D420" i="1"/>
  <c r="E420" i="1"/>
  <c r="F420" i="1"/>
  <c r="H420" i="1"/>
  <c r="I420" i="1"/>
  <c r="K420" i="1"/>
  <c r="L420" i="1"/>
  <c r="D422" i="1"/>
  <c r="E422" i="1"/>
  <c r="G422" i="1"/>
  <c r="J422" i="1"/>
  <c r="M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H425" i="1"/>
  <c r="I425" i="1"/>
  <c r="C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D428" i="1"/>
  <c r="E428" i="1"/>
  <c r="F428" i="1"/>
  <c r="G428" i="1"/>
  <c r="H428" i="1"/>
  <c r="J428" i="1"/>
  <c r="K428" i="1"/>
  <c r="L428" i="1"/>
  <c r="M428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H432" i="1"/>
  <c r="I432" i="1"/>
  <c r="K432" i="1"/>
  <c r="L432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D438" i="1"/>
  <c r="F438" i="1"/>
  <c r="G438" i="1"/>
  <c r="H438" i="1"/>
  <c r="C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M486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D492" i="1"/>
  <c r="E492" i="1"/>
  <c r="F492" i="1"/>
  <c r="H492" i="1"/>
  <c r="I492" i="1"/>
  <c r="J492" i="1"/>
  <c r="K492" i="1"/>
  <c r="L492" i="1"/>
  <c r="M492" i="1"/>
  <c r="E493" i="1"/>
  <c r="G493" i="1"/>
  <c r="H493" i="1"/>
  <c r="I493" i="1"/>
  <c r="J493" i="1"/>
  <c r="K493" i="1"/>
  <c r="L493" i="1"/>
  <c r="M493" i="1"/>
  <c r="E494" i="1"/>
  <c r="F494" i="1"/>
  <c r="H494" i="1"/>
  <c r="I494" i="1"/>
  <c r="J494" i="1"/>
  <c r="K494" i="1"/>
  <c r="M494" i="1"/>
  <c r="D496" i="1"/>
  <c r="F496" i="1"/>
  <c r="H496" i="1"/>
  <c r="I496" i="1"/>
  <c r="J496" i="1"/>
  <c r="K496" i="1"/>
  <c r="L496" i="1"/>
  <c r="M496" i="1"/>
  <c r="E497" i="1"/>
  <c r="F497" i="1"/>
  <c r="G497" i="1"/>
  <c r="H497" i="1"/>
  <c r="I497" i="1"/>
  <c r="J497" i="1"/>
  <c r="K497" i="1"/>
  <c r="L497" i="1"/>
  <c r="M497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D504" i="1"/>
  <c r="F504" i="1"/>
  <c r="G504" i="1"/>
  <c r="H504" i="1"/>
  <c r="I504" i="1"/>
  <c r="J504" i="1"/>
  <c r="K504" i="1"/>
  <c r="L504" i="1"/>
  <c r="M504" i="1"/>
  <c r="D533" i="1"/>
  <c r="E533" i="1"/>
  <c r="F533" i="1"/>
  <c r="G533" i="1"/>
  <c r="H533" i="1"/>
  <c r="I533" i="1"/>
  <c r="K533" i="1"/>
  <c r="L533" i="1"/>
  <c r="M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J536" i="1"/>
  <c r="K536" i="1"/>
  <c r="L536" i="1"/>
  <c r="M536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J540" i="1"/>
  <c r="K540" i="1"/>
  <c r="L540" i="1"/>
  <c r="M540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D544" i="1"/>
  <c r="E544" i="1"/>
  <c r="G544" i="1"/>
  <c r="J544" i="1"/>
  <c r="K544" i="1"/>
  <c r="L544" i="1"/>
  <c r="M544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G548" i="1"/>
  <c r="I548" i="1"/>
  <c r="J548" i="1"/>
  <c r="K548" i="1"/>
  <c r="L548" i="1"/>
  <c r="M548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E532" i="1"/>
  <c r="G552" i="1"/>
  <c r="H552" i="1"/>
  <c r="J552" i="1"/>
  <c r="K552" i="1"/>
  <c r="L552" i="1"/>
  <c r="M552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D556" i="1"/>
  <c r="E556" i="1"/>
  <c r="G556" i="1"/>
  <c r="H556" i="1"/>
  <c r="J556" i="1"/>
  <c r="K556" i="1"/>
  <c r="L556" i="1"/>
  <c r="M556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D562" i="1"/>
  <c r="E562" i="1"/>
  <c r="F562" i="1"/>
  <c r="G562" i="1"/>
  <c r="H562" i="1"/>
  <c r="I562" i="1"/>
  <c r="J562" i="1"/>
  <c r="K562" i="1"/>
  <c r="L562" i="1"/>
  <c r="M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G564" i="1"/>
  <c r="J564" i="1"/>
  <c r="K564" i="1"/>
  <c r="L564" i="1"/>
  <c r="M564" i="1"/>
  <c r="M565" i="1"/>
  <c r="D566" i="1"/>
  <c r="F566" i="1"/>
  <c r="G566" i="1"/>
  <c r="H566" i="1"/>
  <c r="I566" i="1"/>
  <c r="K566" i="1"/>
  <c r="L566" i="1"/>
  <c r="M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G568" i="1"/>
  <c r="J568" i="1"/>
  <c r="K568" i="1"/>
  <c r="L568" i="1"/>
  <c r="M568" i="1"/>
  <c r="D570" i="1"/>
  <c r="F570" i="1"/>
  <c r="G570" i="1"/>
  <c r="H570" i="1"/>
  <c r="I570" i="1"/>
  <c r="K570" i="1"/>
  <c r="L570" i="1"/>
  <c r="M570" i="1"/>
  <c r="E599" i="1"/>
  <c r="J599" i="1"/>
  <c r="F600" i="1"/>
  <c r="I600" i="1"/>
  <c r="M600" i="1"/>
  <c r="G601" i="1"/>
  <c r="H601" i="1"/>
  <c r="M601" i="1"/>
  <c r="D602" i="1"/>
  <c r="G602" i="1"/>
  <c r="J602" i="1"/>
  <c r="E604" i="1"/>
  <c r="F604" i="1"/>
  <c r="G604" i="1"/>
  <c r="H604" i="1"/>
  <c r="M604" i="1"/>
  <c r="G605" i="1"/>
  <c r="H605" i="1"/>
  <c r="K605" i="1"/>
  <c r="J606" i="1"/>
  <c r="L606" i="1"/>
  <c r="F608" i="1"/>
  <c r="G608" i="1"/>
  <c r="M608" i="1"/>
  <c r="E609" i="1"/>
  <c r="H609" i="1"/>
  <c r="J609" i="1"/>
  <c r="D610" i="1"/>
  <c r="J610" i="1"/>
  <c r="L610" i="1"/>
  <c r="M610" i="1"/>
  <c r="F612" i="1"/>
  <c r="L612" i="1"/>
  <c r="H613" i="1"/>
  <c r="M613" i="1"/>
  <c r="D614" i="1"/>
  <c r="F616" i="1"/>
  <c r="J616" i="1"/>
  <c r="M616" i="1"/>
  <c r="E617" i="1"/>
  <c r="L617" i="1"/>
  <c r="D618" i="1"/>
  <c r="L618" i="1"/>
  <c r="E620" i="1"/>
  <c r="H620" i="1"/>
  <c r="M620" i="1"/>
  <c r="F621" i="1"/>
  <c r="D622" i="1"/>
  <c r="F622" i="1"/>
  <c r="G622" i="1"/>
  <c r="I622" i="1"/>
  <c r="E624" i="1"/>
  <c r="E625" i="1"/>
  <c r="G625" i="1"/>
  <c r="H625" i="1"/>
  <c r="I625" i="1"/>
  <c r="G626" i="1"/>
  <c r="L626" i="1"/>
  <c r="E628" i="1"/>
  <c r="H628" i="1"/>
  <c r="M628" i="1"/>
  <c r="D629" i="1"/>
  <c r="G629" i="1"/>
  <c r="I629" i="1"/>
  <c r="K629" i="1"/>
  <c r="E630" i="1"/>
  <c r="F630" i="1"/>
  <c r="J630" i="1"/>
  <c r="M630" i="1"/>
  <c r="F632" i="1"/>
  <c r="H632" i="1"/>
  <c r="J632" i="1"/>
  <c r="G633" i="1"/>
  <c r="K633" i="1"/>
  <c r="L633" i="1"/>
  <c r="M633" i="1"/>
  <c r="D634" i="1"/>
  <c r="E634" i="1"/>
  <c r="F634" i="1"/>
  <c r="G636" i="1"/>
  <c r="H636" i="1"/>
  <c r="K636" i="1"/>
  <c r="M636" i="1"/>
  <c r="E665" i="1"/>
  <c r="F665" i="1"/>
  <c r="G665" i="1"/>
  <c r="I665" i="1"/>
  <c r="J665" i="1"/>
  <c r="L665" i="1"/>
  <c r="M665" i="1"/>
  <c r="D666" i="1"/>
  <c r="E666" i="1"/>
  <c r="F666" i="1"/>
  <c r="H666" i="1"/>
  <c r="I666" i="1"/>
  <c r="J666" i="1"/>
  <c r="L666" i="1"/>
  <c r="M666" i="1"/>
  <c r="E667" i="1"/>
  <c r="F667" i="1"/>
  <c r="H667" i="1"/>
  <c r="I667" i="1"/>
  <c r="J667" i="1"/>
  <c r="K667" i="1"/>
  <c r="L667" i="1"/>
  <c r="M667" i="1"/>
  <c r="D668" i="1"/>
  <c r="F668" i="1"/>
  <c r="G668" i="1"/>
  <c r="H668" i="1"/>
  <c r="I668" i="1"/>
  <c r="J668" i="1"/>
  <c r="K668" i="1"/>
  <c r="L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K15" i="1" s="1"/>
  <c r="L671" i="1"/>
  <c r="M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J19" i="1" s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F677" i="1"/>
  <c r="H677" i="1"/>
  <c r="I677" i="1"/>
  <c r="N677" i="1"/>
  <c r="D678" i="1"/>
  <c r="E678" i="1"/>
  <c r="F678" i="1"/>
  <c r="G678" i="1"/>
  <c r="H678" i="1"/>
  <c r="J678" i="1"/>
  <c r="K678" i="1"/>
  <c r="L678" i="1"/>
  <c r="M678" i="1"/>
  <c r="M22" i="1" s="1"/>
  <c r="D679" i="1"/>
  <c r="E679" i="1"/>
  <c r="F679" i="1"/>
  <c r="H679" i="1"/>
  <c r="I679" i="1"/>
  <c r="J679" i="1"/>
  <c r="L679" i="1"/>
  <c r="M679" i="1"/>
  <c r="D680" i="1"/>
  <c r="E680" i="1"/>
  <c r="F680" i="1"/>
  <c r="G680" i="1"/>
  <c r="H680" i="1"/>
  <c r="I680" i="1"/>
  <c r="J680" i="1"/>
  <c r="K680" i="1"/>
  <c r="L680" i="1"/>
  <c r="F681" i="1"/>
  <c r="E682" i="1"/>
  <c r="F682" i="1"/>
  <c r="G682" i="1"/>
  <c r="G26" i="1" s="1"/>
  <c r="H682" i="1"/>
  <c r="I682" i="1"/>
  <c r="J682" i="1"/>
  <c r="K682" i="1"/>
  <c r="L682" i="1"/>
  <c r="M682" i="1"/>
  <c r="D683" i="1"/>
  <c r="E683" i="1"/>
  <c r="F683" i="1"/>
  <c r="H683" i="1"/>
  <c r="I683" i="1"/>
  <c r="J683" i="1"/>
  <c r="K683" i="1"/>
  <c r="L683" i="1"/>
  <c r="M683" i="1"/>
  <c r="D684" i="1"/>
  <c r="E684" i="1"/>
  <c r="F684" i="1"/>
  <c r="G684" i="1"/>
  <c r="H684" i="1"/>
  <c r="J684" i="1"/>
  <c r="K684" i="1"/>
  <c r="L684" i="1"/>
  <c r="M684" i="1"/>
  <c r="M685" i="1"/>
  <c r="D686" i="1"/>
  <c r="E686" i="1"/>
  <c r="F686" i="1"/>
  <c r="G686" i="1"/>
  <c r="H686" i="1"/>
  <c r="I686" i="1"/>
  <c r="J686" i="1"/>
  <c r="K686" i="1"/>
  <c r="L686" i="1"/>
  <c r="M686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D690" i="1"/>
  <c r="E690" i="1"/>
  <c r="F690" i="1"/>
  <c r="H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D692" i="1"/>
  <c r="E692" i="1"/>
  <c r="F692" i="1"/>
  <c r="G692" i="1"/>
  <c r="H692" i="1"/>
  <c r="I692" i="1"/>
  <c r="J692" i="1"/>
  <c r="K692" i="1"/>
  <c r="L692" i="1"/>
  <c r="M692" i="1"/>
  <c r="D693" i="1"/>
  <c r="K693" i="1"/>
  <c r="D694" i="1"/>
  <c r="E694" i="1"/>
  <c r="F694" i="1"/>
  <c r="G694" i="1"/>
  <c r="H694" i="1"/>
  <c r="I694" i="1"/>
  <c r="J694" i="1"/>
  <c r="L694" i="1"/>
  <c r="M694" i="1"/>
  <c r="N694" i="1"/>
  <c r="E695" i="1"/>
  <c r="F695" i="1"/>
  <c r="G695" i="1"/>
  <c r="H695" i="1"/>
  <c r="I695" i="1"/>
  <c r="J695" i="1"/>
  <c r="K695" i="1"/>
  <c r="L695" i="1"/>
  <c r="M695" i="1"/>
  <c r="D696" i="1"/>
  <c r="E696" i="1"/>
  <c r="F696" i="1"/>
  <c r="G696" i="1"/>
  <c r="H696" i="1"/>
  <c r="I696" i="1"/>
  <c r="J696" i="1"/>
  <c r="K696" i="1"/>
  <c r="L696" i="1"/>
  <c r="M696" i="1"/>
  <c r="M40" i="1" s="1"/>
  <c r="H697" i="1"/>
  <c r="M697" i="1"/>
  <c r="D698" i="1"/>
  <c r="E698" i="1"/>
  <c r="F698" i="1"/>
  <c r="G698" i="1"/>
  <c r="H698" i="1"/>
  <c r="I698" i="1"/>
  <c r="J698" i="1"/>
  <c r="K698" i="1"/>
  <c r="L698" i="1"/>
  <c r="M698" i="1"/>
  <c r="D699" i="1"/>
  <c r="E699" i="1"/>
  <c r="F699" i="1"/>
  <c r="G699" i="1"/>
  <c r="H699" i="1"/>
  <c r="I699" i="1"/>
  <c r="J699" i="1"/>
  <c r="K699" i="1"/>
  <c r="L699" i="1"/>
  <c r="M699" i="1"/>
  <c r="D700" i="1"/>
  <c r="E700" i="1"/>
  <c r="H700" i="1"/>
  <c r="I700" i="1"/>
  <c r="J700" i="1"/>
  <c r="K700" i="1"/>
  <c r="L700" i="1"/>
  <c r="M700" i="1"/>
  <c r="I701" i="1"/>
  <c r="K701" i="1"/>
  <c r="M701" i="1"/>
  <c r="E702" i="1"/>
  <c r="F702" i="1"/>
  <c r="H702" i="1"/>
  <c r="I702" i="1"/>
  <c r="J702" i="1"/>
  <c r="K702" i="1"/>
  <c r="L702" i="1"/>
  <c r="M702" i="1"/>
  <c r="N702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L735" i="1"/>
  <c r="D736" i="1"/>
  <c r="E736" i="1"/>
  <c r="F736" i="1"/>
  <c r="G736" i="1"/>
  <c r="H736" i="1"/>
  <c r="I736" i="1"/>
  <c r="J736" i="1"/>
  <c r="C736" i="1"/>
  <c r="O13" i="9"/>
  <c r="K736" i="1"/>
  <c r="L736" i="1"/>
  <c r="M736" i="1"/>
  <c r="D737" i="1"/>
  <c r="F737" i="1"/>
  <c r="G737" i="1"/>
  <c r="H737" i="1"/>
  <c r="I737" i="1"/>
  <c r="K737" i="1"/>
  <c r="L737" i="1"/>
  <c r="M737" i="1"/>
  <c r="D738" i="1"/>
  <c r="C738" i="1"/>
  <c r="C765" i="4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D741" i="1"/>
  <c r="F741" i="1"/>
  <c r="G741" i="1"/>
  <c r="H741" i="1"/>
  <c r="I741" i="1"/>
  <c r="J741" i="1"/>
  <c r="K741" i="1"/>
  <c r="L741" i="1"/>
  <c r="M741" i="1"/>
  <c r="E742" i="1"/>
  <c r="G742" i="1"/>
  <c r="I742" i="1"/>
  <c r="J742" i="1"/>
  <c r="K742" i="1"/>
  <c r="L742" i="1"/>
  <c r="M742" i="1"/>
  <c r="E743" i="1"/>
  <c r="D744" i="1"/>
  <c r="E744" i="1"/>
  <c r="C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E746" i="1"/>
  <c r="F746" i="1"/>
  <c r="G746" i="1"/>
  <c r="I746" i="1"/>
  <c r="J746" i="1"/>
  <c r="K746" i="1"/>
  <c r="C746" i="1"/>
  <c r="O23" i="9" s="1"/>
  <c r="L746" i="1"/>
  <c r="N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E750" i="1"/>
  <c r="G750" i="1"/>
  <c r="H750" i="1"/>
  <c r="I750" i="1"/>
  <c r="J750" i="1"/>
  <c r="K750" i="1"/>
  <c r="M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F757" i="1"/>
  <c r="G757" i="1"/>
  <c r="H757" i="1"/>
  <c r="I757" i="1"/>
  <c r="I730" i="1"/>
  <c r="H24" i="8" s="1"/>
  <c r="J757" i="1"/>
  <c r="K757" i="1"/>
  <c r="L757" i="1"/>
  <c r="M757" i="1"/>
  <c r="M730" i="1"/>
  <c r="D758" i="1"/>
  <c r="E758" i="1"/>
  <c r="G758" i="1"/>
  <c r="H758" i="1"/>
  <c r="I758" i="1"/>
  <c r="J758" i="1"/>
  <c r="K758" i="1"/>
  <c r="L758" i="1"/>
  <c r="N759" i="1"/>
  <c r="D760" i="1"/>
  <c r="C760" i="1"/>
  <c r="C787" i="4" s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D764" i="1"/>
  <c r="C764" i="1"/>
  <c r="O41" i="9"/>
  <c r="E764" i="1"/>
  <c r="F764" i="1"/>
  <c r="G764" i="1"/>
  <c r="H764" i="1"/>
  <c r="J764" i="1"/>
  <c r="K764" i="1"/>
  <c r="L764" i="1"/>
  <c r="M764" i="1"/>
  <c r="D765" i="1"/>
  <c r="F765" i="1"/>
  <c r="G765" i="1"/>
  <c r="H765" i="1"/>
  <c r="I765" i="1"/>
  <c r="J765" i="1"/>
  <c r="K765" i="1"/>
  <c r="L765" i="1"/>
  <c r="M765" i="1"/>
  <c r="D766" i="1"/>
  <c r="E766" i="1"/>
  <c r="F766" i="1"/>
  <c r="G766" i="1"/>
  <c r="H766" i="1"/>
  <c r="I766" i="1"/>
  <c r="J766" i="1"/>
  <c r="K766" i="1"/>
  <c r="L766" i="1"/>
  <c r="M766" i="1"/>
  <c r="D768" i="1"/>
  <c r="E768" i="1"/>
  <c r="F768" i="1"/>
  <c r="G768" i="1"/>
  <c r="H768" i="1"/>
  <c r="J768" i="1"/>
  <c r="C768" i="1"/>
  <c r="O45" i="9"/>
  <c r="K768" i="1"/>
  <c r="L768" i="1"/>
  <c r="M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D798" i="1"/>
  <c r="E798" i="1"/>
  <c r="F798" i="1"/>
  <c r="G798" i="1"/>
  <c r="H798" i="1"/>
  <c r="I798" i="1"/>
  <c r="J798" i="1"/>
  <c r="K798" i="1"/>
  <c r="L798" i="1"/>
  <c r="M798" i="1"/>
  <c r="D799" i="1"/>
  <c r="F799" i="1"/>
  <c r="G799" i="1"/>
  <c r="H799" i="1"/>
  <c r="J799" i="1"/>
  <c r="K799" i="1"/>
  <c r="L799" i="1"/>
  <c r="M799" i="1"/>
  <c r="D801" i="1"/>
  <c r="E801" i="1"/>
  <c r="F801" i="1"/>
  <c r="G801" i="1"/>
  <c r="H801" i="1"/>
  <c r="I801" i="1"/>
  <c r="J801" i="1"/>
  <c r="K801" i="1"/>
  <c r="L801" i="1"/>
  <c r="M801" i="1"/>
  <c r="D802" i="1"/>
  <c r="E802" i="1"/>
  <c r="F802" i="1"/>
  <c r="G802" i="1"/>
  <c r="I802" i="1"/>
  <c r="J802" i="1"/>
  <c r="K802" i="1"/>
  <c r="L802" i="1"/>
  <c r="M802" i="1"/>
  <c r="D803" i="1"/>
  <c r="F803" i="1"/>
  <c r="G803" i="1"/>
  <c r="H803" i="1"/>
  <c r="J803" i="1"/>
  <c r="K803" i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G807" i="1"/>
  <c r="H807" i="1"/>
  <c r="I807" i="1"/>
  <c r="J807" i="1"/>
  <c r="K807" i="1"/>
  <c r="L807" i="1"/>
  <c r="D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G811" i="1"/>
  <c r="H811" i="1"/>
  <c r="I811" i="1"/>
  <c r="J811" i="1"/>
  <c r="K811" i="1"/>
  <c r="L811" i="1"/>
  <c r="L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F815" i="1"/>
  <c r="G815" i="1"/>
  <c r="H815" i="1"/>
  <c r="I815" i="1"/>
  <c r="J815" i="1"/>
  <c r="K815" i="1"/>
  <c r="L815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G819" i="1"/>
  <c r="H819" i="1"/>
  <c r="I819" i="1"/>
  <c r="C819" i="1"/>
  <c r="C849" i="4" s="1"/>
  <c r="P849" i="4" s="1"/>
  <c r="J819" i="1"/>
  <c r="K819" i="1"/>
  <c r="L819" i="1"/>
  <c r="F820" i="1"/>
  <c r="C820" i="1"/>
  <c r="P32" i="9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H823" i="1"/>
  <c r="I823" i="1"/>
  <c r="J823" i="1"/>
  <c r="K823" i="1"/>
  <c r="L823" i="1"/>
  <c r="J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D827" i="1"/>
  <c r="E827" i="1"/>
  <c r="G827" i="1"/>
  <c r="H827" i="1"/>
  <c r="I827" i="1"/>
  <c r="C827" i="1"/>
  <c r="P39" i="9" s="1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D831" i="1"/>
  <c r="F831" i="1"/>
  <c r="G831" i="1"/>
  <c r="H831" i="1"/>
  <c r="I831" i="1"/>
  <c r="J831" i="1"/>
  <c r="K831" i="1"/>
  <c r="L831" i="1"/>
  <c r="D833" i="1"/>
  <c r="E833" i="1"/>
  <c r="F833" i="1"/>
  <c r="G833" i="1"/>
  <c r="H833" i="1"/>
  <c r="I833" i="1"/>
  <c r="K833" i="1"/>
  <c r="L833" i="1"/>
  <c r="M833" i="1"/>
  <c r="K204" i="1"/>
  <c r="I336" i="1"/>
  <c r="I335" i="1"/>
  <c r="F337" i="1"/>
  <c r="M271" i="1"/>
  <c r="K271" i="1"/>
  <c r="X283" i="5"/>
  <c r="I270" i="1"/>
  <c r="E272" i="1"/>
  <c r="F283" i="5"/>
  <c r="D272" i="1"/>
  <c r="G402" i="1"/>
  <c r="E410" i="1"/>
  <c r="M401" i="1"/>
  <c r="L403" i="1"/>
  <c r="I401" i="1"/>
  <c r="K403" i="1"/>
  <c r="M537" i="1"/>
  <c r="L603" i="1"/>
  <c r="H735" i="1"/>
  <c r="F734" i="1"/>
  <c r="L800" i="1"/>
  <c r="K800" i="1"/>
  <c r="D800" i="1"/>
  <c r="J461" i="3"/>
  <c r="I461" i="3" s="1"/>
  <c r="D338" i="1"/>
  <c r="U340" i="5"/>
  <c r="I338" i="1"/>
  <c r="L336" i="1"/>
  <c r="M336" i="1"/>
  <c r="I406" i="1"/>
  <c r="J402" i="1"/>
  <c r="K421" i="1"/>
  <c r="L467" i="1"/>
  <c r="O515" i="5"/>
  <c r="L546" i="1"/>
  <c r="G599" i="1"/>
  <c r="K752" i="1"/>
  <c r="L750" i="1"/>
  <c r="I799" i="1"/>
  <c r="G542" i="1"/>
  <c r="E338" i="1"/>
  <c r="AD750" i="5"/>
  <c r="F750" i="5"/>
  <c r="O283" i="5"/>
  <c r="I283" i="5"/>
  <c r="X750" i="5"/>
  <c r="X691" i="5"/>
  <c r="E78" i="1"/>
  <c r="D147" i="1"/>
  <c r="N278" i="1"/>
  <c r="AG283" i="5"/>
  <c r="H273" i="1"/>
  <c r="L283" i="5"/>
  <c r="N351" i="1"/>
  <c r="C351" i="1"/>
  <c r="C363" i="4"/>
  <c r="J340" i="1"/>
  <c r="H340" i="1"/>
  <c r="J337" i="3"/>
  <c r="AA400" i="5"/>
  <c r="F400" i="5"/>
  <c r="J383" i="3"/>
  <c r="AG457" i="5"/>
  <c r="H537" i="1"/>
  <c r="K669" i="1"/>
  <c r="H669" i="1"/>
  <c r="AG691" i="5"/>
  <c r="AA691" i="5"/>
  <c r="I735" i="1"/>
  <c r="O691" i="5"/>
  <c r="F691" i="5"/>
  <c r="R750" i="5"/>
  <c r="O750" i="5"/>
  <c r="L750" i="5"/>
  <c r="H644" i="3"/>
  <c r="AG26" i="5"/>
  <c r="AG18" i="5"/>
  <c r="AG14" i="5"/>
  <c r="AA14" i="5"/>
  <c r="J451" i="3"/>
  <c r="AD22" i="5"/>
  <c r="J251" i="3"/>
  <c r="I251" i="3" s="1"/>
  <c r="J254" i="3"/>
  <c r="I254" i="3" s="1"/>
  <c r="AG32" i="5"/>
  <c r="AD38" i="5"/>
  <c r="AD26" i="5"/>
  <c r="AD24" i="5"/>
  <c r="J199" i="3"/>
  <c r="I199" i="3" s="1"/>
  <c r="AJ46" i="5"/>
  <c r="AJ32" i="5"/>
  <c r="AD30" i="5"/>
  <c r="AJ18" i="5"/>
  <c r="J140" i="3"/>
  <c r="K140" i="3" s="1"/>
  <c r="L140" i="3" s="1"/>
  <c r="J147" i="3"/>
  <c r="I147" i="3" s="1"/>
  <c r="N141" i="1"/>
  <c r="J144" i="3"/>
  <c r="AJ26" i="5"/>
  <c r="AJ14" i="5"/>
  <c r="J70" i="3"/>
  <c r="J65" i="3"/>
  <c r="J84" i="3"/>
  <c r="J100" i="3"/>
  <c r="I100" i="3" s="1"/>
  <c r="J97" i="3"/>
  <c r="I97" i="3" s="1"/>
  <c r="AD28" i="5"/>
  <c r="AH109" i="5"/>
  <c r="AH108" i="5"/>
  <c r="J94" i="3"/>
  <c r="J93" i="3"/>
  <c r="J80" i="3"/>
  <c r="J66" i="3"/>
  <c r="J78" i="3"/>
  <c r="V109" i="5"/>
  <c r="V108" i="5"/>
  <c r="AE109" i="5"/>
  <c r="AE108" i="5"/>
  <c r="P109" i="5"/>
  <c r="P108" i="5"/>
  <c r="M78" i="1"/>
  <c r="I78" i="1"/>
  <c r="E77" i="1"/>
  <c r="C77" i="1"/>
  <c r="AG165" i="5"/>
  <c r="AD165" i="5"/>
  <c r="K143" i="1"/>
  <c r="J128" i="3"/>
  <c r="J124" i="3"/>
  <c r="J132" i="3"/>
  <c r="J137" i="3"/>
  <c r="K137" i="3" s="1"/>
  <c r="L137" i="3" s="1"/>
  <c r="M168" i="5"/>
  <c r="M167" i="5"/>
  <c r="J118" i="3"/>
  <c r="AH168" i="5"/>
  <c r="AH167" i="5"/>
  <c r="V168" i="5"/>
  <c r="V167" i="5"/>
  <c r="D168" i="5"/>
  <c r="D167" i="5"/>
  <c r="J146" i="3"/>
  <c r="J121" i="3"/>
  <c r="J168" i="5"/>
  <c r="J167" i="5"/>
  <c r="J117" i="3"/>
  <c r="Y168" i="5"/>
  <c r="Y167" i="5"/>
  <c r="J125" i="3"/>
  <c r="P168" i="5"/>
  <c r="P167" i="5"/>
  <c r="J134" i="3"/>
  <c r="J141" i="3"/>
  <c r="J138" i="3"/>
  <c r="J180" i="3"/>
  <c r="J193" i="3"/>
  <c r="J191" i="3"/>
  <c r="N220" i="1"/>
  <c r="D204" i="1"/>
  <c r="M208" i="1"/>
  <c r="AD224" i="5"/>
  <c r="K208" i="1"/>
  <c r="K203" i="1"/>
  <c r="J10" i="8"/>
  <c r="C208" i="1"/>
  <c r="X224" i="5"/>
  <c r="U224" i="5"/>
  <c r="F208" i="1"/>
  <c r="F224" i="5"/>
  <c r="J196" i="3"/>
  <c r="C236" i="1"/>
  <c r="J186" i="3"/>
  <c r="J174" i="3"/>
  <c r="J170" i="3"/>
  <c r="J173" i="3"/>
  <c r="J169" i="3"/>
  <c r="J188" i="3"/>
  <c r="AB227" i="5"/>
  <c r="AB226" i="5"/>
  <c r="J179" i="3"/>
  <c r="AH227" i="5"/>
  <c r="AH226" i="5"/>
  <c r="J176" i="3"/>
  <c r="J172" i="3"/>
  <c r="D227" i="5"/>
  <c r="D226" i="5"/>
  <c r="AJ24" i="5"/>
  <c r="R224" i="5"/>
  <c r="I224" i="5"/>
  <c r="L224" i="5"/>
  <c r="J171" i="3"/>
  <c r="J242" i="3"/>
  <c r="J247" i="3"/>
  <c r="J249" i="3"/>
  <c r="J239" i="3"/>
  <c r="J220" i="3"/>
  <c r="J237" i="3"/>
  <c r="J225" i="3"/>
  <c r="J219" i="3"/>
  <c r="J224" i="3"/>
  <c r="J229" i="3"/>
  <c r="AH286" i="5"/>
  <c r="AH285" i="5"/>
  <c r="D286" i="5"/>
  <c r="D285" i="5"/>
  <c r="J221" i="3"/>
  <c r="J234" i="3"/>
  <c r="J240" i="3"/>
  <c r="J227" i="3"/>
  <c r="J243" i="3"/>
  <c r="J233" i="3"/>
  <c r="J238" i="3"/>
  <c r="N273" i="1"/>
  <c r="V286" i="5"/>
  <c r="V285" i="5"/>
  <c r="J223" i="3"/>
  <c r="J244" i="3"/>
  <c r="P286" i="5"/>
  <c r="P285" i="5"/>
  <c r="J286" i="5"/>
  <c r="J285" i="5"/>
  <c r="G286" i="5"/>
  <c r="G285" i="5"/>
  <c r="J228" i="3"/>
  <c r="Y286" i="5"/>
  <c r="Y285" i="5"/>
  <c r="J297" i="3"/>
  <c r="J301" i="3"/>
  <c r="J302" i="3"/>
  <c r="J296" i="3"/>
  <c r="J289" i="3"/>
  <c r="J273" i="3"/>
  <c r="J276" i="3"/>
  <c r="J272" i="3"/>
  <c r="J286" i="3"/>
  <c r="J299" i="3"/>
  <c r="J280" i="3"/>
  <c r="J293" i="3"/>
  <c r="J284" i="3"/>
  <c r="J277" i="3"/>
  <c r="J288" i="3"/>
  <c r="M343" i="5"/>
  <c r="M342" i="5"/>
  <c r="D343" i="5"/>
  <c r="D342" i="5"/>
  <c r="G343" i="5"/>
  <c r="J279" i="3"/>
  <c r="AE343" i="5"/>
  <c r="AE342" i="5"/>
  <c r="J281" i="3"/>
  <c r="AG340" i="5"/>
  <c r="G340" i="1"/>
  <c r="F340" i="1"/>
  <c r="E340" i="1"/>
  <c r="F340" i="5"/>
  <c r="D340" i="1"/>
  <c r="C340" i="1"/>
  <c r="L409" i="1"/>
  <c r="U400" i="5"/>
  <c r="H405" i="1"/>
  <c r="L400" i="5"/>
  <c r="I400" i="5"/>
  <c r="J347" i="3"/>
  <c r="J349" i="3"/>
  <c r="J328" i="3"/>
  <c r="AG34" i="5"/>
  <c r="J335" i="3"/>
  <c r="J348" i="3"/>
  <c r="J339" i="3"/>
  <c r="J326" i="3"/>
  <c r="J333" i="3"/>
  <c r="J327" i="3"/>
  <c r="AE403" i="5"/>
  <c r="AE402" i="5"/>
  <c r="G403" i="5"/>
  <c r="G402" i="5"/>
  <c r="N421" i="1"/>
  <c r="G420" i="1"/>
  <c r="J350" i="3"/>
  <c r="K471" i="1"/>
  <c r="X457" i="5"/>
  <c r="U457" i="5"/>
  <c r="O457" i="5"/>
  <c r="D471" i="1"/>
  <c r="J406" i="3"/>
  <c r="J394" i="3"/>
  <c r="S460" i="5"/>
  <c r="AJ22" i="5"/>
  <c r="G460" i="5"/>
  <c r="G459" i="5"/>
  <c r="J382" i="3"/>
  <c r="J377" i="3"/>
  <c r="J387" i="3"/>
  <c r="J379" i="3"/>
  <c r="J399" i="3"/>
  <c r="AE460" i="5"/>
  <c r="AE459" i="5"/>
  <c r="D460" i="5"/>
  <c r="D459" i="5"/>
  <c r="J374" i="3"/>
  <c r="J384" i="3"/>
  <c r="L457" i="5"/>
  <c r="L537" i="1"/>
  <c r="AA515" i="5"/>
  <c r="X515" i="5"/>
  <c r="U515" i="5"/>
  <c r="R515" i="5"/>
  <c r="E537" i="1"/>
  <c r="J458" i="3"/>
  <c r="J456" i="3"/>
  <c r="J450" i="3"/>
  <c r="AG28" i="5"/>
  <c r="J433" i="3"/>
  <c r="AJ34" i="5"/>
  <c r="J448" i="3"/>
  <c r="J449" i="3"/>
  <c r="AE518" i="5"/>
  <c r="AE517" i="5"/>
  <c r="J431" i="3"/>
  <c r="Y518" i="5"/>
  <c r="Y517" i="5"/>
  <c r="J398" i="3"/>
  <c r="J230" i="3"/>
  <c r="J200" i="3"/>
  <c r="I200" i="3" s="1"/>
  <c r="J130" i="3"/>
  <c r="J85" i="3"/>
  <c r="J68" i="3"/>
  <c r="J64" i="3"/>
  <c r="J407" i="3"/>
  <c r="I407" i="3" s="1"/>
  <c r="J122" i="3"/>
  <c r="J135" i="3"/>
  <c r="J356" i="3"/>
  <c r="I356" i="3" s="1"/>
  <c r="J202" i="3"/>
  <c r="I202" i="3" s="1"/>
  <c r="J99" i="3"/>
  <c r="I99" i="3" s="1"/>
  <c r="J72" i="3"/>
  <c r="O224" i="5"/>
  <c r="AG224" i="5"/>
  <c r="X400" i="5"/>
  <c r="L340" i="5"/>
  <c r="X340" i="5"/>
  <c r="U165" i="5"/>
  <c r="AA340" i="5"/>
  <c r="AD457" i="5"/>
  <c r="F515" i="5"/>
  <c r="I515" i="5"/>
  <c r="R340" i="5"/>
  <c r="AA457" i="5"/>
  <c r="AG400" i="5"/>
  <c r="AD515" i="5"/>
  <c r="L541" i="1"/>
  <c r="R400" i="5"/>
  <c r="AJ10" i="5"/>
  <c r="AE694" i="5"/>
  <c r="AE693" i="5"/>
  <c r="S694" i="5"/>
  <c r="S693" i="5"/>
  <c r="J402" i="3"/>
  <c r="V694" i="5"/>
  <c r="V693" i="5"/>
  <c r="J440" i="3"/>
  <c r="J437" i="3"/>
  <c r="J436" i="3"/>
  <c r="J430" i="3"/>
  <c r="Y460" i="5"/>
  <c r="Y459" i="5"/>
  <c r="M460" i="5"/>
  <c r="M459" i="5"/>
  <c r="J397" i="3"/>
  <c r="Y403" i="5"/>
  <c r="Y402" i="5"/>
  <c r="J345" i="3"/>
  <c r="J334" i="3"/>
  <c r="J322" i="3"/>
  <c r="Y343" i="5"/>
  <c r="Y342" i="5"/>
  <c r="J291" i="3"/>
  <c r="J283" i="3"/>
  <c r="AH518" i="5"/>
  <c r="AH517" i="5"/>
  <c r="AB518" i="5"/>
  <c r="AB517" i="5"/>
  <c r="V518" i="5"/>
  <c r="V517" i="5"/>
  <c r="P518" i="5"/>
  <c r="J518" i="5"/>
  <c r="J517" i="5"/>
  <c r="D518" i="5"/>
  <c r="D517" i="5"/>
  <c r="J457" i="3"/>
  <c r="J445" i="3"/>
  <c r="J444" i="3"/>
  <c r="J435" i="3"/>
  <c r="J429" i="3"/>
  <c r="V460" i="5"/>
  <c r="V459" i="5"/>
  <c r="P460" i="5"/>
  <c r="J396" i="3"/>
  <c r="J385" i="3"/>
  <c r="J378" i="3"/>
  <c r="AH403" i="5"/>
  <c r="AH402" i="5"/>
  <c r="V403" i="5"/>
  <c r="V402" i="5"/>
  <c r="P403" i="5"/>
  <c r="J403" i="5"/>
  <c r="J402" i="5"/>
  <c r="D403" i="5"/>
  <c r="D402" i="5"/>
  <c r="J323" i="3"/>
  <c r="J340" i="3"/>
  <c r="J343" i="3"/>
  <c r="J332" i="3"/>
  <c r="J325" i="3"/>
  <c r="AH343" i="5"/>
  <c r="AH342" i="5"/>
  <c r="AB343" i="5"/>
  <c r="P343" i="5"/>
  <c r="J343" i="5"/>
  <c r="J342" i="5"/>
  <c r="J287" i="3"/>
  <c r="J282" i="3"/>
  <c r="J292" i="3"/>
  <c r="J290" i="3"/>
  <c r="J270" i="3"/>
  <c r="AE286" i="5"/>
  <c r="AE285" i="5"/>
  <c r="S286" i="5"/>
  <c r="S285" i="5"/>
  <c r="M286" i="5"/>
  <c r="M285" i="5"/>
  <c r="J231" i="3"/>
  <c r="J235" i="3"/>
  <c r="J250" i="3"/>
  <c r="J222" i="3"/>
  <c r="AE227" i="5"/>
  <c r="AE226" i="5"/>
  <c r="M227" i="5"/>
  <c r="M226" i="5"/>
  <c r="J175" i="3"/>
  <c r="S168" i="5"/>
  <c r="S167" i="5"/>
  <c r="G168" i="5"/>
  <c r="G167" i="5"/>
  <c r="J120" i="3"/>
  <c r="J82" i="3"/>
  <c r="J86" i="3"/>
  <c r="J75" i="3"/>
  <c r="J95" i="3"/>
  <c r="J73" i="3"/>
  <c r="AG38" i="5"/>
  <c r="J330" i="3"/>
  <c r="AH753" i="5"/>
  <c r="AH752" i="5"/>
  <c r="P753" i="5"/>
  <c r="C360" i="1"/>
  <c r="AB753" i="5"/>
  <c r="AB752" i="5"/>
  <c r="J753" i="5"/>
  <c r="J752" i="5"/>
  <c r="C283" i="5"/>
  <c r="V753" i="5"/>
  <c r="V752" i="5"/>
  <c r="D753" i="5"/>
  <c r="D752" i="5"/>
  <c r="J427" i="3"/>
  <c r="J101" i="3"/>
  <c r="I101" i="3" s="1"/>
  <c r="J306" i="3"/>
  <c r="I306" i="3" s="1"/>
  <c r="J338" i="3"/>
  <c r="J133" i="3"/>
  <c r="M694" i="5"/>
  <c r="M693" i="5"/>
  <c r="M40" i="9"/>
  <c r="AE753" i="5"/>
  <c r="AE752" i="5"/>
  <c r="Y753" i="5"/>
  <c r="Y752" i="5"/>
  <c r="M753" i="5"/>
  <c r="M752" i="5"/>
  <c r="G753" i="5"/>
  <c r="G752" i="5"/>
  <c r="J255" i="3"/>
  <c r="I255" i="3" s="1"/>
  <c r="J98" i="3"/>
  <c r="I98" i="3" s="1"/>
  <c r="J74" i="3"/>
  <c r="J67" i="3"/>
  <c r="AD46" i="5"/>
  <c r="AJ42" i="5"/>
  <c r="AD42" i="5"/>
  <c r="AJ38" i="5"/>
  <c r="AD34" i="5"/>
  <c r="AD32" i="5"/>
  <c r="AJ30" i="5"/>
  <c r="J116" i="3"/>
  <c r="AJ400" i="5"/>
  <c r="C400" i="5"/>
  <c r="C340" i="5"/>
  <c r="B343" i="5"/>
  <c r="B340" i="5"/>
  <c r="AJ283" i="5"/>
  <c r="AJ224" i="5"/>
  <c r="C515" i="5"/>
  <c r="P517" i="5"/>
  <c r="B515" i="5"/>
  <c r="B400" i="5"/>
  <c r="AJ340" i="5"/>
  <c r="J300" i="3"/>
  <c r="B283" i="5"/>
  <c r="J351" i="3"/>
  <c r="J411" i="3"/>
  <c r="I411" i="3" s="1"/>
  <c r="J91" i="3"/>
  <c r="J92" i="3"/>
  <c r="J71" i="3"/>
  <c r="J388" i="3"/>
  <c r="J76" i="3"/>
  <c r="H102" i="3"/>
  <c r="J127" i="3"/>
  <c r="Y109" i="5"/>
  <c r="Y108" i="5"/>
  <c r="S109" i="5"/>
  <c r="S108" i="5"/>
  <c r="J90" i="3"/>
  <c r="J355" i="3"/>
  <c r="I355" i="3" s="1"/>
  <c r="J391" i="3"/>
  <c r="J392" i="3"/>
  <c r="J303" i="3"/>
  <c r="AA38" i="5"/>
  <c r="AB694" i="5"/>
  <c r="AB693" i="5"/>
  <c r="P694" i="5"/>
  <c r="P693" i="5"/>
  <c r="B518" i="5"/>
  <c r="AJ106" i="5"/>
  <c r="C106" i="5"/>
  <c r="H633" i="3"/>
  <c r="C750" i="5"/>
  <c r="AH694" i="5"/>
  <c r="AH693" i="5"/>
  <c r="D694" i="5"/>
  <c r="D693" i="5"/>
  <c r="M403" i="5"/>
  <c r="M402" i="5"/>
  <c r="AG42" i="5"/>
  <c r="J89" i="3"/>
  <c r="J278" i="3"/>
  <c r="J346" i="3"/>
  <c r="J307" i="3"/>
  <c r="I307" i="3" s="1"/>
  <c r="J184" i="3"/>
  <c r="J354" i="3"/>
  <c r="J331" i="3"/>
  <c r="J462" i="3"/>
  <c r="I462" i="3" s="1"/>
  <c r="J344" i="3"/>
  <c r="J245" i="3"/>
  <c r="J152" i="3"/>
  <c r="I152" i="3" s="1"/>
  <c r="AB168" i="5"/>
  <c r="AB167" i="5"/>
  <c r="J148" i="3"/>
  <c r="I148" i="3" s="1"/>
  <c r="AB109" i="5"/>
  <c r="AB108" i="5"/>
  <c r="J298" i="3"/>
  <c r="J83" i="3"/>
  <c r="Y694" i="5"/>
  <c r="Y693" i="5"/>
  <c r="G694" i="5"/>
  <c r="G693" i="5"/>
  <c r="J177" i="3"/>
  <c r="J341" i="3"/>
  <c r="J357" i="3"/>
  <c r="I357" i="3" s="1"/>
  <c r="J185" i="3"/>
  <c r="S518" i="5"/>
  <c r="J168" i="3"/>
  <c r="J181" i="3"/>
  <c r="J198" i="3"/>
  <c r="D109" i="5"/>
  <c r="D108" i="5"/>
  <c r="J253" i="3"/>
  <c r="I253" i="3" s="1"/>
  <c r="AH460" i="5"/>
  <c r="S227" i="5"/>
  <c r="S226" i="5"/>
  <c r="G227" i="5"/>
  <c r="G226" i="5"/>
  <c r="J190" i="3"/>
  <c r="J149" i="3"/>
  <c r="I149" i="3" s="1"/>
  <c r="J386" i="3"/>
  <c r="J232" i="3"/>
  <c r="P227" i="5"/>
  <c r="P226" i="5"/>
  <c r="J192" i="3"/>
  <c r="H360" i="3"/>
  <c r="J324" i="3"/>
  <c r="J226" i="3"/>
  <c r="H256" i="3"/>
  <c r="G360" i="3"/>
  <c r="J329" i="3"/>
  <c r="J274" i="3"/>
  <c r="H308" i="3"/>
  <c r="J400" i="3"/>
  <c r="J218" i="3"/>
  <c r="G256" i="3"/>
  <c r="G308" i="3"/>
  <c r="B286" i="5"/>
  <c r="J453" i="3"/>
  <c r="J252" i="3"/>
  <c r="I252" i="3" s="1"/>
  <c r="S753" i="5"/>
  <c r="S752" i="5"/>
  <c r="J447" i="3"/>
  <c r="J428" i="3"/>
  <c r="J381" i="3"/>
  <c r="J358" i="3"/>
  <c r="I358" i="3" s="1"/>
  <c r="J304" i="3"/>
  <c r="I304" i="3" s="1"/>
  <c r="V227" i="5"/>
  <c r="J227" i="5"/>
  <c r="J226" i="5"/>
  <c r="J183" i="3"/>
  <c r="S403" i="5"/>
  <c r="S402" i="5"/>
  <c r="J195" i="3"/>
  <c r="AE168" i="5"/>
  <c r="AE167" i="5"/>
  <c r="J129" i="3"/>
  <c r="J139" i="3"/>
  <c r="J109" i="5"/>
  <c r="J108" i="5"/>
  <c r="J81" i="3"/>
  <c r="J194" i="3"/>
  <c r="AJ36" i="5"/>
  <c r="G287" i="5"/>
  <c r="G464" i="3"/>
  <c r="J403" i="3"/>
  <c r="J375" i="3"/>
  <c r="J342" i="3"/>
  <c r="J189" i="3"/>
  <c r="J452" i="3"/>
  <c r="J460" i="5"/>
  <c r="J459" i="5"/>
  <c r="J408" i="3"/>
  <c r="J460" i="3"/>
  <c r="I460" i="3" s="1"/>
  <c r="J352" i="3"/>
  <c r="AB286" i="5"/>
  <c r="AB285" i="5"/>
  <c r="Y227" i="5"/>
  <c r="Y226" i="5"/>
  <c r="AA106" i="5"/>
  <c r="C151" i="1"/>
  <c r="AG46" i="5"/>
  <c r="AG30" i="5"/>
  <c r="I340" i="5"/>
  <c r="J87" i="3"/>
  <c r="AG24" i="5"/>
  <c r="AG22" i="5"/>
  <c r="I106" i="5"/>
  <c r="L515" i="5"/>
  <c r="AA165" i="5"/>
  <c r="O340" i="5"/>
  <c r="F457" i="5"/>
  <c r="AG515" i="5"/>
  <c r="I457" i="5"/>
  <c r="Y519" i="5"/>
  <c r="B517" i="5"/>
  <c r="J519" i="5"/>
  <c r="D519" i="5"/>
  <c r="V519" i="5"/>
  <c r="P459" i="5"/>
  <c r="AB519" i="5"/>
  <c r="AH519" i="5"/>
  <c r="S459" i="5"/>
  <c r="S519" i="5"/>
  <c r="M518" i="5"/>
  <c r="M519" i="5"/>
  <c r="G518" i="5"/>
  <c r="G519" i="5"/>
  <c r="B519" i="5"/>
  <c r="H464" i="3"/>
  <c r="B457" i="5"/>
  <c r="J389" i="3"/>
  <c r="J390" i="3"/>
  <c r="H412" i="3"/>
  <c r="J204" i="3"/>
  <c r="J187" i="3"/>
  <c r="J201" i="3"/>
  <c r="I201" i="3" s="1"/>
  <c r="C224" i="5"/>
  <c r="J182" i="3"/>
  <c r="B224" i="5"/>
  <c r="J136" i="3"/>
  <c r="H153" i="3"/>
  <c r="C165" i="5"/>
  <c r="J143" i="3"/>
  <c r="N160" i="1"/>
  <c r="AJ165" i="5"/>
  <c r="J126" i="3"/>
  <c r="J142" i="3"/>
  <c r="B165" i="5"/>
  <c r="J123" i="3"/>
  <c r="B106" i="5"/>
  <c r="AG10" i="5"/>
  <c r="D93" i="1"/>
  <c r="F106" i="5"/>
  <c r="G74" i="1"/>
  <c r="O106" i="5"/>
  <c r="I83" i="1"/>
  <c r="U106" i="5"/>
  <c r="L97" i="1"/>
  <c r="AD106" i="5"/>
  <c r="M75" i="1"/>
  <c r="AG106" i="5"/>
  <c r="E143" i="1"/>
  <c r="I165" i="5"/>
  <c r="F139" i="1"/>
  <c r="L165" i="5"/>
  <c r="G142" i="1"/>
  <c r="O165" i="5"/>
  <c r="J149" i="1"/>
  <c r="X165" i="5"/>
  <c r="J426" i="3"/>
  <c r="J434" i="3"/>
  <c r="P402" i="5"/>
  <c r="C164" i="4"/>
  <c r="AE519" i="5"/>
  <c r="P519" i="5"/>
  <c r="AH459" i="5"/>
  <c r="C457" i="5"/>
  <c r="H616" i="1"/>
  <c r="G342" i="5"/>
  <c r="AB342" i="5"/>
  <c r="P752" i="5"/>
  <c r="AE287" i="5"/>
  <c r="B285" i="5"/>
  <c r="D287" i="5"/>
  <c r="Y287" i="5"/>
  <c r="S287" i="5"/>
  <c r="AB287" i="5"/>
  <c r="J287" i="5"/>
  <c r="P287" i="5"/>
  <c r="P342" i="5"/>
  <c r="H606" i="3"/>
  <c r="C691" i="5"/>
  <c r="G634" i="3"/>
  <c r="B750" i="5"/>
  <c r="G582" i="3"/>
  <c r="B691" i="5"/>
  <c r="J694" i="5"/>
  <c r="AB460" i="5"/>
  <c r="J409" i="3"/>
  <c r="I409" i="3" s="1"/>
  <c r="J393" i="3"/>
  <c r="J353" i="3"/>
  <c r="J294" i="3"/>
  <c r="J151" i="3"/>
  <c r="I151" i="3" s="1"/>
  <c r="S517" i="5"/>
  <c r="AB403" i="5"/>
  <c r="V343" i="5"/>
  <c r="V226" i="5"/>
  <c r="J203" i="3"/>
  <c r="I203" i="3" s="1"/>
  <c r="S343" i="5"/>
  <c r="J79" i="3"/>
  <c r="J69" i="3"/>
  <c r="R283" i="5"/>
  <c r="U283" i="5"/>
  <c r="I273" i="1"/>
  <c r="AA283" i="5"/>
  <c r="AD283" i="5"/>
  <c r="L106" i="5"/>
  <c r="F165" i="5"/>
  <c r="L340" i="1"/>
  <c r="AD340" i="5"/>
  <c r="AD400" i="5"/>
  <c r="R106" i="5"/>
  <c r="O400" i="5"/>
  <c r="X106" i="5"/>
  <c r="R165" i="5"/>
  <c r="AA224" i="5"/>
  <c r="R457" i="5"/>
  <c r="J178" i="3"/>
  <c r="H205" i="3"/>
  <c r="B403" i="5"/>
  <c r="AH404" i="5"/>
  <c r="D404" i="5"/>
  <c r="B342" i="5"/>
  <c r="AE344" i="5"/>
  <c r="AB344" i="5"/>
  <c r="P344" i="5"/>
  <c r="G344" i="5"/>
  <c r="B109" i="5"/>
  <c r="M110" i="5"/>
  <c r="B110" i="5"/>
  <c r="S344" i="5"/>
  <c r="B694" i="5"/>
  <c r="AE695" i="5"/>
  <c r="B753" i="5"/>
  <c r="P754" i="5"/>
  <c r="M344" i="5"/>
  <c r="B168" i="5"/>
  <c r="AE169" i="5"/>
  <c r="B169" i="5"/>
  <c r="M287" i="5"/>
  <c r="V287" i="5"/>
  <c r="AH287" i="5"/>
  <c r="M517" i="5"/>
  <c r="S342" i="5"/>
  <c r="J693" i="5"/>
  <c r="AB110" i="5"/>
  <c r="G110" i="5"/>
  <c r="Y110" i="5"/>
  <c r="J131" i="3"/>
  <c r="G153" i="3"/>
  <c r="B460" i="5"/>
  <c r="B459" i="5"/>
  <c r="AB404" i="5"/>
  <c r="AB402" i="5"/>
  <c r="J88" i="3"/>
  <c r="G102" i="3"/>
  <c r="B167" i="5"/>
  <c r="J410" i="3"/>
  <c r="I410" i="3" s="1"/>
  <c r="G412" i="3"/>
  <c r="G517" i="5"/>
  <c r="V344" i="5"/>
  <c r="V342" i="5"/>
  <c r="Y344" i="5"/>
  <c r="J344" i="5"/>
  <c r="D344" i="5"/>
  <c r="AH344" i="5"/>
  <c r="J150" i="3"/>
  <c r="I150" i="3" s="1"/>
  <c r="B227" i="5"/>
  <c r="AB228" i="5"/>
  <c r="AB459" i="5"/>
  <c r="D695" i="5"/>
  <c r="B695" i="5"/>
  <c r="V695" i="5"/>
  <c r="B752" i="5"/>
  <c r="M754" i="5"/>
  <c r="AH754" i="5"/>
  <c r="C83" i="1"/>
  <c r="V169" i="5"/>
  <c r="S169" i="5"/>
  <c r="AH169" i="5"/>
  <c r="P169" i="5"/>
  <c r="AB169" i="5"/>
  <c r="Y169" i="5"/>
  <c r="D169" i="5"/>
  <c r="G169" i="5"/>
  <c r="J169" i="5"/>
  <c r="M169" i="5"/>
  <c r="G205" i="3"/>
  <c r="J167" i="3"/>
  <c r="Y404" i="5"/>
  <c r="M404" i="5"/>
  <c r="B402" i="5"/>
  <c r="S404" i="5"/>
  <c r="B693" i="5"/>
  <c r="G695" i="5"/>
  <c r="Y695" i="5"/>
  <c r="P695" i="5"/>
  <c r="AB695" i="5"/>
  <c r="AH695" i="5"/>
  <c r="S695" i="5"/>
  <c r="M695" i="5"/>
  <c r="J695" i="5"/>
  <c r="Y754" i="5"/>
  <c r="D754" i="5"/>
  <c r="B754" i="5"/>
  <c r="AE110" i="5"/>
  <c r="AH110" i="5"/>
  <c r="P110" i="5"/>
  <c r="V754" i="5"/>
  <c r="J754" i="5"/>
  <c r="AE754" i="5"/>
  <c r="V110" i="5"/>
  <c r="D110" i="5"/>
  <c r="B108" i="5"/>
  <c r="G754" i="5"/>
  <c r="S754" i="5"/>
  <c r="AB754" i="5"/>
  <c r="J110" i="5"/>
  <c r="S110" i="5"/>
  <c r="B287" i="5"/>
  <c r="AH228" i="5"/>
  <c r="D228" i="5"/>
  <c r="AE228" i="5"/>
  <c r="V228" i="5"/>
  <c r="Y228" i="5"/>
  <c r="P228" i="5"/>
  <c r="S228" i="5"/>
  <c r="G228" i="5"/>
  <c r="B226" i="5"/>
  <c r="Y461" i="5"/>
  <c r="J461" i="5"/>
  <c r="V461" i="5"/>
  <c r="D461" i="5"/>
  <c r="AE461" i="5"/>
  <c r="M461" i="5"/>
  <c r="P461" i="5"/>
  <c r="S461" i="5"/>
  <c r="AH461" i="5"/>
  <c r="G461" i="5"/>
  <c r="AB461" i="5"/>
  <c r="B344" i="5"/>
  <c r="B461" i="5"/>
  <c r="C830" i="1"/>
  <c r="M203" i="1"/>
  <c r="C745" i="1"/>
  <c r="C772" i="4" s="1"/>
  <c r="C433" i="1"/>
  <c r="C548" i="1"/>
  <c r="C568" i="4"/>
  <c r="C418" i="1"/>
  <c r="C301" i="1"/>
  <c r="C293" i="4"/>
  <c r="C272" i="1"/>
  <c r="C231" i="1"/>
  <c r="C239" i="4"/>
  <c r="C225" i="1"/>
  <c r="C503" i="1"/>
  <c r="C495" i="1"/>
  <c r="C364" i="4"/>
  <c r="C174" i="1"/>
  <c r="C143" i="1"/>
  <c r="C751" i="1"/>
  <c r="C778" i="4"/>
  <c r="C816" i="1"/>
  <c r="P28" i="9"/>
  <c r="C216" i="1"/>
  <c r="C429" i="1"/>
  <c r="C479" i="1"/>
  <c r="C497" i="1"/>
  <c r="C515" i="4"/>
  <c r="C481" i="1"/>
  <c r="C478" i="1"/>
  <c r="C496" i="4"/>
  <c r="C436" i="1"/>
  <c r="C430" i="1"/>
  <c r="C446" i="4"/>
  <c r="C426" i="1"/>
  <c r="C424" i="1"/>
  <c r="C440" i="4"/>
  <c r="C420" i="1"/>
  <c r="C432" i="4"/>
  <c r="C412" i="1"/>
  <c r="C403" i="1"/>
  <c r="C370" i="1"/>
  <c r="C382" i="4"/>
  <c r="C362" i="1"/>
  <c r="C374" i="4"/>
  <c r="C354" i="1"/>
  <c r="C366" i="4"/>
  <c r="C339" i="1"/>
  <c r="C305" i="1"/>
  <c r="C300" i="1"/>
  <c r="C294" i="1"/>
  <c r="C292" i="1"/>
  <c r="C289" i="1"/>
  <c r="C285" i="1"/>
  <c r="C280" i="1"/>
  <c r="C290" i="4"/>
  <c r="C275" i="1"/>
  <c r="C239" i="1"/>
  <c r="C229" i="1"/>
  <c r="C223" i="1"/>
  <c r="C231" i="4"/>
  <c r="C221" i="1"/>
  <c r="C219" i="1"/>
  <c r="C218" i="1"/>
  <c r="C215" i="1"/>
  <c r="C214" i="1"/>
  <c r="C211" i="1"/>
  <c r="C219" i="4"/>
  <c r="C207" i="1"/>
  <c r="C176" i="1"/>
  <c r="C181" i="4"/>
  <c r="C170" i="1"/>
  <c r="C169" i="1"/>
  <c r="C174" i="4"/>
  <c r="C168" i="1"/>
  <c r="C164" i="1"/>
  <c r="C162" i="1"/>
  <c r="C160" i="1"/>
  <c r="C165" i="4"/>
  <c r="C157" i="1"/>
  <c r="C162" i="4"/>
  <c r="C156" i="1"/>
  <c r="C161" i="4"/>
  <c r="C154" i="1"/>
  <c r="C153" i="1"/>
  <c r="C150" i="1"/>
  <c r="C148" i="1"/>
  <c r="C153" i="4"/>
  <c r="C144" i="1"/>
  <c r="C850" i="4"/>
  <c r="P850" i="4"/>
  <c r="C136" i="2"/>
  <c r="P12" i="9"/>
  <c r="P830" i="4"/>
  <c r="P36" i="9"/>
  <c r="P854" i="4"/>
  <c r="C791" i="4"/>
  <c r="C754" i="1"/>
  <c r="C773" i="4"/>
  <c r="C731" i="1"/>
  <c r="O8" i="9"/>
  <c r="F730" i="1"/>
  <c r="M400" i="1"/>
  <c r="D400" i="1"/>
  <c r="C402" i="1"/>
  <c r="C357" i="1"/>
  <c r="D335" i="1"/>
  <c r="C349" i="1"/>
  <c r="H335" i="1"/>
  <c r="C342" i="1"/>
  <c r="G335" i="1"/>
  <c r="C341" i="1"/>
  <c r="C353" i="4"/>
  <c r="M335" i="1"/>
  <c r="J335" i="1"/>
  <c r="C336" i="1"/>
  <c r="F335" i="1"/>
  <c r="C304" i="1"/>
  <c r="C310" i="4"/>
  <c r="C296" i="1"/>
  <c r="H269" i="1"/>
  <c r="C284" i="1"/>
  <c r="L269" i="1"/>
  <c r="C277" i="1"/>
  <c r="I15" i="9"/>
  <c r="J269" i="1"/>
  <c r="C230" i="1"/>
  <c r="C226" i="1"/>
  <c r="C222" i="1"/>
  <c r="I203" i="1"/>
  <c r="C204" i="1"/>
  <c r="J203" i="1"/>
  <c r="C99" i="1"/>
  <c r="C81" i="1"/>
  <c r="C747" i="1"/>
  <c r="O24" i="9"/>
  <c r="C832" i="1"/>
  <c r="C89" i="1"/>
  <c r="C82" i="1"/>
  <c r="C98" i="1"/>
  <c r="C84" i="1"/>
  <c r="C85" i="4"/>
  <c r="C442" i="4"/>
  <c r="C352" i="4"/>
  <c r="C244" i="4"/>
  <c r="C214" i="2"/>
  <c r="H14" i="8"/>
  <c r="C831" i="1"/>
  <c r="P853" i="4"/>
  <c r="C818" i="1"/>
  <c r="C814" i="1"/>
  <c r="C809" i="1"/>
  <c r="C839" i="4" s="1"/>
  <c r="M795" i="1"/>
  <c r="L25" i="8" s="1"/>
  <c r="C798" i="1"/>
  <c r="H795" i="1"/>
  <c r="C487" i="2" s="1"/>
  <c r="C765" i="1"/>
  <c r="O42" i="9" s="1"/>
  <c r="C749" i="1"/>
  <c r="O15" i="9"/>
  <c r="J730" i="1"/>
  <c r="I24" i="8" s="1"/>
  <c r="C733" i="1"/>
  <c r="G730" i="1"/>
  <c r="C732" i="1"/>
  <c r="E730" i="1"/>
  <c r="C444" i="2" s="1"/>
  <c r="D444" i="2" s="1"/>
  <c r="E444" i="2" s="1"/>
  <c r="C570" i="1"/>
  <c r="C568" i="1"/>
  <c r="C567" i="1"/>
  <c r="C566" i="1"/>
  <c r="C564" i="1"/>
  <c r="C563" i="1"/>
  <c r="C562" i="1"/>
  <c r="C560" i="1"/>
  <c r="C559" i="1"/>
  <c r="C555" i="1"/>
  <c r="C552" i="1"/>
  <c r="C550" i="1"/>
  <c r="C570" i="4"/>
  <c r="C539" i="1"/>
  <c r="C538" i="1"/>
  <c r="C536" i="1"/>
  <c r="G532" i="1"/>
  <c r="C534" i="1"/>
  <c r="C533" i="1"/>
  <c r="F532" i="1"/>
  <c r="C488" i="1"/>
  <c r="C482" i="1"/>
  <c r="C500" i="4"/>
  <c r="C477" i="1"/>
  <c r="H466" i="1"/>
  <c r="C469" i="1"/>
  <c r="C468" i="1"/>
  <c r="F466" i="1"/>
  <c r="G466" i="1"/>
  <c r="C452" i="4"/>
  <c r="C427" i="1"/>
  <c r="C428" i="4"/>
  <c r="K400" i="1"/>
  <c r="C419" i="4"/>
  <c r="C401" i="1"/>
  <c r="E400" i="1"/>
  <c r="L335" i="1"/>
  <c r="C210" i="1"/>
  <c r="H203" i="1"/>
  <c r="C173" i="1"/>
  <c r="C172" i="1"/>
  <c r="G138" i="1"/>
  <c r="C175" i="4"/>
  <c r="C173" i="4"/>
  <c r="C165" i="1"/>
  <c r="C170" i="4"/>
  <c r="E138" i="1"/>
  <c r="C167" i="4"/>
  <c r="I138" i="1"/>
  <c r="C158" i="4"/>
  <c r="C79" i="1"/>
  <c r="C581" i="4"/>
  <c r="C513" i="4"/>
  <c r="N335" i="1"/>
  <c r="N269" i="1"/>
  <c r="M13" i="8"/>
  <c r="C179" i="4"/>
  <c r="M269" i="1"/>
  <c r="C344" i="1"/>
  <c r="C759" i="1"/>
  <c r="O28" i="9"/>
  <c r="C755" i="1"/>
  <c r="C782" i="4" s="1"/>
  <c r="C107" i="1"/>
  <c r="C95" i="1"/>
  <c r="C91" i="1"/>
  <c r="F73" i="1"/>
  <c r="C106" i="1"/>
  <c r="C103" i="1"/>
  <c r="C74" i="1"/>
  <c r="H73" i="1"/>
  <c r="P35" i="9"/>
  <c r="C215" i="4"/>
  <c r="C159" i="4"/>
  <c r="N73" i="1"/>
  <c r="P20" i="9"/>
  <c r="C838" i="4"/>
  <c r="P838" i="4"/>
  <c r="D138" i="1"/>
  <c r="C147" i="1"/>
  <c r="C860" i="4"/>
  <c r="P860" i="4"/>
  <c r="P42" i="9"/>
  <c r="C806" i="1"/>
  <c r="C802" i="1"/>
  <c r="I795" i="1"/>
  <c r="J795" i="1"/>
  <c r="C797" i="1"/>
  <c r="F795" i="1"/>
  <c r="C485" i="2" s="1"/>
  <c r="C796" i="1"/>
  <c r="P8" i="9" s="1"/>
  <c r="D795" i="1"/>
  <c r="C761" i="1"/>
  <c r="C750" i="1"/>
  <c r="C748" i="1"/>
  <c r="C775" i="4" s="1"/>
  <c r="C771" i="4"/>
  <c r="O21" i="9"/>
  <c r="C763" i="4"/>
  <c r="L730" i="1"/>
  <c r="K730" i="1"/>
  <c r="C547" i="1"/>
  <c r="C543" i="1"/>
  <c r="H532" i="1"/>
  <c r="L532" i="1"/>
  <c r="I532" i="1"/>
  <c r="K532" i="1"/>
  <c r="C501" i="1"/>
  <c r="C498" i="1"/>
  <c r="C496" i="1"/>
  <c r="C494" i="1"/>
  <c r="C492" i="1"/>
  <c r="C486" i="1"/>
  <c r="C499" i="4"/>
  <c r="C480" i="1"/>
  <c r="C476" i="1"/>
  <c r="I466" i="1"/>
  <c r="J466" i="1"/>
  <c r="I18" i="8"/>
  <c r="K466" i="1"/>
  <c r="C454" i="4"/>
  <c r="C434" i="1"/>
  <c r="C431" i="1"/>
  <c r="C423" i="1"/>
  <c r="C434" i="4"/>
  <c r="C414" i="1"/>
  <c r="C430" i="4"/>
  <c r="C410" i="1"/>
  <c r="C404" i="1"/>
  <c r="C346" i="1"/>
  <c r="C338" i="1"/>
  <c r="K335" i="1"/>
  <c r="C315" i="4"/>
  <c r="C309" i="4"/>
  <c r="C302" i="4"/>
  <c r="C299" i="4"/>
  <c r="K269" i="1"/>
  <c r="C287" i="1"/>
  <c r="E269" i="1"/>
  <c r="C169" i="2"/>
  <c r="C281" i="1"/>
  <c r="C289" i="4"/>
  <c r="F269" i="1"/>
  <c r="C282" i="4"/>
  <c r="G269" i="1"/>
  <c r="C271" i="1"/>
  <c r="C270" i="1"/>
  <c r="D269" i="1"/>
  <c r="C247" i="4"/>
  <c r="C238" i="1"/>
  <c r="C234" i="1"/>
  <c r="G203" i="1"/>
  <c r="C132" i="2"/>
  <c r="C233" i="1"/>
  <c r="C233" i="4"/>
  <c r="C227" i="4"/>
  <c r="M138" i="1"/>
  <c r="C145" i="1"/>
  <c r="C149" i="4"/>
  <c r="H138" i="1"/>
  <c r="C142" i="1"/>
  <c r="C141" i="1"/>
  <c r="J138" i="1"/>
  <c r="C140" i="1"/>
  <c r="L138" i="1"/>
  <c r="K138" i="1"/>
  <c r="C139" i="1"/>
  <c r="C111" i="1"/>
  <c r="M73" i="1"/>
  <c r="E73" i="1"/>
  <c r="N795" i="1"/>
  <c r="N730" i="1"/>
  <c r="C454" i="2" s="1"/>
  <c r="D454" i="2" s="1"/>
  <c r="E454" i="2" s="1"/>
  <c r="C585" i="4"/>
  <c r="N532" i="1"/>
  <c r="N466" i="1"/>
  <c r="N400" i="1"/>
  <c r="C258" i="2"/>
  <c r="N203" i="1"/>
  <c r="C139" i="2"/>
  <c r="C763" i="1"/>
  <c r="C790" i="4" s="1"/>
  <c r="C735" i="1"/>
  <c r="O16" i="9"/>
  <c r="C766" i="4"/>
  <c r="C812" i="1"/>
  <c r="C815" i="1"/>
  <c r="P27" i="9" s="1"/>
  <c r="C807" i="1"/>
  <c r="P19" i="9"/>
  <c r="C799" i="1"/>
  <c r="C834" i="4"/>
  <c r="P834" i="4" s="1"/>
  <c r="P16" i="9"/>
  <c r="C109" i="1"/>
  <c r="C105" i="1"/>
  <c r="C101" i="1"/>
  <c r="C97" i="1"/>
  <c r="C94" i="1"/>
  <c r="C88" i="1"/>
  <c r="C229" i="4"/>
  <c r="C295" i="4"/>
  <c r="C146" i="1"/>
  <c r="C84" i="4"/>
  <c r="C421" i="4"/>
  <c r="C149" i="1"/>
  <c r="D73" i="1"/>
  <c r="C93" i="1"/>
  <c r="N138" i="1"/>
  <c r="C99" i="2"/>
  <c r="D99" i="2"/>
  <c r="E99" i="2" s="1"/>
  <c r="C97" i="4"/>
  <c r="C220" i="4"/>
  <c r="I73" i="1"/>
  <c r="C100" i="1"/>
  <c r="C104" i="1"/>
  <c r="C86" i="1"/>
  <c r="C87" i="4"/>
  <c r="C471" i="1"/>
  <c r="C409" i="1"/>
  <c r="C425" i="4"/>
  <c r="C372" i="4"/>
  <c r="E335" i="1"/>
  <c r="C558" i="1"/>
  <c r="C556" i="1"/>
  <c r="C546" i="1"/>
  <c r="D532" i="1"/>
  <c r="C19" i="8"/>
  <c r="C535" i="1"/>
  <c r="J532" i="1"/>
  <c r="C504" i="1"/>
  <c r="C502" i="1"/>
  <c r="C484" i="1"/>
  <c r="C474" i="1"/>
  <c r="L466" i="1"/>
  <c r="C472" i="1"/>
  <c r="C490" i="4"/>
  <c r="C470" i="1"/>
  <c r="E466" i="1"/>
  <c r="M466" i="1"/>
  <c r="C467" i="1"/>
  <c r="C435" i="1"/>
  <c r="C411" i="1"/>
  <c r="C408" i="1"/>
  <c r="F400" i="1"/>
  <c r="C250" i="2"/>
  <c r="C369" i="1"/>
  <c r="C353" i="1"/>
  <c r="C343" i="1"/>
  <c r="C307" i="1"/>
  <c r="C297" i="1"/>
  <c r="C293" i="1"/>
  <c r="C206" i="1"/>
  <c r="C166" i="1"/>
  <c r="C152" i="1"/>
  <c r="C161" i="1"/>
  <c r="C158" i="1"/>
  <c r="C224" i="1"/>
  <c r="C213" i="1"/>
  <c r="D203" i="1"/>
  <c r="C205" i="1"/>
  <c r="E203" i="1"/>
  <c r="C237" i="1"/>
  <c r="F203" i="1"/>
  <c r="C220" i="1"/>
  <c r="C291" i="1"/>
  <c r="C301" i="4"/>
  <c r="C276" i="1"/>
  <c r="C302" i="1"/>
  <c r="C282" i="1"/>
  <c r="C368" i="1"/>
  <c r="C364" i="1"/>
  <c r="C350" i="1"/>
  <c r="C347" i="1"/>
  <c r="C371" i="1"/>
  <c r="C363" i="1"/>
  <c r="C345" i="1"/>
  <c r="C489" i="1"/>
  <c r="C491" i="1"/>
  <c r="C509" i="4"/>
  <c r="C487" i="1"/>
  <c r="C483" i="1"/>
  <c r="C540" i="1"/>
  <c r="C553" i="1"/>
  <c r="C541" i="1"/>
  <c r="L400" i="1"/>
  <c r="C822" i="1"/>
  <c r="C821" i="1"/>
  <c r="P33" i="9" s="1"/>
  <c r="C278" i="1"/>
  <c r="M532" i="1"/>
  <c r="C228" i="1"/>
  <c r="M9" i="8"/>
  <c r="AE404" i="5"/>
  <c r="J404" i="5"/>
  <c r="J228" i="5"/>
  <c r="M228" i="5"/>
  <c r="V404" i="5"/>
  <c r="G404" i="5"/>
  <c r="B404" i="5"/>
  <c r="P404" i="5"/>
  <c r="D466" i="1"/>
  <c r="C18" i="8"/>
  <c r="J459" i="3"/>
  <c r="I459" i="3" s="1"/>
  <c r="J443" i="3"/>
  <c r="J454" i="3"/>
  <c r="J432" i="3"/>
  <c r="J401" i="3"/>
  <c r="J271" i="3"/>
  <c r="J236" i="3"/>
  <c r="J380" i="3"/>
  <c r="M108" i="5"/>
  <c r="C429" i="4"/>
  <c r="C148" i="4"/>
  <c r="C311" i="4"/>
  <c r="C169" i="4"/>
  <c r="C223" i="4"/>
  <c r="C237" i="4"/>
  <c r="C521" i="4"/>
  <c r="C378" i="4"/>
  <c r="C846" i="4"/>
  <c r="P846" i="4" s="1"/>
  <c r="C445" i="4"/>
  <c r="C224" i="4"/>
  <c r="C449" i="4"/>
  <c r="I24" i="9"/>
  <c r="C296" i="4"/>
  <c r="C423" i="4"/>
  <c r="C497" i="4"/>
  <c r="C240" i="4"/>
  <c r="C160" i="4"/>
  <c r="C433" i="4"/>
  <c r="C226" i="4"/>
  <c r="C248" i="4"/>
  <c r="C171" i="4"/>
  <c r="C317" i="4"/>
  <c r="E15" i="8"/>
  <c r="C485" i="4"/>
  <c r="C520" i="4"/>
  <c r="C325" i="2"/>
  <c r="C151" i="4"/>
  <c r="C95" i="4"/>
  <c r="C102" i="4"/>
  <c r="C110" i="4"/>
  <c r="E43" i="9"/>
  <c r="C845" i="4"/>
  <c r="P845" i="4"/>
  <c r="O12" i="9"/>
  <c r="C762" i="4"/>
  <c r="M25" i="8"/>
  <c r="C493" i="2"/>
  <c r="D493" i="2" s="1"/>
  <c r="E493" i="2" s="1"/>
  <c r="C561" i="4"/>
  <c r="C383" i="4"/>
  <c r="I43" i="9"/>
  <c r="C380" i="4"/>
  <c r="C245" i="4"/>
  <c r="E17" i="9"/>
  <c r="C221" i="4"/>
  <c r="C163" i="4"/>
  <c r="C851" i="4"/>
  <c r="P851" i="4" s="1"/>
  <c r="C573" i="4"/>
  <c r="C505" i="4"/>
  <c r="C359" i="4"/>
  <c r="C292" i="4"/>
  <c r="C228" i="4"/>
  <c r="C129" i="2"/>
  <c r="D10" i="8"/>
  <c r="D11" i="8"/>
  <c r="C232" i="4"/>
  <c r="C166" i="4"/>
  <c r="E30" i="9"/>
  <c r="C157" i="4"/>
  <c r="C214" i="4"/>
  <c r="C355" i="4"/>
  <c r="C424" i="4"/>
  <c r="C296" i="2"/>
  <c r="D296" i="2" s="1"/>
  <c r="E296" i="2" s="1"/>
  <c r="L18" i="8"/>
  <c r="K18" i="8"/>
  <c r="C295" i="2"/>
  <c r="C522" i="4"/>
  <c r="C566" i="4"/>
  <c r="C489" i="4"/>
  <c r="C105" i="4"/>
  <c r="C101" i="4"/>
  <c r="C54" i="2"/>
  <c r="H8" i="8"/>
  <c r="M15" i="8"/>
  <c r="C49" i="2"/>
  <c r="D8" i="8"/>
  <c r="C288" i="4"/>
  <c r="C236" i="4"/>
  <c r="C852" i="4"/>
  <c r="P852" i="4" s="1"/>
  <c r="C560" i="4"/>
  <c r="C357" i="4"/>
  <c r="C362" i="4"/>
  <c r="C312" i="4"/>
  <c r="C213" i="4"/>
  <c r="C303" i="4"/>
  <c r="C365" i="4"/>
  <c r="C427" i="4"/>
  <c r="D18" i="8"/>
  <c r="C287" i="2"/>
  <c r="C492" i="4"/>
  <c r="I19" i="8"/>
  <c r="C332" i="2"/>
  <c r="C576" i="4"/>
  <c r="D14" i="8"/>
  <c r="C209" i="2"/>
  <c r="C154" i="4"/>
  <c r="C89" i="4"/>
  <c r="C98" i="4"/>
  <c r="C106" i="4"/>
  <c r="P11" i="9"/>
  <c r="C829" i="4"/>
  <c r="P829" i="4" s="1"/>
  <c r="C297" i="2"/>
  <c r="M18" i="8"/>
  <c r="C144" i="4"/>
  <c r="C95" i="2"/>
  <c r="I9" i="8"/>
  <c r="C246" i="4"/>
  <c r="C280" i="4"/>
  <c r="C335" i="2"/>
  <c r="D335" i="2" s="1"/>
  <c r="E335" i="2" s="1"/>
  <c r="L19" i="8"/>
  <c r="C256" i="2"/>
  <c r="K15" i="8"/>
  <c r="C501" i="4"/>
  <c r="C507" i="4"/>
  <c r="C375" i="4"/>
  <c r="C376" i="4"/>
  <c r="C286" i="4"/>
  <c r="E10" i="8"/>
  <c r="C131" i="2"/>
  <c r="C128" i="2"/>
  <c r="C10" i="8"/>
  <c r="C307" i="4"/>
  <c r="C381" i="4"/>
  <c r="C451" i="4"/>
  <c r="C488" i="4"/>
  <c r="C502" i="4"/>
  <c r="C555" i="4"/>
  <c r="C578" i="4"/>
  <c r="C94" i="4"/>
  <c r="C837" i="4"/>
  <c r="P837" i="4" s="1"/>
  <c r="M10" i="8"/>
  <c r="C336" i="2"/>
  <c r="M19" i="8"/>
  <c r="C350" i="4"/>
  <c r="I10" i="9"/>
  <c r="C420" i="4"/>
  <c r="C450" i="4"/>
  <c r="C293" i="2"/>
  <c r="J24" i="8"/>
  <c r="C451" i="2"/>
  <c r="E25" i="8"/>
  <c r="P14" i="9"/>
  <c r="C832" i="4"/>
  <c r="P832" i="4" s="1"/>
  <c r="M8" i="8"/>
  <c r="M11" i="8"/>
  <c r="C59" i="2"/>
  <c r="C53" i="2"/>
  <c r="G8" i="8"/>
  <c r="C104" i="4"/>
  <c r="D9" i="8"/>
  <c r="C89" i="2"/>
  <c r="C177" i="4"/>
  <c r="G10" i="8"/>
  <c r="C133" i="2"/>
  <c r="K14" i="8"/>
  <c r="C217" i="2"/>
  <c r="C443" i="4"/>
  <c r="F18" i="8"/>
  <c r="C290" i="2"/>
  <c r="C291" i="2"/>
  <c r="G18" i="8"/>
  <c r="M23" i="9"/>
  <c r="C554" i="4"/>
  <c r="C559" i="4"/>
  <c r="C580" i="4"/>
  <c r="C586" i="4"/>
  <c r="D24" i="8"/>
  <c r="C760" i="4"/>
  <c r="O10" i="9"/>
  <c r="C492" i="2"/>
  <c r="P30" i="9"/>
  <c r="C848" i="4"/>
  <c r="P848" i="4" s="1"/>
  <c r="C99" i="4"/>
  <c r="C83" i="4"/>
  <c r="C252" i="2"/>
  <c r="G15" i="8"/>
  <c r="C93" i="4"/>
  <c r="I10" i="8"/>
  <c r="C135" i="2"/>
  <c r="H10" i="8"/>
  <c r="C134" i="2"/>
  <c r="K13" i="8"/>
  <c r="C177" i="2"/>
  <c r="C294" i="4"/>
  <c r="L14" i="8"/>
  <c r="C218" i="2"/>
  <c r="C213" i="2"/>
  <c r="G14" i="8"/>
  <c r="L15" i="8"/>
  <c r="C257" i="2"/>
  <c r="M45" i="9"/>
  <c r="E24" i="8"/>
  <c r="C446" i="2"/>
  <c r="C781" i="4"/>
  <c r="O31" i="9"/>
  <c r="C842" i="4"/>
  <c r="P842" i="4" s="1"/>
  <c r="P24" i="9"/>
  <c r="O40" i="9"/>
  <c r="M24" i="8"/>
  <c r="C58" i="2"/>
  <c r="L8" i="8"/>
  <c r="C96" i="2"/>
  <c r="D96" i="2"/>
  <c r="E96" i="2" s="1"/>
  <c r="J9" i="8"/>
  <c r="C146" i="4"/>
  <c r="C241" i="4"/>
  <c r="C281" i="4"/>
  <c r="C426" i="4"/>
  <c r="I17" i="9"/>
  <c r="C292" i="2"/>
  <c r="H18" i="8"/>
  <c r="C498" i="4"/>
  <c r="C510" i="4"/>
  <c r="C519" i="4"/>
  <c r="C330" i="2"/>
  <c r="G19" i="8"/>
  <c r="C567" i="4"/>
  <c r="M22" i="9"/>
  <c r="C452" i="2"/>
  <c r="D452" i="2" s="1"/>
  <c r="E452" i="2" s="1"/>
  <c r="K24" i="8"/>
  <c r="O25" i="9"/>
  <c r="C788" i="4"/>
  <c r="O38" i="9"/>
  <c r="P9" i="9"/>
  <c r="C827" i="4"/>
  <c r="P827" i="4"/>
  <c r="C152" i="4"/>
  <c r="C75" i="4"/>
  <c r="C96" i="4"/>
  <c r="C108" i="4"/>
  <c r="C786" i="4"/>
  <c r="O36" i="9"/>
  <c r="C178" i="4"/>
  <c r="C218" i="4"/>
  <c r="C248" i="2"/>
  <c r="D15" i="8"/>
  <c r="J15" i="8"/>
  <c r="J16" i="8"/>
  <c r="C255" i="2"/>
  <c r="C289" i="2"/>
  <c r="E18" i="8"/>
  <c r="C495" i="4"/>
  <c r="C329" i="2"/>
  <c r="F19" i="8"/>
  <c r="C572" i="4"/>
  <c r="C582" i="4"/>
  <c r="C587" i="4"/>
  <c r="C450" i="2"/>
  <c r="C776" i="4"/>
  <c r="O26" i="9"/>
  <c r="G25" i="8"/>
  <c r="C78" i="4"/>
  <c r="P44" i="9"/>
  <c r="C862" i="4"/>
  <c r="P862" i="4"/>
  <c r="C212" i="4"/>
  <c r="G13" i="8"/>
  <c r="C173" i="2"/>
  <c r="D173" i="2"/>
  <c r="E173" i="2" s="1"/>
  <c r="I42" i="9"/>
  <c r="C314" i="4"/>
  <c r="C758" i="4"/>
  <c r="C112" i="4"/>
  <c r="K9" i="8"/>
  <c r="C97" i="2"/>
  <c r="C147" i="4"/>
  <c r="C150" i="4"/>
  <c r="F10" i="8"/>
  <c r="C172" i="2"/>
  <c r="F13" i="8"/>
  <c r="C291" i="4"/>
  <c r="I19" i="9"/>
  <c r="I25" i="9"/>
  <c r="C297" i="4"/>
  <c r="C439" i="4"/>
  <c r="C512" i="4"/>
  <c r="M35" i="9"/>
  <c r="C333" i="2"/>
  <c r="D333" i="2"/>
  <c r="E333" i="2" s="1"/>
  <c r="J19" i="8"/>
  <c r="C563" i="4"/>
  <c r="C777" i="4"/>
  <c r="O27" i="9"/>
  <c r="C489" i="2"/>
  <c r="I25" i="8"/>
  <c r="C88" i="2"/>
  <c r="C9" i="8"/>
  <c r="C107" i="4"/>
  <c r="E8" i="8"/>
  <c r="C51" i="2"/>
  <c r="O32" i="9"/>
  <c r="C356" i="4"/>
  <c r="C179" i="2"/>
  <c r="I8" i="9"/>
  <c r="C417" i="4"/>
  <c r="C486" i="4"/>
  <c r="C328" i="2"/>
  <c r="E19" i="8"/>
  <c r="C556" i="4"/>
  <c r="C575" i="4"/>
  <c r="C583" i="4"/>
  <c r="C588" i="4"/>
  <c r="C453" i="2"/>
  <c r="D453" i="2" s="1"/>
  <c r="E453" i="2" s="1"/>
  <c r="L24" i="8"/>
  <c r="C792" i="4"/>
  <c r="P10" i="9"/>
  <c r="C828" i="4"/>
  <c r="P828" i="4" s="1"/>
  <c r="P43" i="9"/>
  <c r="C861" i="4"/>
  <c r="P861" i="4"/>
  <c r="C90" i="4"/>
  <c r="E23" i="9"/>
  <c r="C774" i="4"/>
  <c r="C82" i="4"/>
  <c r="E33" i="9"/>
  <c r="C100" i="4"/>
  <c r="I13" i="8"/>
  <c r="C175" i="2"/>
  <c r="C306" i="4"/>
  <c r="C348" i="4"/>
  <c r="F14" i="8"/>
  <c r="C212" i="2"/>
  <c r="C14" i="8"/>
  <c r="C208" i="2"/>
  <c r="C210" i="2" s="1"/>
  <c r="C222" i="2" s="1"/>
  <c r="C369" i="4"/>
  <c r="C418" i="4"/>
  <c r="C449" i="2"/>
  <c r="D449" i="2" s="1"/>
  <c r="E449" i="2" s="1"/>
  <c r="C145" i="4"/>
  <c r="G9" i="8"/>
  <c r="G11" i="8"/>
  <c r="C93" i="2"/>
  <c r="L9" i="8"/>
  <c r="C98" i="2"/>
  <c r="C242" i="4"/>
  <c r="C13" i="8"/>
  <c r="C168" i="2"/>
  <c r="C171" i="2"/>
  <c r="E13" i="8"/>
  <c r="D13" i="8"/>
  <c r="D16" i="8"/>
  <c r="C176" i="2"/>
  <c r="J13" i="8"/>
  <c r="J14" i="8"/>
  <c r="C216" i="2"/>
  <c r="C358" i="4"/>
  <c r="I38" i="9"/>
  <c r="C447" i="4"/>
  <c r="C294" i="2"/>
  <c r="J18" i="8"/>
  <c r="C514" i="4"/>
  <c r="C331" i="2"/>
  <c r="H19" i="8"/>
  <c r="C826" i="4"/>
  <c r="H25" i="8"/>
  <c r="C488" i="2"/>
  <c r="D488" i="2" s="1"/>
  <c r="E488" i="2" s="1"/>
  <c r="C836" i="4"/>
  <c r="P836" i="4"/>
  <c r="P18" i="9"/>
  <c r="E25" i="9"/>
  <c r="C92" i="4"/>
  <c r="C178" i="2"/>
  <c r="L13" i="8"/>
  <c r="L16" i="8"/>
  <c r="C219" i="2"/>
  <c r="M14" i="8"/>
  <c r="C80" i="4"/>
  <c r="H9" i="8"/>
  <c r="C94" i="2"/>
  <c r="F9" i="8"/>
  <c r="C92" i="2"/>
  <c r="C487" i="4"/>
  <c r="C506" i="4"/>
  <c r="C553" i="4"/>
  <c r="C558" i="4"/>
  <c r="C579" i="4"/>
  <c r="C584" i="4"/>
  <c r="C590" i="4"/>
  <c r="M18" i="9"/>
  <c r="F24" i="8"/>
  <c r="C447" i="2"/>
  <c r="P21" i="9"/>
  <c r="P839" i="4"/>
  <c r="P26" i="9"/>
  <c r="C844" i="4"/>
  <c r="P844" i="4" s="1"/>
  <c r="O20" i="9"/>
  <c r="C770" i="4"/>
  <c r="C230" i="4"/>
  <c r="C234" i="4"/>
  <c r="C238" i="4"/>
  <c r="C287" i="4"/>
  <c r="C215" i="2"/>
  <c r="I14" i="8"/>
  <c r="C354" i="4"/>
  <c r="C247" i="2"/>
  <c r="C15" i="8"/>
  <c r="C286" i="2"/>
  <c r="B228" i="5"/>
  <c r="E22" i="9"/>
  <c r="E37" i="9"/>
  <c r="I23" i="9"/>
  <c r="E15" i="9"/>
  <c r="E41" i="9"/>
  <c r="M25" i="9"/>
  <c r="E27" i="9"/>
  <c r="D134" i="2"/>
  <c r="E134" i="2" s="1"/>
  <c r="M10" i="9"/>
  <c r="H11" i="8"/>
  <c r="M8" i="9"/>
  <c r="I34" i="9"/>
  <c r="D51" i="2"/>
  <c r="E51" i="2" s="1"/>
  <c r="D450" i="2"/>
  <c r="E450" i="2" s="1"/>
  <c r="C90" i="2"/>
  <c r="D88" i="2"/>
  <c r="E88" i="2" s="1"/>
  <c r="M9" i="9"/>
  <c r="D179" i="2"/>
  <c r="E179" i="2" s="1"/>
  <c r="D218" i="2"/>
  <c r="E218" i="2" s="1"/>
  <c r="K16" i="8"/>
  <c r="D49" i="2"/>
  <c r="E49" i="2" s="1"/>
  <c r="D54" i="2"/>
  <c r="E54" i="2" s="1"/>
  <c r="M28" i="9"/>
  <c r="M13" i="9"/>
  <c r="C249" i="2"/>
  <c r="M16" i="8"/>
  <c r="D489" i="2"/>
  <c r="E489" i="2" s="1"/>
  <c r="E11" i="9"/>
  <c r="D289" i="2"/>
  <c r="E289" i="2" s="1"/>
  <c r="E8" i="9"/>
  <c r="D330" i="2"/>
  <c r="E330" i="2" s="1"/>
  <c r="M11" i="9"/>
  <c r="D128" i="2"/>
  <c r="E128" i="2" s="1"/>
  <c r="M37" i="9"/>
  <c r="C16" i="8"/>
  <c r="G16" i="8"/>
  <c r="D329" i="2"/>
  <c r="E329" i="2" s="1"/>
  <c r="M21" i="9"/>
  <c r="E16" i="9"/>
  <c r="D492" i="2"/>
  <c r="E492" i="2" s="1"/>
  <c r="D485" i="2"/>
  <c r="E485" i="2" s="1"/>
  <c r="D131" i="2"/>
  <c r="E131" i="2" s="1"/>
  <c r="M15" i="9"/>
  <c r="I16" i="9"/>
  <c r="E34" i="9"/>
  <c r="E38" i="9"/>
  <c r="E35" i="9"/>
  <c r="E28" i="9"/>
  <c r="C288" i="2"/>
  <c r="B18" i="8"/>
  <c r="M42" i="9"/>
  <c r="M33" i="9"/>
  <c r="D19" i="8"/>
  <c r="C326" i="2"/>
  <c r="C102" i="1"/>
  <c r="C87" i="1"/>
  <c r="C85" i="1"/>
  <c r="C80" i="1"/>
  <c r="C78" i="1"/>
  <c r="C76" i="1"/>
  <c r="G73" i="1"/>
  <c r="C110" i="1"/>
  <c r="C108" i="1"/>
  <c r="J73" i="1"/>
  <c r="C170" i="2"/>
  <c r="D290" i="2"/>
  <c r="E290" i="2" s="1"/>
  <c r="C298" i="2"/>
  <c r="I14" i="9"/>
  <c r="C130" i="2"/>
  <c r="D331" i="2"/>
  <c r="E331" i="2" s="1"/>
  <c r="I40" i="9"/>
  <c r="I18" i="9"/>
  <c r="M32" i="9"/>
  <c r="C494" i="4"/>
  <c r="C504" i="4"/>
  <c r="C516" i="4"/>
  <c r="K19" i="8"/>
  <c r="C334" i="2"/>
  <c r="C337" i="2"/>
  <c r="M12" i="9"/>
  <c r="O9" i="9"/>
  <c r="C759" i="4"/>
  <c r="C211" i="2"/>
  <c r="E14" i="8"/>
  <c r="C361" i="4"/>
  <c r="I21" i="9"/>
  <c r="M30" i="9"/>
  <c r="E26" i="9"/>
  <c r="C304" i="4"/>
  <c r="C351" i="4"/>
  <c r="C436" i="4"/>
  <c r="D730" i="1"/>
  <c r="C24" i="8" s="1"/>
  <c r="C757" i="1"/>
  <c r="C155" i="4"/>
  <c r="E18" i="9"/>
  <c r="C222" i="4"/>
  <c r="C138" i="2"/>
  <c r="L10" i="8"/>
  <c r="L11" i="8"/>
  <c r="C825" i="1"/>
  <c r="K795" i="1"/>
  <c r="J25" i="8" s="1"/>
  <c r="C810" i="1"/>
  <c r="C840" i="4" s="1"/>
  <c r="E29" i="9"/>
  <c r="C8" i="8"/>
  <c r="C48" i="2"/>
  <c r="C795" i="4"/>
  <c r="M36" i="9"/>
  <c r="C762" i="1"/>
  <c r="C737" i="1"/>
  <c r="C285" i="4"/>
  <c r="L73" i="1"/>
  <c r="C216" i="4"/>
  <c r="C817" i="1"/>
  <c r="C298" i="4"/>
  <c r="C742" i="1"/>
  <c r="H730" i="1"/>
  <c r="C767" i="1"/>
  <c r="C803" i="1"/>
  <c r="C828" i="1"/>
  <c r="P40" i="9" s="1"/>
  <c r="I269" i="1"/>
  <c r="C273" i="1"/>
  <c r="C829" i="1"/>
  <c r="G795" i="1"/>
  <c r="E795" i="1"/>
  <c r="L795" i="1"/>
  <c r="K25" i="8" s="1"/>
  <c r="C741" i="1"/>
  <c r="O18" i="9" s="1"/>
  <c r="C441" i="4"/>
  <c r="E20" i="9"/>
  <c r="C156" i="4"/>
  <c r="C826" i="1"/>
  <c r="P38" i="9" s="1"/>
  <c r="C813" i="1"/>
  <c r="C811" i="1"/>
  <c r="C801" i="1"/>
  <c r="C756" i="1"/>
  <c r="C753" i="1"/>
  <c r="O30" i="9" s="1"/>
  <c r="C740" i="1"/>
  <c r="C554" i="1"/>
  <c r="C551" i="1"/>
  <c r="C544" i="1"/>
  <c r="C542" i="1"/>
  <c r="C500" i="1"/>
  <c r="C490" i="1"/>
  <c r="C485" i="1"/>
  <c r="C473" i="1"/>
  <c r="C432" i="1"/>
  <c r="C428" i="1"/>
  <c r="C422" i="1"/>
  <c r="C419" i="1"/>
  <c r="C415" i="1"/>
  <c r="C406" i="1"/>
  <c r="G400" i="1"/>
  <c r="C373" i="1"/>
  <c r="C367" i="1"/>
  <c r="C359" i="1"/>
  <c r="C337" i="1"/>
  <c r="C235" i="1"/>
  <c r="L203" i="1"/>
  <c r="C172" i="4"/>
  <c r="C361" i="1"/>
  <c r="C356" i="1"/>
  <c r="C348" i="1"/>
  <c r="C365" i="1"/>
  <c r="C358" i="1"/>
  <c r="C355" i="1"/>
  <c r="C453" i="4"/>
  <c r="J400" i="1"/>
  <c r="C421" i="1"/>
  <c r="C493" i="1"/>
  <c r="C475" i="1"/>
  <c r="C549" i="1"/>
  <c r="M20" i="9"/>
  <c r="C565" i="4"/>
  <c r="M44" i="9"/>
  <c r="C589" i="4"/>
  <c r="E40" i="9"/>
  <c r="C176" i="4"/>
  <c r="E32" i="9"/>
  <c r="C168" i="4"/>
  <c r="C175" i="1"/>
  <c r="F138" i="1"/>
  <c r="C241" i="1"/>
  <c r="C217" i="1"/>
  <c r="C209" i="1"/>
  <c r="C227" i="1"/>
  <c r="C303" i="1"/>
  <c r="C298" i="1"/>
  <c r="C295" i="1"/>
  <c r="C274" i="1"/>
  <c r="C372" i="1"/>
  <c r="I400" i="1"/>
  <c r="C833" i="1"/>
  <c r="C805" i="1"/>
  <c r="P17" i="9" s="1"/>
  <c r="C766" i="1"/>
  <c r="C793" i="4" s="1"/>
  <c r="C758" i="1"/>
  <c r="C752" i="1"/>
  <c r="C779" i="4" s="1"/>
  <c r="C734" i="1"/>
  <c r="C75" i="1"/>
  <c r="C90" i="1"/>
  <c r="K73" i="1"/>
  <c r="C56" i="2"/>
  <c r="J8" i="8"/>
  <c r="J11" i="8"/>
  <c r="E24" i="9"/>
  <c r="C91" i="4"/>
  <c r="C761" i="4"/>
  <c r="I12" i="9"/>
  <c r="C284" i="4"/>
  <c r="I41" i="9"/>
  <c r="C313" i="4"/>
  <c r="C225" i="4"/>
  <c r="L46" i="9"/>
  <c r="M24" i="9"/>
  <c r="C569" i="4"/>
  <c r="O549" i="1"/>
  <c r="I15" i="8"/>
  <c r="I16" i="8"/>
  <c r="C254" i="2"/>
  <c r="C370" i="4"/>
  <c r="I30" i="9"/>
  <c r="C373" i="4"/>
  <c r="C243" i="4"/>
  <c r="E39" i="9"/>
  <c r="C385" i="4"/>
  <c r="I45" i="9"/>
  <c r="C435" i="4"/>
  <c r="C491" i="4"/>
  <c r="C562" i="4"/>
  <c r="C532" i="1"/>
  <c r="O542" i="1"/>
  <c r="M43" i="9"/>
  <c r="C780" i="4"/>
  <c r="C843" i="4"/>
  <c r="P843" i="4" s="1"/>
  <c r="P25" i="9"/>
  <c r="D25" i="8"/>
  <c r="C483" i="2"/>
  <c r="D483" i="2" s="1"/>
  <c r="E483" i="2" s="1"/>
  <c r="C174" i="2"/>
  <c r="H13" i="8"/>
  <c r="G24" i="8"/>
  <c r="C448" i="2"/>
  <c r="D448" i="2" s="1"/>
  <c r="E448" i="2" s="1"/>
  <c r="P840" i="4"/>
  <c r="C784" i="4"/>
  <c r="O34" i="9"/>
  <c r="D211" i="2"/>
  <c r="E211" i="2" s="1"/>
  <c r="C220" i="2"/>
  <c r="C109" i="4"/>
  <c r="E42" i="9"/>
  <c r="F8" i="8"/>
  <c r="F11" i="8"/>
  <c r="C52" i="2"/>
  <c r="C86" i="4"/>
  <c r="E19" i="9"/>
  <c r="M16" i="9"/>
  <c r="C493" i="4"/>
  <c r="C377" i="4"/>
  <c r="I37" i="9"/>
  <c r="C50" i="2"/>
  <c r="C490" i="2"/>
  <c r="I32" i="9"/>
  <c r="D334" i="2"/>
  <c r="E334" i="2" s="1"/>
  <c r="M27" i="9"/>
  <c r="M17" i="9"/>
  <c r="C81" i="4"/>
  <c r="E14" i="9"/>
  <c r="D326" i="2"/>
  <c r="E326" i="2" s="1"/>
  <c r="C327" i="2"/>
  <c r="C249" i="4"/>
  <c r="E45" i="9"/>
  <c r="C349" i="4"/>
  <c r="C335" i="1"/>
  <c r="O361" i="1"/>
  <c r="O337" i="1"/>
  <c r="F15" i="8"/>
  <c r="C251" i="2"/>
  <c r="C438" i="4"/>
  <c r="I29" i="9"/>
  <c r="C503" i="4"/>
  <c r="C564" i="4"/>
  <c r="M19" i="9"/>
  <c r="O544" i="1"/>
  <c r="F25" i="8"/>
  <c r="C486" i="2"/>
  <c r="D486" i="2" s="1"/>
  <c r="E486" i="2" s="1"/>
  <c r="C858" i="4"/>
  <c r="P858" i="4" s="1"/>
  <c r="O19" i="9"/>
  <c r="C769" i="4"/>
  <c r="O35" i="9"/>
  <c r="C785" i="4"/>
  <c r="H15" i="8"/>
  <c r="C253" i="2"/>
  <c r="I33" i="9"/>
  <c r="C305" i="4"/>
  <c r="C235" i="4"/>
  <c r="E31" i="9"/>
  <c r="C91" i="2"/>
  <c r="E9" i="8"/>
  <c r="M34" i="9"/>
  <c r="C511" i="4"/>
  <c r="C360" i="4"/>
  <c r="I20" i="9"/>
  <c r="O348" i="1"/>
  <c r="K10" i="8"/>
  <c r="B10" i="8"/>
  <c r="C137" i="2"/>
  <c r="C371" i="4"/>
  <c r="I31" i="9"/>
  <c r="O359" i="1"/>
  <c r="C422" i="4"/>
  <c r="I13" i="9"/>
  <c r="C400" i="1"/>
  <c r="C444" i="4"/>
  <c r="I35" i="9"/>
  <c r="O428" i="1"/>
  <c r="M31" i="9"/>
  <c r="C508" i="4"/>
  <c r="O551" i="1"/>
  <c r="C571" i="4"/>
  <c r="M38" i="9"/>
  <c r="P13" i="9"/>
  <c r="P29" i="9"/>
  <c r="K8" i="8"/>
  <c r="K11" i="8"/>
  <c r="C57" i="2"/>
  <c r="C11" i="8"/>
  <c r="C466" i="1"/>
  <c r="C300" i="2"/>
  <c r="E10" i="9"/>
  <c r="C77" i="4"/>
  <c r="C88" i="4"/>
  <c r="E21" i="9"/>
  <c r="B19" i="8"/>
  <c r="C76" i="4"/>
  <c r="C73" i="1"/>
  <c r="O108" i="1"/>
  <c r="O75" i="1"/>
  <c r="O43" i="9"/>
  <c r="I44" i="9"/>
  <c r="C384" i="4"/>
  <c r="O372" i="1"/>
  <c r="C308" i="4"/>
  <c r="I36" i="9"/>
  <c r="E13" i="9"/>
  <c r="C217" i="4"/>
  <c r="C250" i="4"/>
  <c r="C180" i="4"/>
  <c r="C46" i="9"/>
  <c r="C437" i="4"/>
  <c r="O421" i="1"/>
  <c r="I27" i="9"/>
  <c r="C367" i="4"/>
  <c r="O355" i="1"/>
  <c r="C368" i="4"/>
  <c r="O356" i="1"/>
  <c r="C379" i="4"/>
  <c r="I39" i="9"/>
  <c r="O367" i="1"/>
  <c r="I22" i="9"/>
  <c r="C431" i="4"/>
  <c r="O415" i="1"/>
  <c r="C448" i="4"/>
  <c r="O432" i="1"/>
  <c r="C518" i="4"/>
  <c r="M41" i="9"/>
  <c r="O500" i="1"/>
  <c r="M29" i="9"/>
  <c r="C574" i="4"/>
  <c r="O554" i="1"/>
  <c r="M39" i="9"/>
  <c r="C767" i="4"/>
  <c r="O17" i="9"/>
  <c r="C841" i="4"/>
  <c r="P841" i="4" s="1"/>
  <c r="P23" i="9"/>
  <c r="C283" i="4"/>
  <c r="C269" i="1"/>
  <c r="O303" i="1"/>
  <c r="O273" i="1"/>
  <c r="O44" i="9"/>
  <c r="I26" i="9"/>
  <c r="O39" i="9"/>
  <c r="C789" i="4"/>
  <c r="C138" i="1"/>
  <c r="O175" i="1"/>
  <c r="C203" i="1"/>
  <c r="B14" i="8"/>
  <c r="E16" i="8"/>
  <c r="I8" i="8"/>
  <c r="I11" i="8"/>
  <c r="C55" i="2"/>
  <c r="O110" i="1"/>
  <c r="E44" i="9"/>
  <c r="C111" i="4"/>
  <c r="C79" i="4"/>
  <c r="E12" i="9"/>
  <c r="O78" i="1"/>
  <c r="E36" i="9"/>
  <c r="O102" i="1"/>
  <c r="C103" i="4"/>
  <c r="P232" i="4"/>
  <c r="P236" i="4"/>
  <c r="P220" i="4"/>
  <c r="P233" i="4"/>
  <c r="P244" i="4"/>
  <c r="P239" i="4"/>
  <c r="P238" i="4"/>
  <c r="P231" i="4"/>
  <c r="P247" i="4"/>
  <c r="P228" i="4"/>
  <c r="P213" i="4"/>
  <c r="P224" i="4"/>
  <c r="P246" i="4"/>
  <c r="P219" i="4"/>
  <c r="P229" i="4"/>
  <c r="P218" i="4"/>
  <c r="P242" i="4"/>
  <c r="P227" i="4"/>
  <c r="P237" i="4"/>
  <c r="P221" i="4"/>
  <c r="P245" i="4"/>
  <c r="P230" i="4"/>
  <c r="P240" i="4"/>
  <c r="P223" i="4"/>
  <c r="P248" i="4"/>
  <c r="P215" i="4"/>
  <c r="P212" i="4"/>
  <c r="P214" i="4"/>
  <c r="P241" i="4"/>
  <c r="P234" i="4"/>
  <c r="P226" i="4"/>
  <c r="P222" i="4"/>
  <c r="P216" i="4"/>
  <c r="O234" i="1"/>
  <c r="O231" i="1"/>
  <c r="O219" i="1"/>
  <c r="O236" i="1"/>
  <c r="O210" i="1"/>
  <c r="O230" i="1"/>
  <c r="O208" i="1"/>
  <c r="O216" i="1"/>
  <c r="O215" i="1"/>
  <c r="O223" i="1"/>
  <c r="O205" i="1"/>
  <c r="O222" i="1"/>
  <c r="O211" i="1"/>
  <c r="O214" i="1"/>
  <c r="O239" i="1"/>
  <c r="O224" i="1"/>
  <c r="O213" i="1"/>
  <c r="O204" i="1"/>
  <c r="O225" i="1"/>
  <c r="O212" i="1"/>
  <c r="O237" i="1"/>
  <c r="O220" i="1"/>
  <c r="O221" i="1"/>
  <c r="O206" i="1"/>
  <c r="O228" i="1"/>
  <c r="O232" i="1"/>
  <c r="O207" i="1"/>
  <c r="O238" i="1"/>
  <c r="O229" i="1"/>
  <c r="O226" i="1"/>
  <c r="O240" i="1"/>
  <c r="O218" i="1"/>
  <c r="O233" i="1"/>
  <c r="I11" i="9"/>
  <c r="F46" i="9"/>
  <c r="O298" i="1"/>
  <c r="O87" i="1"/>
  <c r="O480" i="1"/>
  <c r="O492" i="1"/>
  <c r="O502" i="1"/>
  <c r="O467" i="1"/>
  <c r="O496" i="1"/>
  <c r="O504" i="1"/>
  <c r="O484" i="1"/>
  <c r="O488" i="1"/>
  <c r="O501" i="1"/>
  <c r="O479" i="1"/>
  <c r="O481" i="1"/>
  <c r="O472" i="1"/>
  <c r="O482" i="1"/>
  <c r="O494" i="1"/>
  <c r="O469" i="1"/>
  <c r="O477" i="1"/>
  <c r="O489" i="1"/>
  <c r="O478" i="1"/>
  <c r="O495" i="1"/>
  <c r="O468" i="1"/>
  <c r="O503" i="1"/>
  <c r="O487" i="1"/>
  <c r="O483" i="1"/>
  <c r="O497" i="1"/>
  <c r="O470" i="1"/>
  <c r="O499" i="1"/>
  <c r="O491" i="1"/>
  <c r="O486" i="1"/>
  <c r="O474" i="1"/>
  <c r="O471" i="1"/>
  <c r="O476" i="1"/>
  <c r="O498" i="1"/>
  <c r="O409" i="1"/>
  <c r="O435" i="1"/>
  <c r="O423" i="1"/>
  <c r="O411" i="1"/>
  <c r="O402" i="1"/>
  <c r="O410" i="1"/>
  <c r="O412" i="1"/>
  <c r="O413" i="1"/>
  <c r="O418" i="1"/>
  <c r="O425" i="1"/>
  <c r="O434" i="1"/>
  <c r="O433" i="1"/>
  <c r="O426" i="1"/>
  <c r="O438" i="1"/>
  <c r="O424" i="1"/>
  <c r="O401" i="1"/>
  <c r="O407" i="1"/>
  <c r="O414" i="1"/>
  <c r="O429" i="1"/>
  <c r="O437" i="1"/>
  <c r="O430" i="1"/>
  <c r="O436" i="1"/>
  <c r="O417" i="1"/>
  <c r="O404" i="1"/>
  <c r="O431" i="1"/>
  <c r="O403" i="1"/>
  <c r="O420" i="1"/>
  <c r="O416" i="1"/>
  <c r="O427" i="1"/>
  <c r="O408" i="1"/>
  <c r="O405" i="1"/>
  <c r="O493" i="1"/>
  <c r="O227" i="1"/>
  <c r="O485" i="1"/>
  <c r="P249" i="4"/>
  <c r="C339" i="2"/>
  <c r="O365" i="1"/>
  <c r="O475" i="1"/>
  <c r="D174" i="2"/>
  <c r="E174" i="2" s="1"/>
  <c r="C180" i="2"/>
  <c r="O473" i="1"/>
  <c r="C182" i="4"/>
  <c r="O209" i="1"/>
  <c r="O93" i="1"/>
  <c r="O99" i="1"/>
  <c r="O77" i="1"/>
  <c r="O106" i="1"/>
  <c r="O94" i="1"/>
  <c r="O107" i="1"/>
  <c r="O92" i="1"/>
  <c r="O98" i="1"/>
  <c r="O96" i="1"/>
  <c r="O79" i="1"/>
  <c r="O97" i="1"/>
  <c r="O100" i="1"/>
  <c r="O83" i="1"/>
  <c r="O89" i="1"/>
  <c r="O82" i="1"/>
  <c r="O81" i="1"/>
  <c r="O103" i="1"/>
  <c r="O95" i="1"/>
  <c r="O84" i="1"/>
  <c r="O88" i="1"/>
  <c r="O109" i="1"/>
  <c r="O86" i="1"/>
  <c r="O74" i="1"/>
  <c r="O104" i="1"/>
  <c r="O101" i="1"/>
  <c r="O91" i="1"/>
  <c r="O105" i="1"/>
  <c r="O111" i="1"/>
  <c r="B8" i="8"/>
  <c r="O490" i="1"/>
  <c r="H46" i="9"/>
  <c r="M26" i="9"/>
  <c r="O364" i="1"/>
  <c r="O336" i="1"/>
  <c r="O342" i="1"/>
  <c r="O353" i="1"/>
  <c r="O346" i="1"/>
  <c r="O357" i="1"/>
  <c r="O360" i="1"/>
  <c r="O340" i="1"/>
  <c r="O366" i="1"/>
  <c r="O338" i="1"/>
  <c r="O368" i="1"/>
  <c r="O362" i="1"/>
  <c r="O352" i="1"/>
  <c r="O369" i="1"/>
  <c r="O347" i="1"/>
  <c r="O354" i="1"/>
  <c r="O343" i="1"/>
  <c r="O351" i="1"/>
  <c r="O349" i="1"/>
  <c r="O341" i="1"/>
  <c r="O339" i="1"/>
  <c r="O370" i="1"/>
  <c r="O350" i="1"/>
  <c r="O363" i="1"/>
  <c r="O344" i="1"/>
  <c r="O345" i="1"/>
  <c r="O371" i="1"/>
  <c r="O541" i="1"/>
  <c r="O540" i="1"/>
  <c r="O547" i="1"/>
  <c r="O563" i="1"/>
  <c r="O564" i="1"/>
  <c r="O536" i="1"/>
  <c r="O533" i="1"/>
  <c r="O552" i="1"/>
  <c r="O567" i="1"/>
  <c r="O550" i="1"/>
  <c r="O558" i="1"/>
  <c r="O546" i="1"/>
  <c r="O560" i="1"/>
  <c r="O561" i="1"/>
  <c r="O543" i="1"/>
  <c r="O539" i="1"/>
  <c r="O535" i="1"/>
  <c r="O570" i="1"/>
  <c r="O545" i="1"/>
  <c r="O565" i="1"/>
  <c r="O555" i="1"/>
  <c r="O534" i="1"/>
  <c r="O537" i="1"/>
  <c r="O569" i="1"/>
  <c r="O562" i="1"/>
  <c r="O538" i="1"/>
  <c r="O566" i="1"/>
  <c r="O568" i="1"/>
  <c r="O556" i="1"/>
  <c r="O559" i="1"/>
  <c r="O557" i="1"/>
  <c r="O548" i="1"/>
  <c r="O553" i="1"/>
  <c r="C523" i="4"/>
  <c r="O235" i="1"/>
  <c r="O217" i="1"/>
  <c r="O90" i="1"/>
  <c r="O271" i="1"/>
  <c r="O281" i="1"/>
  <c r="O291" i="1"/>
  <c r="O270" i="1"/>
  <c r="O284" i="1"/>
  <c r="O297" i="1"/>
  <c r="O302" i="1"/>
  <c r="O276" i="1"/>
  <c r="O278" i="1"/>
  <c r="O290" i="1"/>
  <c r="O288" i="1"/>
  <c r="O300" i="1"/>
  <c r="O289" i="1"/>
  <c r="O296" i="1"/>
  <c r="O304" i="1"/>
  <c r="O293" i="1"/>
  <c r="O292" i="1"/>
  <c r="O285" i="1"/>
  <c r="O272" i="1"/>
  <c r="O301" i="1"/>
  <c r="O294" i="1"/>
  <c r="O279" i="1"/>
  <c r="O306" i="1"/>
  <c r="O283" i="1"/>
  <c r="O299" i="1"/>
  <c r="O286" i="1"/>
  <c r="O280" i="1"/>
  <c r="O282" i="1"/>
  <c r="O277" i="1"/>
  <c r="O275" i="1"/>
  <c r="O305" i="1"/>
  <c r="O287" i="1"/>
  <c r="O307" i="1"/>
  <c r="I28" i="9"/>
  <c r="P217" i="4"/>
  <c r="E9" i="9"/>
  <c r="B46" i="9"/>
  <c r="O76" i="1"/>
  <c r="G291" i="2"/>
  <c r="G293" i="2"/>
  <c r="G296" i="2"/>
  <c r="G294" i="2"/>
  <c r="G292" i="2"/>
  <c r="G297" i="2"/>
  <c r="G295" i="2"/>
  <c r="G289" i="2"/>
  <c r="G290" i="2"/>
  <c r="G287" i="2"/>
  <c r="G286" i="2"/>
  <c r="P508" i="4"/>
  <c r="P444" i="4"/>
  <c r="C455" i="4"/>
  <c r="C140" i="2"/>
  <c r="B9" i="8"/>
  <c r="E11" i="8"/>
  <c r="P235" i="4"/>
  <c r="P503" i="4"/>
  <c r="C259" i="2"/>
  <c r="I9" i="9"/>
  <c r="G46" i="9"/>
  <c r="O85" i="1"/>
  <c r="C60" i="2"/>
  <c r="K46" i="9"/>
  <c r="M14" i="9"/>
  <c r="J46" i="9"/>
  <c r="O373" i="1"/>
  <c r="D254" i="2"/>
  <c r="E254" i="2" s="1"/>
  <c r="D55" i="2"/>
  <c r="E55" i="2" s="1"/>
  <c r="O173" i="1"/>
  <c r="O140" i="1"/>
  <c r="O145" i="1"/>
  <c r="O151" i="1"/>
  <c r="O150" i="1"/>
  <c r="O156" i="1"/>
  <c r="O144" i="1"/>
  <c r="O176" i="1"/>
  <c r="O169" i="1"/>
  <c r="O147" i="1"/>
  <c r="O166" i="1"/>
  <c r="O160" i="1"/>
  <c r="O171" i="1"/>
  <c r="O164" i="1"/>
  <c r="O148" i="1"/>
  <c r="O157" i="1"/>
  <c r="O165" i="1"/>
  <c r="O159" i="1"/>
  <c r="O143" i="1"/>
  <c r="O153" i="1"/>
  <c r="O149" i="1"/>
  <c r="O146" i="1"/>
  <c r="O161" i="1"/>
  <c r="O174" i="1"/>
  <c r="O163" i="1"/>
  <c r="O170" i="1"/>
  <c r="O154" i="1"/>
  <c r="O141" i="1"/>
  <c r="O158" i="1"/>
  <c r="O172" i="1"/>
  <c r="O168" i="1"/>
  <c r="O167" i="1"/>
  <c r="O162" i="1"/>
  <c r="O142" i="1"/>
  <c r="O139" i="1"/>
  <c r="O152" i="1"/>
  <c r="O155" i="1"/>
  <c r="C318" i="4"/>
  <c r="P284" i="4"/>
  <c r="P437" i="4"/>
  <c r="C113" i="4"/>
  <c r="P81" i="4"/>
  <c r="O406" i="1"/>
  <c r="P360" i="4"/>
  <c r="C100" i="2"/>
  <c r="O295" i="1"/>
  <c r="O422" i="1"/>
  <c r="B15" i="8"/>
  <c r="F16" i="8"/>
  <c r="C386" i="4"/>
  <c r="P368" i="4"/>
  <c r="P349" i="4"/>
  <c r="O241" i="1"/>
  <c r="O80" i="1"/>
  <c r="C62" i="2"/>
  <c r="G55" i="2" s="1"/>
  <c r="G60" i="2" s="1"/>
  <c r="G62" i="2" s="1"/>
  <c r="H16" i="8"/>
  <c r="B13" i="8"/>
  <c r="C591" i="4"/>
  <c r="O419" i="1"/>
  <c r="P243" i="4"/>
  <c r="O358" i="1"/>
  <c r="P225" i="4"/>
  <c r="O274" i="1"/>
  <c r="D46" i="9"/>
  <c r="P575" i="4"/>
  <c r="P570" i="4"/>
  <c r="P578" i="4"/>
  <c r="P585" i="4"/>
  <c r="P580" i="4"/>
  <c r="P561" i="4"/>
  <c r="P581" i="4"/>
  <c r="P583" i="4"/>
  <c r="P582" i="4"/>
  <c r="P586" i="4"/>
  <c r="P584" i="4"/>
  <c r="P554" i="4"/>
  <c r="P553" i="4"/>
  <c r="P558" i="4"/>
  <c r="P579" i="4"/>
  <c r="P572" i="4"/>
  <c r="P557" i="4"/>
  <c r="P560" i="4"/>
  <c r="P566" i="4"/>
  <c r="P577" i="4"/>
  <c r="P568" i="4"/>
  <c r="P567" i="4"/>
  <c r="P555" i="4"/>
  <c r="P563" i="4"/>
  <c r="P556" i="4"/>
  <c r="P590" i="4"/>
  <c r="P588" i="4"/>
  <c r="P587" i="4"/>
  <c r="P576" i="4"/>
  <c r="P573" i="4"/>
  <c r="P559" i="4"/>
  <c r="P565" i="4"/>
  <c r="P589" i="4"/>
  <c r="P88" i="4"/>
  <c r="O138" i="1"/>
  <c r="P103" i="4"/>
  <c r="P109" i="4"/>
  <c r="P424" i="4"/>
  <c r="P451" i="4"/>
  <c r="P425" i="4"/>
  <c r="P445" i="4"/>
  <c r="P428" i="4"/>
  <c r="P440" i="4"/>
  <c r="P443" i="4"/>
  <c r="P449" i="4"/>
  <c r="P429" i="4"/>
  <c r="P417" i="4"/>
  <c r="P439" i="4"/>
  <c r="P421" i="4"/>
  <c r="P446" i="4"/>
  <c r="P454" i="4"/>
  <c r="P433" i="4"/>
  <c r="P432" i="4"/>
  <c r="P442" i="4"/>
  <c r="P426" i="4"/>
  <c r="P450" i="4"/>
  <c r="P434" i="4"/>
  <c r="P419" i="4"/>
  <c r="P427" i="4"/>
  <c r="P430" i="4"/>
  <c r="P452" i="4"/>
  <c r="P420" i="4"/>
  <c r="P423" i="4"/>
  <c r="P447" i="4"/>
  <c r="P418" i="4"/>
  <c r="P441" i="4"/>
  <c r="P453" i="4"/>
  <c r="P436" i="4"/>
  <c r="G298" i="2"/>
  <c r="P313" i="4"/>
  <c r="P370" i="4"/>
  <c r="P502" i="4"/>
  <c r="P514" i="4"/>
  <c r="P512" i="4"/>
  <c r="P510" i="4"/>
  <c r="P501" i="4"/>
  <c r="P522" i="4"/>
  <c r="P515" i="4"/>
  <c r="P519" i="4"/>
  <c r="P486" i="4"/>
  <c r="P509" i="4"/>
  <c r="P489" i="4"/>
  <c r="P496" i="4"/>
  <c r="P492" i="4"/>
  <c r="P506" i="4"/>
  <c r="P500" i="4"/>
  <c r="P497" i="4"/>
  <c r="P521" i="4"/>
  <c r="P488" i="4"/>
  <c r="P517" i="4"/>
  <c r="P490" i="4"/>
  <c r="P498" i="4"/>
  <c r="P499" i="4"/>
  <c r="P520" i="4"/>
  <c r="P485" i="4"/>
  <c r="P513" i="4"/>
  <c r="P507" i="4"/>
  <c r="P505" i="4"/>
  <c r="P487" i="4"/>
  <c r="P495" i="4"/>
  <c r="P516" i="4"/>
  <c r="P494" i="4"/>
  <c r="P504" i="4"/>
  <c r="O532" i="1"/>
  <c r="P371" i="4"/>
  <c r="P163" i="4"/>
  <c r="P164" i="4"/>
  <c r="P179" i="4"/>
  <c r="P169" i="4"/>
  <c r="P148" i="4"/>
  <c r="P149" i="4"/>
  <c r="P144" i="4"/>
  <c r="P161" i="4"/>
  <c r="P165" i="4"/>
  <c r="P153" i="4"/>
  <c r="P146" i="4"/>
  <c r="P151" i="4"/>
  <c r="P174" i="4"/>
  <c r="P177" i="4"/>
  <c r="P178" i="4"/>
  <c r="P175" i="4"/>
  <c r="P159" i="4"/>
  <c r="P152" i="4"/>
  <c r="P171" i="4"/>
  <c r="P158" i="4"/>
  <c r="P147" i="4"/>
  <c r="P162" i="4"/>
  <c r="P167" i="4"/>
  <c r="P157" i="4"/>
  <c r="P150" i="4"/>
  <c r="P181" i="4"/>
  <c r="P145" i="4"/>
  <c r="P154" i="4"/>
  <c r="P170" i="4"/>
  <c r="P173" i="4"/>
  <c r="P166" i="4"/>
  <c r="P160" i="4"/>
  <c r="P168" i="4"/>
  <c r="P155" i="4"/>
  <c r="P156" i="4"/>
  <c r="P176" i="4"/>
  <c r="P172" i="4"/>
  <c r="P180" i="4"/>
  <c r="P562" i="4"/>
  <c r="G58" i="2"/>
  <c r="G53" i="2"/>
  <c r="G49" i="2"/>
  <c r="G51" i="2"/>
  <c r="G54" i="2"/>
  <c r="G59" i="2"/>
  <c r="G48" i="2"/>
  <c r="P356" i="4"/>
  <c r="P354" i="4"/>
  <c r="P359" i="4"/>
  <c r="P353" i="4"/>
  <c r="P366" i="4"/>
  <c r="P374" i="4"/>
  <c r="P363" i="4"/>
  <c r="P364" i="4"/>
  <c r="P355" i="4"/>
  <c r="P357" i="4"/>
  <c r="P352" i="4"/>
  <c r="P382" i="4"/>
  <c r="P362" i="4"/>
  <c r="P376" i="4"/>
  <c r="P372" i="4"/>
  <c r="P381" i="4"/>
  <c r="P378" i="4"/>
  <c r="P380" i="4"/>
  <c r="P350" i="4"/>
  <c r="P375" i="4"/>
  <c r="P358" i="4"/>
  <c r="P383" i="4"/>
  <c r="P348" i="4"/>
  <c r="P369" i="4"/>
  <c r="P365" i="4"/>
  <c r="P361" i="4"/>
  <c r="P351" i="4"/>
  <c r="P564" i="4"/>
  <c r="C102" i="2"/>
  <c r="P77" i="4"/>
  <c r="P76" i="4"/>
  <c r="P111" i="4"/>
  <c r="P377" i="4"/>
  <c r="P422" i="4"/>
  <c r="P571" i="4"/>
  <c r="G288" i="2"/>
  <c r="G300" i="2"/>
  <c r="P431" i="4"/>
  <c r="P373" i="4"/>
  <c r="P49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P80" i="4"/>
  <c r="P98" i="4"/>
  <c r="P97" i="4"/>
  <c r="P105" i="4"/>
  <c r="P110" i="4"/>
  <c r="P112" i="4"/>
  <c r="P96" i="4"/>
  <c r="P85" i="4"/>
  <c r="P99" i="4"/>
  <c r="P84" i="4"/>
  <c r="P92" i="4"/>
  <c r="P87" i="4"/>
  <c r="P94" i="4"/>
  <c r="P101" i="4"/>
  <c r="P104" i="4"/>
  <c r="P93" i="4"/>
  <c r="P90" i="4"/>
  <c r="P95" i="4"/>
  <c r="P106" i="4"/>
  <c r="P100" i="4"/>
  <c r="P107" i="4"/>
  <c r="P78" i="4"/>
  <c r="P89" i="4"/>
  <c r="P83" i="4"/>
  <c r="P75" i="4"/>
  <c r="P82" i="4"/>
  <c r="P102" i="4"/>
  <c r="P108" i="4"/>
  <c r="P283" i="4"/>
  <c r="P79" i="4"/>
  <c r="P91" i="4"/>
  <c r="G52" i="2"/>
  <c r="C261" i="2"/>
  <c r="C142" i="2"/>
  <c r="G57" i="2"/>
  <c r="P569" i="4"/>
  <c r="P493" i="4"/>
  <c r="P438" i="4"/>
  <c r="O73" i="1"/>
  <c r="P518" i="4"/>
  <c r="P385" i="4"/>
  <c r="C182" i="2"/>
  <c r="P86" i="4"/>
  <c r="P384" i="4"/>
  <c r="P367" i="4"/>
  <c r="P300" i="4"/>
  <c r="P289" i="4"/>
  <c r="P309" i="4"/>
  <c r="P286" i="4"/>
  <c r="P314" i="4"/>
  <c r="P291" i="4"/>
  <c r="P288" i="4"/>
  <c r="P302" i="4"/>
  <c r="P295" i="4"/>
  <c r="P315" i="4"/>
  <c r="P290" i="4"/>
  <c r="P297" i="4"/>
  <c r="P292" i="4"/>
  <c r="P280" i="4"/>
  <c r="P296" i="4"/>
  <c r="P303" i="4"/>
  <c r="P310" i="4"/>
  <c r="P282" i="4"/>
  <c r="P317" i="4"/>
  <c r="P301" i="4"/>
  <c r="P306" i="4"/>
  <c r="P299" i="4"/>
  <c r="P312" i="4"/>
  <c r="P311" i="4"/>
  <c r="P307" i="4"/>
  <c r="P287" i="4"/>
  <c r="P293" i="4"/>
  <c r="P316" i="4"/>
  <c r="P281" i="4"/>
  <c r="P294" i="4"/>
  <c r="P298" i="4"/>
  <c r="P285" i="4"/>
  <c r="P304" i="4"/>
  <c r="P308" i="4"/>
  <c r="P379" i="4"/>
  <c r="O269" i="1"/>
  <c r="G56" i="2"/>
  <c r="P435" i="4"/>
  <c r="O335" i="1"/>
  <c r="P511" i="4"/>
  <c r="P574" i="4"/>
  <c r="G325" i="2"/>
  <c r="G332" i="2"/>
  <c r="G328" i="2"/>
  <c r="G333" i="2"/>
  <c r="G336" i="2"/>
  <c r="G329" i="2"/>
  <c r="G331" i="2"/>
  <c r="G330" i="2"/>
  <c r="G335" i="2"/>
  <c r="G326" i="2"/>
  <c r="G334" i="2"/>
  <c r="P305" i="4"/>
  <c r="O400" i="1"/>
  <c r="O466" i="1"/>
  <c r="P448" i="4"/>
  <c r="O203" i="1"/>
  <c r="G178" i="2"/>
  <c r="G169" i="2"/>
  <c r="G173" i="2"/>
  <c r="G171" i="2"/>
  <c r="G175" i="2"/>
  <c r="G172" i="2"/>
  <c r="G179" i="2"/>
  <c r="G177" i="2"/>
  <c r="G168" i="2"/>
  <c r="G176" i="2"/>
  <c r="G174" i="2"/>
  <c r="G327" i="2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G136" i="2"/>
  <c r="G132" i="2"/>
  <c r="G131" i="2"/>
  <c r="G129" i="2"/>
  <c r="G134" i="2"/>
  <c r="G133" i="2"/>
  <c r="G139" i="2"/>
  <c r="G128" i="2"/>
  <c r="G130" i="2"/>
  <c r="G135" i="2"/>
  <c r="G138" i="2"/>
  <c r="G137" i="2"/>
  <c r="G50" i="2"/>
  <c r="G88" i="2"/>
  <c r="G96" i="2"/>
  <c r="G99" i="2"/>
  <c r="G95" i="2"/>
  <c r="G92" i="2"/>
  <c r="G94" i="2"/>
  <c r="G89" i="2"/>
  <c r="G97" i="2"/>
  <c r="G93" i="2"/>
  <c r="G98" i="2"/>
  <c r="G91" i="2"/>
  <c r="G100" i="2" s="1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G337" i="2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G258" i="2"/>
  <c r="G250" i="2"/>
  <c r="G247" i="2"/>
  <c r="G249" i="2" s="1"/>
  <c r="G261" i="2" s="1"/>
  <c r="G248" i="2"/>
  <c r="G252" i="2"/>
  <c r="G255" i="2"/>
  <c r="G257" i="2"/>
  <c r="G256" i="2"/>
  <c r="G253" i="2"/>
  <c r="G254" i="2"/>
  <c r="G251" i="2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82" i="4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G170" i="2"/>
  <c r="G339" i="2"/>
  <c r="G180" i="2"/>
  <c r="G259" i="2"/>
  <c r="G90" i="2"/>
  <c r="G102" i="2" s="1"/>
  <c r="G140" i="2"/>
  <c r="G142" i="2" s="1"/>
  <c r="G182" i="2"/>
  <c r="F90" i="3"/>
  <c r="D48" i="2"/>
  <c r="E48" i="2" s="1"/>
  <c r="F81" i="3"/>
  <c r="F71" i="3"/>
  <c r="F93" i="3"/>
  <c r="D257" i="2"/>
  <c r="E257" i="2" s="1"/>
  <c r="D215" i="2"/>
  <c r="E215" i="2" s="1"/>
  <c r="F198" i="3"/>
  <c r="F180" i="3"/>
  <c r="D490" i="2"/>
  <c r="E490" i="2" s="1"/>
  <c r="D256" i="2"/>
  <c r="E256" i="2" s="1"/>
  <c r="F86" i="3"/>
  <c r="D176" i="2"/>
  <c r="E176" i="2" s="1"/>
  <c r="D205" i="3"/>
  <c r="F190" i="3"/>
  <c r="F218" i="3"/>
  <c r="F374" i="3"/>
  <c r="D412" i="3"/>
  <c r="F426" i="3"/>
  <c r="D464" i="3"/>
  <c r="D93" i="2"/>
  <c r="E93" i="2" s="1"/>
  <c r="D293" i="2"/>
  <c r="E293" i="2" s="1"/>
  <c r="D328" i="2"/>
  <c r="E328" i="2" s="1"/>
  <c r="D92" i="2"/>
  <c r="E92" i="2" s="1"/>
  <c r="B170" i="2"/>
  <c r="D170" i="2" s="1"/>
  <c r="E170" i="2" s="1"/>
  <c r="F175" i="3"/>
  <c r="F189" i="3"/>
  <c r="D308" i="3"/>
  <c r="D360" i="3"/>
  <c r="F322" i="3"/>
  <c r="F478" i="3"/>
  <c r="D516" i="3"/>
  <c r="D57" i="2"/>
  <c r="E57" i="2" s="1"/>
  <c r="D446" i="2"/>
  <c r="E446" i="2" s="1"/>
  <c r="B288" i="2"/>
  <c r="F541" i="3"/>
  <c r="C308" i="3"/>
  <c r="F272" i="3"/>
  <c r="F278" i="3"/>
  <c r="C360" i="3"/>
  <c r="F324" i="3"/>
  <c r="F254" i="3"/>
  <c r="D45" i="3"/>
  <c r="D27" i="3"/>
  <c r="F79" i="3"/>
  <c r="C153" i="3"/>
  <c r="D256" i="3"/>
  <c r="F236" i="3"/>
  <c r="F230" i="3"/>
  <c r="F297" i="3"/>
  <c r="F283" i="3"/>
  <c r="D46" i="3"/>
  <c r="F94" i="3"/>
  <c r="F64" i="3"/>
  <c r="F357" i="3"/>
  <c r="E357" i="3" s="1"/>
  <c r="D153" i="3"/>
  <c r="F399" i="3"/>
  <c r="C412" i="3"/>
  <c r="C464" i="3"/>
  <c r="F85" i="3"/>
  <c r="F188" i="3"/>
  <c r="F202" i="3"/>
  <c r="F237" i="3"/>
  <c r="F398" i="3"/>
  <c r="F381" i="3"/>
  <c r="F430" i="3"/>
  <c r="F436" i="3"/>
  <c r="F458" i="3"/>
  <c r="E458" i="3" s="1"/>
  <c r="F444" i="3"/>
  <c r="F434" i="3"/>
  <c r="F448" i="3"/>
  <c r="F460" i="3"/>
  <c r="F461" i="3"/>
  <c r="F428" i="3"/>
  <c r="F564" i="3"/>
  <c r="E564" i="3" s="1"/>
  <c r="C43" i="3"/>
  <c r="F200" i="3"/>
  <c r="F194" i="3"/>
  <c r="F223" i="3"/>
  <c r="F250" i="3"/>
  <c r="E250" i="3" s="1"/>
  <c r="F280" i="3"/>
  <c r="F304" i="3"/>
  <c r="F326" i="3"/>
  <c r="F334" i="3"/>
  <c r="F323" i="3"/>
  <c r="F345" i="3"/>
  <c r="F344" i="3"/>
  <c r="F349" i="3"/>
  <c r="F504" i="3"/>
  <c r="F510" i="3"/>
  <c r="E510" i="3" s="1"/>
  <c r="F495" i="3"/>
  <c r="F485" i="3"/>
  <c r="F491" i="3"/>
  <c r="F490" i="3"/>
  <c r="F512" i="3"/>
  <c r="E512" i="3" s="1"/>
  <c r="F513" i="3"/>
  <c r="E513" i="3" s="1"/>
  <c r="F479" i="3"/>
  <c r="F501" i="3"/>
  <c r="F499" i="3"/>
  <c r="F502" i="3"/>
  <c r="F507" i="3"/>
  <c r="F437" i="3"/>
  <c r="F440" i="3"/>
  <c r="C33" i="3"/>
  <c r="F185" i="3"/>
  <c r="F193" i="3"/>
  <c r="F228" i="3"/>
  <c r="F246" i="3"/>
  <c r="F274" i="3"/>
  <c r="F284" i="3"/>
  <c r="F340" i="3"/>
  <c r="F352" i="3"/>
  <c r="F382" i="3"/>
  <c r="F409" i="3"/>
  <c r="F375" i="3"/>
  <c r="F391" i="3"/>
  <c r="F403" i="3"/>
  <c r="F429" i="3"/>
  <c r="F435" i="3"/>
  <c r="F537" i="3"/>
  <c r="F356" i="3"/>
  <c r="E356" i="3" s="1"/>
  <c r="F378" i="3"/>
  <c r="F377" i="3"/>
  <c r="F385" i="3"/>
  <c r="F65" i="3"/>
  <c r="F171" i="3"/>
  <c r="F191" i="3"/>
  <c r="F195" i="3"/>
  <c r="F222" i="3"/>
  <c r="F226" i="3"/>
  <c r="F248" i="3"/>
  <c r="F239" i="3"/>
  <c r="F225" i="3"/>
  <c r="C256" i="3"/>
  <c r="F89" i="3"/>
  <c r="F66" i="3"/>
  <c r="C22" i="3"/>
  <c r="F233" i="3"/>
  <c r="F169" i="3"/>
  <c r="F173" i="3"/>
  <c r="F201" i="3"/>
  <c r="E201" i="3" s="1"/>
  <c r="F182" i="3"/>
  <c r="F281" i="3"/>
  <c r="F174" i="3"/>
  <c r="F181" i="3"/>
  <c r="G219" i="2" l="1"/>
  <c r="G215" i="2"/>
  <c r="G217" i="2"/>
  <c r="G208" i="2"/>
  <c r="G218" i="2"/>
  <c r="G211" i="2"/>
  <c r="G216" i="2"/>
  <c r="G212" i="2"/>
  <c r="G214" i="2"/>
  <c r="G213" i="2"/>
  <c r="G209" i="2"/>
  <c r="D247" i="2"/>
  <c r="E247" i="2" s="1"/>
  <c r="D214" i="2"/>
  <c r="E214" i="2" s="1"/>
  <c r="D168" i="2"/>
  <c r="E168" i="2" s="1"/>
  <c r="D95" i="2"/>
  <c r="E95" i="2" s="1"/>
  <c r="D137" i="2"/>
  <c r="E137" i="2" s="1"/>
  <c r="D248" i="2"/>
  <c r="E248" i="2" s="1"/>
  <c r="D213" i="2"/>
  <c r="E213" i="2" s="1"/>
  <c r="D139" i="2"/>
  <c r="E139" i="2" s="1"/>
  <c r="D94" i="2"/>
  <c r="E94" i="2" s="1"/>
  <c r="D255" i="2"/>
  <c r="E255" i="2" s="1"/>
  <c r="D336" i="2"/>
  <c r="E336" i="2" s="1"/>
  <c r="D258" i="2"/>
  <c r="E258" i="2" s="1"/>
  <c r="D175" i="2"/>
  <c r="E175" i="2" s="1"/>
  <c r="D129" i="2"/>
  <c r="E129" i="2" s="1"/>
  <c r="D56" i="2"/>
  <c r="E56" i="2" s="1"/>
  <c r="D252" i="2"/>
  <c r="E252" i="2" s="1"/>
  <c r="D209" i="2"/>
  <c r="E209" i="2" s="1"/>
  <c r="D136" i="2"/>
  <c r="E136" i="2" s="1"/>
  <c r="D295" i="2"/>
  <c r="E295" i="2" s="1"/>
  <c r="D297" i="2"/>
  <c r="E297" i="2" s="1"/>
  <c r="D253" i="2"/>
  <c r="E253" i="2" s="1"/>
  <c r="D89" i="2"/>
  <c r="E89" i="2" s="1"/>
  <c r="D332" i="2"/>
  <c r="E332" i="2" s="1"/>
  <c r="D287" i="2"/>
  <c r="E287" i="2" s="1"/>
  <c r="D216" i="2"/>
  <c r="E216" i="2" s="1"/>
  <c r="D97" i="2"/>
  <c r="E97" i="2" s="1"/>
  <c r="D286" i="2"/>
  <c r="E286" i="2" s="1"/>
  <c r="D169" i="2"/>
  <c r="E169" i="2" s="1"/>
  <c r="B484" i="2"/>
  <c r="D294" i="2"/>
  <c r="E294" i="2" s="1"/>
  <c r="D177" i="2"/>
  <c r="E177" i="2" s="1"/>
  <c r="D132" i="2"/>
  <c r="E132" i="2" s="1"/>
  <c r="D251" i="2"/>
  <c r="E251" i="2" s="1"/>
  <c r="D250" i="2"/>
  <c r="E250" i="2" s="1"/>
  <c r="D212" i="2"/>
  <c r="E212" i="2" s="1"/>
  <c r="D138" i="2"/>
  <c r="E138" i="2" s="1"/>
  <c r="D219" i="2"/>
  <c r="E219" i="2" s="1"/>
  <c r="D178" i="2"/>
  <c r="E178" i="2" s="1"/>
  <c r="D217" i="2"/>
  <c r="E217" i="2" s="1"/>
  <c r="D172" i="2"/>
  <c r="E172" i="2" s="1"/>
  <c r="D98" i="2"/>
  <c r="E98" i="2" s="1"/>
  <c r="D53" i="2"/>
  <c r="E53" i="2" s="1"/>
  <c r="D291" i="2"/>
  <c r="E291" i="2" s="1"/>
  <c r="F645" i="3"/>
  <c r="I341" i="3"/>
  <c r="I325" i="3"/>
  <c r="I322" i="3"/>
  <c r="I328" i="3"/>
  <c r="I353" i="3"/>
  <c r="I343" i="3"/>
  <c r="I345" i="3"/>
  <c r="I350" i="3"/>
  <c r="I335" i="3"/>
  <c r="I323" i="3"/>
  <c r="I339" i="3"/>
  <c r="I354" i="3"/>
  <c r="I351" i="3"/>
  <c r="I330" i="3"/>
  <c r="I333" i="3"/>
  <c r="I347" i="3"/>
  <c r="I337" i="3"/>
  <c r="I344" i="3"/>
  <c r="I340" i="3"/>
  <c r="I326" i="3"/>
  <c r="I352" i="3"/>
  <c r="I329" i="3"/>
  <c r="I324" i="3"/>
  <c r="I331" i="3"/>
  <c r="I346" i="3"/>
  <c r="I338" i="3"/>
  <c r="I332" i="3"/>
  <c r="I334" i="3"/>
  <c r="I327" i="3"/>
  <c r="I348" i="3"/>
  <c r="I349" i="3"/>
  <c r="I336" i="3"/>
  <c r="F581" i="3"/>
  <c r="J585" i="3"/>
  <c r="J584" i="3"/>
  <c r="H10" i="3"/>
  <c r="J668" i="3"/>
  <c r="J667" i="3"/>
  <c r="J666" i="3"/>
  <c r="K666" i="3" s="1"/>
  <c r="L666" i="3" s="1"/>
  <c r="J665" i="3"/>
  <c r="J664" i="3"/>
  <c r="J663" i="3"/>
  <c r="J662" i="3"/>
  <c r="J661" i="3"/>
  <c r="K661" i="3" s="1"/>
  <c r="L661" i="3" s="1"/>
  <c r="J660" i="3"/>
  <c r="J659" i="3"/>
  <c r="J658" i="3"/>
  <c r="J657" i="3"/>
  <c r="J656" i="3"/>
  <c r="J655" i="3"/>
  <c r="J654" i="3"/>
  <c r="J653" i="3"/>
  <c r="J652" i="3"/>
  <c r="J651" i="3"/>
  <c r="J589" i="3"/>
  <c r="J587" i="3"/>
  <c r="J586" i="3"/>
  <c r="J583" i="3"/>
  <c r="G27" i="3"/>
  <c r="H22" i="3"/>
  <c r="G40" i="3"/>
  <c r="H39" i="3"/>
  <c r="G46" i="3"/>
  <c r="J581" i="3"/>
  <c r="I342" i="3"/>
  <c r="I455" i="3"/>
  <c r="I242" i="3"/>
  <c r="J644" i="3"/>
  <c r="J643" i="3"/>
  <c r="J641" i="3"/>
  <c r="J633" i="3"/>
  <c r="J631" i="3"/>
  <c r="J610" i="3"/>
  <c r="J605" i="3"/>
  <c r="J597" i="3"/>
  <c r="J596" i="3"/>
  <c r="J580" i="3"/>
  <c r="K430" i="3"/>
  <c r="L430" i="3" s="1"/>
  <c r="G25" i="3"/>
  <c r="H41" i="3"/>
  <c r="G29" i="3"/>
  <c r="H34" i="3"/>
  <c r="H33" i="3"/>
  <c r="G35" i="3"/>
  <c r="H28" i="3"/>
  <c r="G45" i="3"/>
  <c r="J608" i="3"/>
  <c r="D11" i="3"/>
  <c r="F11" i="3" s="1"/>
  <c r="H43" i="3"/>
  <c r="G24" i="3"/>
  <c r="H20" i="3"/>
  <c r="H11" i="3"/>
  <c r="J650" i="3"/>
  <c r="J649" i="3"/>
  <c r="J648" i="3"/>
  <c r="J646" i="3"/>
  <c r="H44" i="3"/>
  <c r="G37" i="3"/>
  <c r="J594" i="3"/>
  <c r="J592" i="3"/>
  <c r="J588" i="3"/>
  <c r="D618" i="3"/>
  <c r="G12" i="3"/>
  <c r="J590" i="3"/>
  <c r="J642" i="3"/>
  <c r="J640" i="3"/>
  <c r="J639" i="3"/>
  <c r="J638" i="3"/>
  <c r="J637" i="3"/>
  <c r="J636" i="3"/>
  <c r="J635" i="3"/>
  <c r="J632" i="3"/>
  <c r="H669" i="3"/>
  <c r="G23" i="3"/>
  <c r="J600" i="3"/>
  <c r="J582" i="3"/>
  <c r="J613" i="3"/>
  <c r="J615" i="3"/>
  <c r="J593" i="3"/>
  <c r="J634" i="3"/>
  <c r="G32" i="3"/>
  <c r="H30" i="3"/>
  <c r="H21" i="3"/>
  <c r="G9" i="3"/>
  <c r="G669" i="3"/>
  <c r="J601" i="3"/>
  <c r="J612" i="3"/>
  <c r="J647" i="3"/>
  <c r="J645" i="3"/>
  <c r="K645" i="3" s="1"/>
  <c r="L645" i="3" s="1"/>
  <c r="K71" i="3"/>
  <c r="L71" i="3" s="1"/>
  <c r="J611" i="3"/>
  <c r="J591" i="3"/>
  <c r="G618" i="3"/>
  <c r="H618" i="3"/>
  <c r="J603" i="3"/>
  <c r="G10" i="3"/>
  <c r="H23" i="3"/>
  <c r="G36" i="3"/>
  <c r="H26" i="3"/>
  <c r="G42" i="3"/>
  <c r="H16" i="3"/>
  <c r="G15" i="3"/>
  <c r="H18" i="3"/>
  <c r="G17" i="3"/>
  <c r="H19" i="3"/>
  <c r="G38" i="3"/>
  <c r="H13" i="3"/>
  <c r="G14" i="3"/>
  <c r="H12" i="3"/>
  <c r="C618" i="3"/>
  <c r="J617" i="3"/>
  <c r="H27" i="3"/>
  <c r="H40" i="3"/>
  <c r="H46" i="3"/>
  <c r="G33" i="3"/>
  <c r="H35" i="3"/>
  <c r="H45" i="3"/>
  <c r="G43" i="3"/>
  <c r="H24" i="3"/>
  <c r="G20" i="3"/>
  <c r="H36" i="3"/>
  <c r="G26" i="3"/>
  <c r="H42" i="3"/>
  <c r="G16" i="3"/>
  <c r="G31" i="3"/>
  <c r="H25" i="3"/>
  <c r="G41" i="3"/>
  <c r="H29" i="3"/>
  <c r="G34" i="3"/>
  <c r="H15" i="3"/>
  <c r="G18" i="3"/>
  <c r="H17" i="3"/>
  <c r="G19" i="3"/>
  <c r="H38" i="3"/>
  <c r="G13" i="3"/>
  <c r="H14" i="3"/>
  <c r="J616" i="3"/>
  <c r="G22" i="3"/>
  <c r="G39" i="3"/>
  <c r="G28" i="3"/>
  <c r="K66" i="3"/>
  <c r="L66" i="3" s="1"/>
  <c r="K352" i="3"/>
  <c r="L352" i="3" s="1"/>
  <c r="J606" i="3"/>
  <c r="J595" i="3"/>
  <c r="J614" i="3"/>
  <c r="J598" i="3"/>
  <c r="J609" i="3"/>
  <c r="J599" i="3"/>
  <c r="J607" i="3"/>
  <c r="J602" i="3"/>
  <c r="J604" i="3"/>
  <c r="H32" i="3"/>
  <c r="G30" i="3"/>
  <c r="G44" i="3"/>
  <c r="H37" i="3"/>
  <c r="G21" i="3"/>
  <c r="H31" i="3"/>
  <c r="G11" i="3"/>
  <c r="H9" i="3"/>
  <c r="K173" i="3"/>
  <c r="L173" i="3" s="1"/>
  <c r="K340" i="3"/>
  <c r="L340" i="3" s="1"/>
  <c r="B455" i="2"/>
  <c r="F667" i="3"/>
  <c r="K218" i="3"/>
  <c r="L218" i="3" s="1"/>
  <c r="F656" i="3"/>
  <c r="F660" i="3"/>
  <c r="K660" i="3" s="1"/>
  <c r="L660" i="3" s="1"/>
  <c r="F662" i="3"/>
  <c r="F664" i="3"/>
  <c r="F668" i="3"/>
  <c r="K201" i="3"/>
  <c r="L201" i="3" s="1"/>
  <c r="K89" i="3"/>
  <c r="L89" i="3" s="1"/>
  <c r="K228" i="3"/>
  <c r="L228" i="3" s="1"/>
  <c r="K81" i="3"/>
  <c r="L81" i="3" s="1"/>
  <c r="I236" i="3"/>
  <c r="I454" i="3"/>
  <c r="I182" i="3"/>
  <c r="K375" i="3"/>
  <c r="L375" i="3" s="1"/>
  <c r="K402" i="3"/>
  <c r="L402" i="3" s="1"/>
  <c r="H41" i="1"/>
  <c r="K233" i="3"/>
  <c r="L233" i="3" s="1"/>
  <c r="K180" i="3"/>
  <c r="L180" i="3" s="1"/>
  <c r="K387" i="3"/>
  <c r="L387" i="3" s="1"/>
  <c r="X46" i="5"/>
  <c r="AA10" i="5"/>
  <c r="AA26" i="5"/>
  <c r="K181" i="3"/>
  <c r="L181" i="3" s="1"/>
  <c r="K434" i="3"/>
  <c r="L434" i="3" s="1"/>
  <c r="I45" i="1"/>
  <c r="J44" i="1"/>
  <c r="M15" i="1"/>
  <c r="I285" i="3"/>
  <c r="I197" i="3"/>
  <c r="I194" i="3"/>
  <c r="I168" i="3"/>
  <c r="I177" i="3"/>
  <c r="K354" i="3"/>
  <c r="L354" i="3" s="1"/>
  <c r="I282" i="3"/>
  <c r="K437" i="3"/>
  <c r="L437" i="3" s="1"/>
  <c r="I281" i="3"/>
  <c r="I243" i="3"/>
  <c r="I225" i="3"/>
  <c r="I170" i="3"/>
  <c r="K403" i="3"/>
  <c r="L403" i="3" s="1"/>
  <c r="J464" i="3"/>
  <c r="N428" i="3" s="1"/>
  <c r="I192" i="3"/>
  <c r="I185" i="3"/>
  <c r="I298" i="3"/>
  <c r="I278" i="3"/>
  <c r="I250" i="3"/>
  <c r="I293" i="3"/>
  <c r="I221" i="3"/>
  <c r="I249" i="3"/>
  <c r="I196" i="3"/>
  <c r="K281" i="3"/>
  <c r="L281" i="3" s="1"/>
  <c r="K428" i="3"/>
  <c r="L428" i="3" s="1"/>
  <c r="K243" i="3"/>
  <c r="L243" i="3" s="1"/>
  <c r="I271" i="3"/>
  <c r="I178" i="3"/>
  <c r="I300" i="3"/>
  <c r="I287" i="3"/>
  <c r="K433" i="3"/>
  <c r="L433" i="3" s="1"/>
  <c r="I280" i="3"/>
  <c r="I302" i="3"/>
  <c r="I244" i="3"/>
  <c r="I229" i="3"/>
  <c r="I188" i="3"/>
  <c r="I174" i="3"/>
  <c r="I191" i="3"/>
  <c r="I189" i="3"/>
  <c r="I195" i="3"/>
  <c r="I175" i="3"/>
  <c r="I290" i="3"/>
  <c r="J102" i="3"/>
  <c r="N78" i="3" s="1"/>
  <c r="I273" i="3"/>
  <c r="I228" i="3"/>
  <c r="I238" i="3"/>
  <c r="I224" i="3"/>
  <c r="I220" i="3"/>
  <c r="I179" i="3"/>
  <c r="I193" i="3"/>
  <c r="K97" i="3"/>
  <c r="L97" i="3" s="1"/>
  <c r="K189" i="3"/>
  <c r="L189" i="3" s="1"/>
  <c r="K90" i="3"/>
  <c r="L90" i="3" s="1"/>
  <c r="I432" i="3"/>
  <c r="I187" i="3"/>
  <c r="I190" i="3"/>
  <c r="I181" i="3"/>
  <c r="I245" i="3"/>
  <c r="I222" i="3"/>
  <c r="I292" i="3"/>
  <c r="I289" i="3"/>
  <c r="I233" i="3"/>
  <c r="I234" i="3"/>
  <c r="I219" i="3"/>
  <c r="I239" i="3"/>
  <c r="I171" i="3"/>
  <c r="I176" i="3"/>
  <c r="I173" i="3"/>
  <c r="I180" i="3"/>
  <c r="F24" i="1"/>
  <c r="J12" i="1"/>
  <c r="K439" i="3"/>
  <c r="L439" i="3" s="1"/>
  <c r="P576" i="5"/>
  <c r="P575" i="5" s="1"/>
  <c r="I295" i="3"/>
  <c r="AD19" i="5"/>
  <c r="AD43" i="5"/>
  <c r="AI47" i="5"/>
  <c r="I443" i="3"/>
  <c r="I183" i="3"/>
  <c r="I226" i="3"/>
  <c r="I184" i="3"/>
  <c r="I235" i="3"/>
  <c r="J308" i="3"/>
  <c r="N296" i="3" s="1"/>
  <c r="I291" i="3"/>
  <c r="K241" i="3"/>
  <c r="L241" i="3" s="1"/>
  <c r="K344" i="3"/>
  <c r="L344" i="3" s="1"/>
  <c r="K326" i="3"/>
  <c r="L326" i="3" s="1"/>
  <c r="K188" i="3"/>
  <c r="L188" i="3" s="1"/>
  <c r="I218" i="3"/>
  <c r="I198" i="3"/>
  <c r="I231" i="3"/>
  <c r="I299" i="3"/>
  <c r="I223" i="3"/>
  <c r="I240" i="3"/>
  <c r="I169" i="3"/>
  <c r="H11" i="1"/>
  <c r="AA46" i="5"/>
  <c r="I303" i="3"/>
  <c r="I46" i="9"/>
  <c r="B60" i="2"/>
  <c r="B140" i="2"/>
  <c r="F592" i="3"/>
  <c r="K592" i="3" s="1"/>
  <c r="L592" i="3" s="1"/>
  <c r="F604" i="3"/>
  <c r="F612" i="3"/>
  <c r="F614" i="3"/>
  <c r="D669" i="3"/>
  <c r="F639" i="3"/>
  <c r="F651" i="3"/>
  <c r="K651" i="3" s="1"/>
  <c r="L651" i="3" s="1"/>
  <c r="F655" i="3"/>
  <c r="F657" i="3"/>
  <c r="K657" i="3" s="1"/>
  <c r="L657" i="3" s="1"/>
  <c r="B130" i="2"/>
  <c r="D130" i="2" s="1"/>
  <c r="E130" i="2" s="1"/>
  <c r="B327" i="2"/>
  <c r="D327" i="2" s="1"/>
  <c r="E327" i="2" s="1"/>
  <c r="B50" i="2"/>
  <c r="D50" i="2" s="1"/>
  <c r="E50" i="2" s="1"/>
  <c r="B457" i="2"/>
  <c r="B494" i="2"/>
  <c r="I426" i="3"/>
  <c r="I428" i="3"/>
  <c r="I427" i="3"/>
  <c r="I429" i="3"/>
  <c r="I457" i="3"/>
  <c r="I437" i="3"/>
  <c r="I431" i="3"/>
  <c r="I448" i="3"/>
  <c r="I450" i="3"/>
  <c r="I439" i="3"/>
  <c r="I452" i="3"/>
  <c r="I447" i="3"/>
  <c r="I435" i="3"/>
  <c r="I440" i="3"/>
  <c r="I456" i="3"/>
  <c r="I446" i="3"/>
  <c r="I441" i="3"/>
  <c r="I453" i="3"/>
  <c r="I444" i="3"/>
  <c r="I430" i="3"/>
  <c r="I458" i="3"/>
  <c r="I438" i="3"/>
  <c r="I434" i="3"/>
  <c r="I445" i="3"/>
  <c r="I436" i="3"/>
  <c r="K431" i="3"/>
  <c r="L431" i="3" s="1"/>
  <c r="I449" i="3"/>
  <c r="I451" i="3"/>
  <c r="I442" i="3"/>
  <c r="K382" i="3"/>
  <c r="L382" i="3" s="1"/>
  <c r="J360" i="3"/>
  <c r="N330" i="3" s="1"/>
  <c r="K342" i="3"/>
  <c r="L342" i="3" s="1"/>
  <c r="K325" i="3"/>
  <c r="L325" i="3" s="1"/>
  <c r="K295" i="3"/>
  <c r="L295" i="3" s="1"/>
  <c r="I294" i="3"/>
  <c r="I283" i="3"/>
  <c r="I288" i="3"/>
  <c r="I286" i="3"/>
  <c r="I276" i="3"/>
  <c r="I297" i="3"/>
  <c r="I284" i="3"/>
  <c r="I305" i="3"/>
  <c r="I277" i="3"/>
  <c r="I301" i="3"/>
  <c r="I279" i="3"/>
  <c r="I274" i="3"/>
  <c r="I270" i="3"/>
  <c r="I272" i="3"/>
  <c r="K284" i="3"/>
  <c r="L284" i="3" s="1"/>
  <c r="I296" i="3"/>
  <c r="I275" i="3"/>
  <c r="K287" i="3"/>
  <c r="L287" i="3" s="1"/>
  <c r="K279" i="3"/>
  <c r="L279" i="3" s="1"/>
  <c r="I247" i="3"/>
  <c r="I246" i="3"/>
  <c r="I248" i="3"/>
  <c r="I241" i="3"/>
  <c r="K229" i="3"/>
  <c r="L229" i="3" s="1"/>
  <c r="K232" i="3"/>
  <c r="L232" i="3" s="1"/>
  <c r="K224" i="3"/>
  <c r="L224" i="3" s="1"/>
  <c r="I237" i="3"/>
  <c r="I227" i="3"/>
  <c r="J256" i="3"/>
  <c r="N230" i="3" s="1"/>
  <c r="K238" i="3"/>
  <c r="L238" i="3" s="1"/>
  <c r="K244" i="3"/>
  <c r="L244" i="3" s="1"/>
  <c r="I230" i="3"/>
  <c r="I232" i="3"/>
  <c r="K222" i="3"/>
  <c r="L222" i="3" s="1"/>
  <c r="K245" i="3"/>
  <c r="L245" i="3" s="1"/>
  <c r="K221" i="3"/>
  <c r="L221" i="3" s="1"/>
  <c r="J205" i="3"/>
  <c r="N186" i="3" s="1"/>
  <c r="K184" i="3"/>
  <c r="L184" i="3" s="1"/>
  <c r="I167" i="3"/>
  <c r="I172" i="3"/>
  <c r="I204" i="3"/>
  <c r="I186" i="3"/>
  <c r="I123" i="3"/>
  <c r="K374" i="3"/>
  <c r="L374" i="3" s="1"/>
  <c r="I374" i="3"/>
  <c r="I380" i="3"/>
  <c r="I398" i="3"/>
  <c r="I382" i="3"/>
  <c r="I395" i="3"/>
  <c r="I377" i="3"/>
  <c r="K377" i="3"/>
  <c r="L377" i="3" s="1"/>
  <c r="I388" i="3"/>
  <c r="K411" i="3"/>
  <c r="L411" i="3" s="1"/>
  <c r="I397" i="3"/>
  <c r="I394" i="3"/>
  <c r="I405" i="3"/>
  <c r="I386" i="3"/>
  <c r="I389" i="3"/>
  <c r="I381" i="3"/>
  <c r="I392" i="3"/>
  <c r="I378" i="3"/>
  <c r="I384" i="3"/>
  <c r="I406" i="3"/>
  <c r="I385" i="3"/>
  <c r="K388" i="3"/>
  <c r="L388" i="3" s="1"/>
  <c r="I404" i="3"/>
  <c r="I400" i="3"/>
  <c r="I401" i="3"/>
  <c r="I402" i="3"/>
  <c r="I387" i="3"/>
  <c r="I393" i="3"/>
  <c r="I383" i="3"/>
  <c r="I379" i="3"/>
  <c r="K390" i="3"/>
  <c r="L390" i="3" s="1"/>
  <c r="I403" i="3"/>
  <c r="I375" i="3"/>
  <c r="I408" i="3"/>
  <c r="I399" i="3"/>
  <c r="J412" i="3"/>
  <c r="N408" i="3" s="1"/>
  <c r="K389" i="3"/>
  <c r="L389" i="3" s="1"/>
  <c r="I390" i="3"/>
  <c r="I376" i="3"/>
  <c r="K394" i="3"/>
  <c r="L394" i="3" s="1"/>
  <c r="I391" i="3"/>
  <c r="I396" i="3"/>
  <c r="K378" i="3"/>
  <c r="L378" i="3" s="1"/>
  <c r="K383" i="3"/>
  <c r="L383" i="3" s="1"/>
  <c r="K456" i="3"/>
  <c r="L456" i="3" s="1"/>
  <c r="K454" i="3"/>
  <c r="L454" i="3" s="1"/>
  <c r="I433" i="3"/>
  <c r="K442" i="3"/>
  <c r="L442" i="3" s="1"/>
  <c r="K447" i="3"/>
  <c r="L447" i="3" s="1"/>
  <c r="K443" i="3"/>
  <c r="L443" i="3" s="1"/>
  <c r="K432" i="3"/>
  <c r="L432" i="3" s="1"/>
  <c r="I120" i="3"/>
  <c r="I141" i="3"/>
  <c r="I128" i="3"/>
  <c r="I136" i="3"/>
  <c r="I129" i="3"/>
  <c r="I127" i="3"/>
  <c r="I134" i="3"/>
  <c r="I137" i="3"/>
  <c r="I144" i="3"/>
  <c r="I145" i="3"/>
  <c r="I115" i="3"/>
  <c r="I142" i="3"/>
  <c r="I143" i="3"/>
  <c r="I139" i="3"/>
  <c r="I135" i="3"/>
  <c r="I121" i="3"/>
  <c r="I118" i="3"/>
  <c r="I132" i="3"/>
  <c r="I119" i="3"/>
  <c r="I116" i="3"/>
  <c r="I130" i="3"/>
  <c r="I125" i="3"/>
  <c r="I140" i="3"/>
  <c r="I131" i="3"/>
  <c r="I126" i="3"/>
  <c r="I133" i="3"/>
  <c r="I122" i="3"/>
  <c r="I138" i="3"/>
  <c r="I117" i="3"/>
  <c r="I146" i="3"/>
  <c r="I124" i="3"/>
  <c r="K141" i="3"/>
  <c r="L141" i="3" s="1"/>
  <c r="K136" i="3"/>
  <c r="L136" i="3" s="1"/>
  <c r="K118" i="3"/>
  <c r="L118" i="3" s="1"/>
  <c r="K117" i="3"/>
  <c r="L117" i="3" s="1"/>
  <c r="K129" i="3"/>
  <c r="L129" i="3" s="1"/>
  <c r="J153" i="3"/>
  <c r="N115" i="3" s="1"/>
  <c r="F591" i="3"/>
  <c r="F593" i="3"/>
  <c r="F595" i="3"/>
  <c r="F597" i="3"/>
  <c r="F613" i="3"/>
  <c r="F617" i="3"/>
  <c r="F632" i="3"/>
  <c r="F634" i="3"/>
  <c r="F636" i="3"/>
  <c r="F638" i="3"/>
  <c r="F652" i="3"/>
  <c r="K652" i="3" s="1"/>
  <c r="L652" i="3" s="1"/>
  <c r="F654" i="3"/>
  <c r="K654" i="3" s="1"/>
  <c r="L654" i="3" s="1"/>
  <c r="F590" i="3"/>
  <c r="F580" i="3"/>
  <c r="K580" i="3" s="1"/>
  <c r="L580" i="3" s="1"/>
  <c r="F536" i="3"/>
  <c r="F559" i="3"/>
  <c r="D567" i="3"/>
  <c r="F543" i="3"/>
  <c r="C45" i="3"/>
  <c r="F45" i="3" s="1"/>
  <c r="E45" i="3" s="1"/>
  <c r="F554" i="3"/>
  <c r="D9" i="3"/>
  <c r="F648" i="3"/>
  <c r="K648" i="3" s="1"/>
  <c r="L648" i="3" s="1"/>
  <c r="F650" i="3"/>
  <c r="F545" i="3"/>
  <c r="F562" i="3"/>
  <c r="E562" i="3" s="1"/>
  <c r="C30" i="3"/>
  <c r="F30" i="3" s="1"/>
  <c r="F631" i="3"/>
  <c r="F602" i="3"/>
  <c r="D24" i="3"/>
  <c r="F550" i="3"/>
  <c r="D41" i="3"/>
  <c r="F41" i="3" s="1"/>
  <c r="D10" i="3"/>
  <c r="N91" i="3"/>
  <c r="F43" i="3"/>
  <c r="E43" i="3" s="1"/>
  <c r="F16" i="3"/>
  <c r="F21" i="3"/>
  <c r="I94" i="3"/>
  <c r="K73" i="3"/>
  <c r="L73" i="3" s="1"/>
  <c r="F26" i="3"/>
  <c r="I64" i="3"/>
  <c r="I68" i="3"/>
  <c r="I73" i="3"/>
  <c r="I95" i="3"/>
  <c r="I72" i="3"/>
  <c r="I75" i="3"/>
  <c r="I86" i="3"/>
  <c r="I88" i="3"/>
  <c r="I65" i="3"/>
  <c r="I70" i="3"/>
  <c r="I80" i="3"/>
  <c r="I79" i="3"/>
  <c r="I78" i="3"/>
  <c r="I82" i="3"/>
  <c r="I77" i="3"/>
  <c r="N67" i="3"/>
  <c r="I67" i="3"/>
  <c r="I74" i="3"/>
  <c r="I89" i="3"/>
  <c r="I81" i="3"/>
  <c r="I85" i="3"/>
  <c r="I66" i="3"/>
  <c r="I84" i="3"/>
  <c r="I93" i="3"/>
  <c r="I69" i="3"/>
  <c r="I71" i="3"/>
  <c r="I83" i="3"/>
  <c r="I76" i="3"/>
  <c r="I92" i="3"/>
  <c r="I91" i="3"/>
  <c r="I87" i="3"/>
  <c r="I90" i="3"/>
  <c r="F34" i="3"/>
  <c r="F27" i="3"/>
  <c r="F42" i="3"/>
  <c r="E42" i="3" s="1"/>
  <c r="F40" i="3"/>
  <c r="K38" i="1"/>
  <c r="I44" i="1"/>
  <c r="AD29" i="5"/>
  <c r="AJ17" i="5"/>
  <c r="AJ33" i="5"/>
  <c r="L20" i="1"/>
  <c r="F449" i="2"/>
  <c r="F452" i="2"/>
  <c r="F448" i="2"/>
  <c r="F444" i="2"/>
  <c r="F446" i="2"/>
  <c r="F455" i="2" s="1"/>
  <c r="B496" i="2"/>
  <c r="F491" i="2" s="1"/>
  <c r="D487" i="2"/>
  <c r="E487" i="2" s="1"/>
  <c r="D447" i="2"/>
  <c r="E447" i="2" s="1"/>
  <c r="D451" i="2"/>
  <c r="E451" i="2" s="1"/>
  <c r="F447" i="2"/>
  <c r="B19" i="2"/>
  <c r="B11" i="5"/>
  <c r="AA20" i="5"/>
  <c r="AA40" i="5"/>
  <c r="X20" i="5"/>
  <c r="X28" i="5"/>
  <c r="X32" i="5"/>
  <c r="X36" i="5"/>
  <c r="X40" i="5"/>
  <c r="X44" i="5"/>
  <c r="AA16" i="5"/>
  <c r="AA28" i="5"/>
  <c r="AA32" i="5"/>
  <c r="AA36" i="5"/>
  <c r="B34" i="5"/>
  <c r="G9" i="1"/>
  <c r="H45" i="1"/>
  <c r="M45" i="1"/>
  <c r="K46" i="1"/>
  <c r="K34" i="1"/>
  <c r="AH576" i="5"/>
  <c r="AH575" i="5" s="1"/>
  <c r="L25" i="1"/>
  <c r="M37" i="1"/>
  <c r="M44" i="1"/>
  <c r="M33" i="1"/>
  <c r="G43" i="1"/>
  <c r="U32" i="5"/>
  <c r="B33" i="5"/>
  <c r="AD21" i="5"/>
  <c r="J46" i="1"/>
  <c r="F32" i="1"/>
  <c r="F25" i="1"/>
  <c r="F10" i="1"/>
  <c r="L9" i="1"/>
  <c r="G35" i="1"/>
  <c r="C621" i="1"/>
  <c r="C643" i="4" s="1"/>
  <c r="G23" i="1"/>
  <c r="E43" i="1"/>
  <c r="G15" i="1"/>
  <c r="H46" i="1"/>
  <c r="L11" i="1"/>
  <c r="G44" i="1"/>
  <c r="L43" i="1"/>
  <c r="F30" i="1"/>
  <c r="D16" i="1"/>
  <c r="K11" i="1"/>
  <c r="L27" i="1"/>
  <c r="AJ573" i="5"/>
  <c r="AD573" i="5"/>
  <c r="X573" i="5"/>
  <c r="R573" i="5"/>
  <c r="L573" i="5"/>
  <c r="F573" i="5"/>
  <c r="J490" i="3"/>
  <c r="K490" i="3" s="1"/>
  <c r="L490" i="3" s="1"/>
  <c r="E22" i="1"/>
  <c r="U41" i="5"/>
  <c r="AA17" i="5"/>
  <c r="AA29" i="5"/>
  <c r="AA37" i="5"/>
  <c r="AA41" i="5"/>
  <c r="AA45" i="5"/>
  <c r="AD9" i="5"/>
  <c r="AD13" i="5"/>
  <c r="AD17" i="5"/>
  <c r="AD25" i="5"/>
  <c r="AD33" i="5"/>
  <c r="AD37" i="5"/>
  <c r="AD41" i="5"/>
  <c r="AD45" i="5"/>
  <c r="AG13" i="5"/>
  <c r="AG17" i="5"/>
  <c r="AG37" i="5"/>
  <c r="AG41" i="5"/>
  <c r="AG45" i="5"/>
  <c r="AF47" i="5"/>
  <c r="AH47" i="5"/>
  <c r="AJ13" i="5"/>
  <c r="AJ21" i="5"/>
  <c r="AJ25" i="5"/>
  <c r="AJ29" i="5"/>
  <c r="AJ37" i="5"/>
  <c r="AJ41" i="5"/>
  <c r="AJ45" i="5"/>
  <c r="E46" i="1"/>
  <c r="H42" i="1"/>
  <c r="L40" i="1"/>
  <c r="H40" i="1"/>
  <c r="D40" i="1"/>
  <c r="M34" i="1"/>
  <c r="E27" i="1"/>
  <c r="H15" i="1"/>
  <c r="F14" i="1"/>
  <c r="J39" i="1"/>
  <c r="J16" i="1"/>
  <c r="I10" i="1"/>
  <c r="AG573" i="5"/>
  <c r="AA573" i="5"/>
  <c r="U573" i="5"/>
  <c r="O573" i="5"/>
  <c r="I573" i="5"/>
  <c r="J506" i="3"/>
  <c r="K506" i="3" s="1"/>
  <c r="L506" i="3" s="1"/>
  <c r="J33" i="1"/>
  <c r="H17" i="1"/>
  <c r="U22" i="5"/>
  <c r="U30" i="5"/>
  <c r="X10" i="5"/>
  <c r="X14" i="5"/>
  <c r="X18" i="5"/>
  <c r="X22" i="5"/>
  <c r="X26" i="5"/>
  <c r="X30" i="5"/>
  <c r="X34" i="5"/>
  <c r="X38" i="5"/>
  <c r="X42" i="5"/>
  <c r="AA18" i="5"/>
  <c r="AA22" i="5"/>
  <c r="AA30" i="5"/>
  <c r="AA34" i="5"/>
  <c r="AA42" i="5"/>
  <c r="AD18" i="5"/>
  <c r="AA632" i="5"/>
  <c r="L46" i="1"/>
  <c r="H44" i="1"/>
  <c r="F26" i="1"/>
  <c r="H23" i="1"/>
  <c r="M16" i="1"/>
  <c r="E14" i="1"/>
  <c r="F12" i="1"/>
  <c r="J40" i="1"/>
  <c r="M31" i="1"/>
  <c r="M35" i="1"/>
  <c r="G32" i="1"/>
  <c r="L23" i="1"/>
  <c r="AB576" i="5"/>
  <c r="AB575" i="5" s="1"/>
  <c r="J576" i="5"/>
  <c r="J575" i="5" s="1"/>
  <c r="E44" i="1"/>
  <c r="K43" i="1"/>
  <c r="E42" i="1"/>
  <c r="E40" i="1"/>
  <c r="G39" i="1"/>
  <c r="J38" i="1"/>
  <c r="H35" i="1"/>
  <c r="H31" i="1"/>
  <c r="J27" i="1"/>
  <c r="K18" i="1"/>
  <c r="J488" i="3"/>
  <c r="G29" i="1"/>
  <c r="N47" i="5"/>
  <c r="T47" i="5"/>
  <c r="U31" i="5"/>
  <c r="U35" i="5"/>
  <c r="X11" i="5"/>
  <c r="X15" i="5"/>
  <c r="X27" i="5"/>
  <c r="X35" i="5"/>
  <c r="X43" i="5"/>
  <c r="AA35" i="5"/>
  <c r="AD11" i="5"/>
  <c r="AD15" i="5"/>
  <c r="AD23" i="5"/>
  <c r="AD27" i="5"/>
  <c r="AD31" i="5"/>
  <c r="AD35" i="5"/>
  <c r="AD39" i="5"/>
  <c r="AG19" i="5"/>
  <c r="AG23" i="5"/>
  <c r="AG27" i="5"/>
  <c r="AG43" i="5"/>
  <c r="AJ11" i="5"/>
  <c r="AJ15" i="5"/>
  <c r="AJ19" i="5"/>
  <c r="AJ23" i="5"/>
  <c r="AJ27" i="5"/>
  <c r="AJ31" i="5"/>
  <c r="AJ43" i="5"/>
  <c r="I29" i="1"/>
  <c r="M13" i="1"/>
  <c r="H9" i="1"/>
  <c r="D31" i="1"/>
  <c r="F44" i="1"/>
  <c r="AB47" i="5"/>
  <c r="AG11" i="5"/>
  <c r="AJ9" i="5"/>
  <c r="R35" i="5"/>
  <c r="R39" i="5"/>
  <c r="U15" i="5"/>
  <c r="U23" i="5"/>
  <c r="U27" i="5"/>
  <c r="U39" i="5"/>
  <c r="U43" i="5"/>
  <c r="X19" i="5"/>
  <c r="X23" i="5"/>
  <c r="X31" i="5"/>
  <c r="X39" i="5"/>
  <c r="AA11" i="5"/>
  <c r="AA15" i="5"/>
  <c r="AA19" i="5"/>
  <c r="AA27" i="5"/>
  <c r="AA31" i="5"/>
  <c r="AA39" i="5"/>
  <c r="AA43" i="5"/>
  <c r="C632" i="5"/>
  <c r="B632" i="5"/>
  <c r="M38" i="1"/>
  <c r="E20" i="1"/>
  <c r="F15" i="1"/>
  <c r="K9" i="1"/>
  <c r="K41" i="1"/>
  <c r="U632" i="5"/>
  <c r="AJ632" i="5"/>
  <c r="J26" i="1"/>
  <c r="D18" i="1"/>
  <c r="D14" i="1"/>
  <c r="G31" i="1"/>
  <c r="H37" i="1"/>
  <c r="J25" i="1"/>
  <c r="K31" i="1"/>
  <c r="AG632" i="5"/>
  <c r="L632" i="5"/>
  <c r="F29" i="1"/>
  <c r="F19" i="1"/>
  <c r="K12" i="1"/>
  <c r="X632" i="5"/>
  <c r="L18" i="1"/>
  <c r="M36" i="1"/>
  <c r="I632" i="5"/>
  <c r="B43" i="5"/>
  <c r="C628" i="1"/>
  <c r="C650" i="4" s="1"/>
  <c r="C623" i="1"/>
  <c r="C645" i="4" s="1"/>
  <c r="C616" i="1"/>
  <c r="C638" i="4" s="1"/>
  <c r="F36" i="1"/>
  <c r="L31" i="1"/>
  <c r="K29" i="1"/>
  <c r="D46" i="1"/>
  <c r="J30" i="1"/>
  <c r="F43" i="1"/>
  <c r="L42" i="1"/>
  <c r="D42" i="1"/>
  <c r="I34" i="1"/>
  <c r="E30" i="1"/>
  <c r="E24" i="1"/>
  <c r="E10" i="1"/>
  <c r="I42" i="1"/>
  <c r="I39" i="1"/>
  <c r="L38" i="1"/>
  <c r="M28" i="1"/>
  <c r="M26" i="1"/>
  <c r="G18" i="1"/>
  <c r="F11" i="1"/>
  <c r="L10" i="1"/>
  <c r="J34" i="1"/>
  <c r="E16" i="1"/>
  <c r="E13" i="1"/>
  <c r="I46" i="1"/>
  <c r="L39" i="1"/>
  <c r="K37" i="1"/>
  <c r="H28" i="1"/>
  <c r="I23" i="1"/>
  <c r="J511" i="3"/>
  <c r="I511" i="3" s="1"/>
  <c r="G11" i="1"/>
  <c r="E29" i="1"/>
  <c r="G20" i="1"/>
  <c r="K23" i="1"/>
  <c r="L41" i="1"/>
  <c r="L21" i="1"/>
  <c r="M12" i="1"/>
  <c r="M30" i="1"/>
  <c r="I13" i="1"/>
  <c r="E36" i="1"/>
  <c r="J41" i="1"/>
  <c r="F39" i="1"/>
  <c r="L16" i="1"/>
  <c r="M14" i="1"/>
  <c r="M10" i="1"/>
  <c r="D576" i="5"/>
  <c r="D575" i="5" s="1"/>
  <c r="J515" i="3"/>
  <c r="K515" i="3" s="1"/>
  <c r="L515" i="3" s="1"/>
  <c r="J503" i="3"/>
  <c r="K503" i="3" s="1"/>
  <c r="L503" i="3" s="1"/>
  <c r="N32" i="1"/>
  <c r="N28" i="1"/>
  <c r="H13" i="1"/>
  <c r="M9" i="1"/>
  <c r="G576" i="5"/>
  <c r="E11" i="1"/>
  <c r="G21" i="1"/>
  <c r="J43" i="1"/>
  <c r="L14" i="1"/>
  <c r="C605" i="1"/>
  <c r="C627" i="4" s="1"/>
  <c r="F38" i="1"/>
  <c r="J32" i="1"/>
  <c r="I18" i="1"/>
  <c r="L44" i="1"/>
  <c r="E38" i="1"/>
  <c r="E34" i="1"/>
  <c r="F28" i="1"/>
  <c r="D27" i="1"/>
  <c r="I22" i="1"/>
  <c r="E19" i="1"/>
  <c r="E12" i="1"/>
  <c r="AE576" i="5"/>
  <c r="AE575" i="5" s="1"/>
  <c r="S576" i="5"/>
  <c r="S575" i="5" s="1"/>
  <c r="M576" i="5"/>
  <c r="M575" i="5" s="1"/>
  <c r="J508" i="3"/>
  <c r="K508" i="3" s="1"/>
  <c r="L508" i="3" s="1"/>
  <c r="J497" i="3"/>
  <c r="K497" i="3" s="1"/>
  <c r="L497" i="3" s="1"/>
  <c r="Q47" i="5"/>
  <c r="U40" i="5"/>
  <c r="U44" i="5"/>
  <c r="X12" i="5"/>
  <c r="X16" i="5"/>
  <c r="X24" i="5"/>
  <c r="AA12" i="5"/>
  <c r="AA24" i="5"/>
  <c r="AA44" i="5"/>
  <c r="J36" i="1"/>
  <c r="M27" i="1"/>
  <c r="F46" i="1"/>
  <c r="M43" i="1"/>
  <c r="M41" i="1"/>
  <c r="J20" i="1"/>
  <c r="I15" i="1"/>
  <c r="E15" i="1"/>
  <c r="G14" i="1"/>
  <c r="O19" i="5"/>
  <c r="O31" i="5"/>
  <c r="O39" i="5"/>
  <c r="M42" i="1"/>
  <c r="H43" i="1"/>
  <c r="H39" i="1"/>
  <c r="K36" i="1"/>
  <c r="K30" i="1"/>
  <c r="K22" i="1"/>
  <c r="K10" i="1"/>
  <c r="F34" i="1"/>
  <c r="G28" i="1"/>
  <c r="I41" i="1"/>
  <c r="L17" i="1"/>
  <c r="H20" i="1"/>
  <c r="E18" i="1"/>
  <c r="G46" i="1"/>
  <c r="E32" i="1"/>
  <c r="H16" i="1"/>
  <c r="K603" i="1"/>
  <c r="C603" i="1" s="1"/>
  <c r="C625" i="4" s="1"/>
  <c r="N40" i="1"/>
  <c r="C617" i="1"/>
  <c r="C639" i="4" s="1"/>
  <c r="C636" i="1"/>
  <c r="C658" i="4" s="1"/>
  <c r="K44" i="1"/>
  <c r="N41" i="1"/>
  <c r="N22" i="1"/>
  <c r="C601" i="1"/>
  <c r="C623" i="4" s="1"/>
  <c r="C632" i="1"/>
  <c r="C654" i="4" s="1"/>
  <c r="M46" i="1"/>
  <c r="J42" i="1"/>
  <c r="F42" i="1"/>
  <c r="F40" i="1"/>
  <c r="G36" i="1"/>
  <c r="I35" i="1"/>
  <c r="E35" i="1"/>
  <c r="G33" i="1"/>
  <c r="L33" i="1"/>
  <c r="C600" i="1"/>
  <c r="C622" i="4" s="1"/>
  <c r="C634" i="1"/>
  <c r="C656" i="4" s="1"/>
  <c r="L602" i="1"/>
  <c r="L598" i="1" s="1"/>
  <c r="N19" i="1"/>
  <c r="C606" i="1"/>
  <c r="C628" i="4" s="1"/>
  <c r="E37" i="1"/>
  <c r="F33" i="1"/>
  <c r="G25" i="1"/>
  <c r="J29" i="1"/>
  <c r="C614" i="1"/>
  <c r="C636" i="4" s="1"/>
  <c r="G42" i="1"/>
  <c r="M39" i="1"/>
  <c r="F35" i="1"/>
  <c r="H34" i="1"/>
  <c r="F31" i="1"/>
  <c r="L30" i="1"/>
  <c r="H30" i="1"/>
  <c r="I28" i="1"/>
  <c r="E28" i="1"/>
  <c r="G27" i="1"/>
  <c r="E26" i="1"/>
  <c r="F23" i="1"/>
  <c r="L22" i="1"/>
  <c r="F20" i="1"/>
  <c r="G16" i="1"/>
  <c r="G13" i="1"/>
  <c r="J9" i="1"/>
  <c r="F9" i="1"/>
  <c r="N27" i="1"/>
  <c r="N10" i="1"/>
  <c r="V576" i="5"/>
  <c r="V575" i="5" s="1"/>
  <c r="J505" i="3"/>
  <c r="K505" i="3" s="1"/>
  <c r="L505" i="3" s="1"/>
  <c r="C620" i="1"/>
  <c r="C642" i="4" s="1"/>
  <c r="J489" i="3"/>
  <c r="K489" i="3" s="1"/>
  <c r="L489" i="3" s="1"/>
  <c r="G41" i="1"/>
  <c r="I31" i="1"/>
  <c r="E31" i="1"/>
  <c r="G30" i="1"/>
  <c r="M29" i="1"/>
  <c r="L28" i="1"/>
  <c r="F27" i="1"/>
  <c r="L26" i="1"/>
  <c r="H26" i="1"/>
  <c r="K24" i="1"/>
  <c r="G24" i="1"/>
  <c r="M23" i="1"/>
  <c r="E23" i="1"/>
  <c r="G22" i="1"/>
  <c r="M20" i="1"/>
  <c r="I20" i="1"/>
  <c r="K19" i="1"/>
  <c r="G19" i="1"/>
  <c r="F18" i="1"/>
  <c r="F16" i="1"/>
  <c r="L15" i="1"/>
  <c r="G12" i="1"/>
  <c r="M11" i="1"/>
  <c r="I11" i="1"/>
  <c r="I9" i="1"/>
  <c r="C618" i="1"/>
  <c r="C640" i="4" s="1"/>
  <c r="Y576" i="5"/>
  <c r="Y575" i="5" s="1"/>
  <c r="J492" i="3"/>
  <c r="E25" i="1"/>
  <c r="G17" i="1"/>
  <c r="H33" i="1"/>
  <c r="I25" i="1"/>
  <c r="K33" i="1"/>
  <c r="F598" i="1"/>
  <c r="C368" i="2" s="1"/>
  <c r="D368" i="2" s="1"/>
  <c r="E368" i="2" s="1"/>
  <c r="I598" i="1"/>
  <c r="M19" i="1"/>
  <c r="M598" i="1"/>
  <c r="N598" i="1"/>
  <c r="J598" i="1"/>
  <c r="C608" i="1"/>
  <c r="C630" i="4" s="1"/>
  <c r="H18" i="1"/>
  <c r="K39" i="1"/>
  <c r="J24" i="1"/>
  <c r="J22" i="1"/>
  <c r="I14" i="1"/>
  <c r="J10" i="1"/>
  <c r="I40" i="1"/>
  <c r="I27" i="1"/>
  <c r="M18" i="1"/>
  <c r="H598" i="1"/>
  <c r="W47" i="5"/>
  <c r="I38" i="1"/>
  <c r="I36" i="1"/>
  <c r="K35" i="1"/>
  <c r="N44" i="1"/>
  <c r="N15" i="1"/>
  <c r="J481" i="3"/>
  <c r="K481" i="3" s="1"/>
  <c r="L481" i="3" s="1"/>
  <c r="J37" i="1"/>
  <c r="J21" i="1"/>
  <c r="K17" i="1"/>
  <c r="L37" i="1"/>
  <c r="K32" i="1"/>
  <c r="N38" i="1"/>
  <c r="L35" i="1"/>
  <c r="K28" i="1"/>
  <c r="K26" i="1"/>
  <c r="I21" i="1"/>
  <c r="I16" i="1"/>
  <c r="J484" i="3"/>
  <c r="K484" i="3" s="1"/>
  <c r="L484" i="3" s="1"/>
  <c r="J486" i="3"/>
  <c r="K486" i="3" s="1"/>
  <c r="L486" i="3" s="1"/>
  <c r="N46" i="1"/>
  <c r="K45" i="1"/>
  <c r="I43" i="1"/>
  <c r="K42" i="1"/>
  <c r="K40" i="1"/>
  <c r="H38" i="1"/>
  <c r="L36" i="1"/>
  <c r="H36" i="1"/>
  <c r="J35" i="1"/>
  <c r="L34" i="1"/>
  <c r="L32" i="1"/>
  <c r="H32" i="1"/>
  <c r="J31" i="1"/>
  <c r="K27" i="1"/>
  <c r="I26" i="1"/>
  <c r="L24" i="1"/>
  <c r="H24" i="1"/>
  <c r="J23" i="1"/>
  <c r="H22" i="1"/>
  <c r="L19" i="1"/>
  <c r="H19" i="1"/>
  <c r="I17" i="1"/>
  <c r="K16" i="1"/>
  <c r="K14" i="1"/>
  <c r="H12" i="1"/>
  <c r="J11" i="1"/>
  <c r="H10" i="1"/>
  <c r="N34" i="1"/>
  <c r="N30" i="1"/>
  <c r="N26" i="1"/>
  <c r="N12" i="1"/>
  <c r="H29" i="1"/>
  <c r="J17" i="1"/>
  <c r="M25" i="1"/>
  <c r="N21" i="1"/>
  <c r="J18" i="1"/>
  <c r="N42" i="1"/>
  <c r="N35" i="1"/>
  <c r="N20" i="1"/>
  <c r="N13" i="1"/>
  <c r="J513" i="3"/>
  <c r="K513" i="3" s="1"/>
  <c r="L513" i="3" s="1"/>
  <c r="H25" i="1"/>
  <c r="I37" i="1"/>
  <c r="J45" i="1"/>
  <c r="J13" i="1"/>
  <c r="K25" i="1"/>
  <c r="L45" i="1"/>
  <c r="L29" i="1"/>
  <c r="L13" i="1"/>
  <c r="M21" i="1"/>
  <c r="C607" i="1"/>
  <c r="C629" i="4" s="1"/>
  <c r="R11" i="5"/>
  <c r="R15" i="5"/>
  <c r="R19" i="5"/>
  <c r="R23" i="5"/>
  <c r="R27" i="5"/>
  <c r="R31" i="5"/>
  <c r="R43" i="5"/>
  <c r="U11" i="5"/>
  <c r="U19" i="5"/>
  <c r="M32" i="1"/>
  <c r="I32" i="1"/>
  <c r="I30" i="1"/>
  <c r="J28" i="1"/>
  <c r="H27" i="1"/>
  <c r="M24" i="1"/>
  <c r="I24" i="1"/>
  <c r="H21" i="1"/>
  <c r="K20" i="1"/>
  <c r="I19" i="1"/>
  <c r="J15" i="1"/>
  <c r="H14" i="1"/>
  <c r="I12" i="1"/>
  <c r="C633" i="1"/>
  <c r="C655" i="4" s="1"/>
  <c r="C624" i="1"/>
  <c r="C646" i="4" s="1"/>
  <c r="N39" i="1"/>
  <c r="N24" i="1"/>
  <c r="J500" i="3"/>
  <c r="K500" i="3" s="1"/>
  <c r="L500" i="3" s="1"/>
  <c r="J509" i="3"/>
  <c r="K509" i="3" s="1"/>
  <c r="L509" i="3" s="1"/>
  <c r="I33" i="1"/>
  <c r="K21" i="1"/>
  <c r="M17" i="1"/>
  <c r="C635" i="1"/>
  <c r="C657" i="4" s="1"/>
  <c r="C611" i="1"/>
  <c r="C633" i="4" s="1"/>
  <c r="C622" i="1"/>
  <c r="C644" i="4" s="1"/>
  <c r="J514" i="3"/>
  <c r="I514" i="3" s="1"/>
  <c r="J494" i="3"/>
  <c r="K494" i="3" s="1"/>
  <c r="L494" i="3" s="1"/>
  <c r="J504" i="3"/>
  <c r="K504" i="3" s="1"/>
  <c r="L504" i="3" s="1"/>
  <c r="E17" i="1"/>
  <c r="G45" i="1"/>
  <c r="C631" i="1"/>
  <c r="C653" i="4" s="1"/>
  <c r="C627" i="1"/>
  <c r="C649" i="4" s="1"/>
  <c r="C613" i="1"/>
  <c r="C635" i="4" s="1"/>
  <c r="C609" i="1"/>
  <c r="C631" i="4" s="1"/>
  <c r="G598" i="1"/>
  <c r="E598" i="1"/>
  <c r="D20" i="8" s="1"/>
  <c r="C625" i="1"/>
  <c r="C647" i="4" s="1"/>
  <c r="G575" i="5"/>
  <c r="J479" i="3"/>
  <c r="K479" i="3" s="1"/>
  <c r="L479" i="3" s="1"/>
  <c r="E33" i="1"/>
  <c r="F45" i="1"/>
  <c r="C630" i="1"/>
  <c r="C652" i="4" s="1"/>
  <c r="C626" i="1"/>
  <c r="C648" i="4" s="1"/>
  <c r="C619" i="1"/>
  <c r="C641" i="4" s="1"/>
  <c r="C615" i="1"/>
  <c r="C637" i="4" s="1"/>
  <c r="C612" i="1"/>
  <c r="C634" i="4" s="1"/>
  <c r="C604" i="1"/>
  <c r="C626" i="4" s="1"/>
  <c r="G40" i="1"/>
  <c r="F21" i="1"/>
  <c r="J512" i="3"/>
  <c r="K512" i="3" s="1"/>
  <c r="L512" i="3" s="1"/>
  <c r="E45" i="1"/>
  <c r="F41" i="1"/>
  <c r="F17" i="1"/>
  <c r="G37" i="1"/>
  <c r="G10" i="1"/>
  <c r="C610" i="1"/>
  <c r="C632" i="4" s="1"/>
  <c r="J501" i="3"/>
  <c r="K501" i="3" s="1"/>
  <c r="L501" i="3" s="1"/>
  <c r="E41" i="1"/>
  <c r="E21" i="1"/>
  <c r="F37" i="1"/>
  <c r="J498" i="3"/>
  <c r="K498" i="3" s="1"/>
  <c r="L498" i="3" s="1"/>
  <c r="J496" i="3"/>
  <c r="J491" i="3"/>
  <c r="K491" i="3" s="1"/>
  <c r="L491" i="3" s="1"/>
  <c r="J495" i="3"/>
  <c r="K495" i="3" s="1"/>
  <c r="L495" i="3" s="1"/>
  <c r="J483" i="3"/>
  <c r="K492" i="3"/>
  <c r="L492" i="3" s="1"/>
  <c r="J487" i="3"/>
  <c r="J507" i="3"/>
  <c r="K507" i="3" s="1"/>
  <c r="L507" i="3" s="1"/>
  <c r="D29" i="1"/>
  <c r="J510" i="3"/>
  <c r="K510" i="3" s="1"/>
  <c r="L510" i="3" s="1"/>
  <c r="J482" i="3"/>
  <c r="D37" i="1"/>
  <c r="D35" i="1"/>
  <c r="D33" i="1"/>
  <c r="D23" i="1"/>
  <c r="D20" i="1"/>
  <c r="D11" i="1"/>
  <c r="J502" i="3"/>
  <c r="K502" i="3" s="1"/>
  <c r="L502" i="3" s="1"/>
  <c r="C573" i="5"/>
  <c r="J493" i="3"/>
  <c r="K493" i="3" s="1"/>
  <c r="L493" i="3" s="1"/>
  <c r="J485" i="3"/>
  <c r="K485" i="3" s="1"/>
  <c r="L485" i="3" s="1"/>
  <c r="J480" i="3"/>
  <c r="D25" i="1"/>
  <c r="D38" i="1"/>
  <c r="D36" i="1"/>
  <c r="D34" i="1"/>
  <c r="D32" i="1"/>
  <c r="D30" i="1"/>
  <c r="D24" i="1"/>
  <c r="D22" i="1"/>
  <c r="D19" i="1"/>
  <c r="D12" i="1"/>
  <c r="D10" i="1"/>
  <c r="D45" i="1"/>
  <c r="D21" i="1"/>
  <c r="D43" i="1"/>
  <c r="D28" i="1"/>
  <c r="D26" i="1"/>
  <c r="D17" i="1"/>
  <c r="D41" i="1"/>
  <c r="D13" i="1"/>
  <c r="C599" i="1"/>
  <c r="C621" i="4" s="1"/>
  <c r="D598" i="1"/>
  <c r="J478" i="3"/>
  <c r="K478" i="3" s="1"/>
  <c r="L478" i="3" s="1"/>
  <c r="G516" i="3"/>
  <c r="B20" i="5"/>
  <c r="B573" i="5"/>
  <c r="D9" i="1"/>
  <c r="D140" i="2"/>
  <c r="E140" i="2" s="1"/>
  <c r="B142" i="2"/>
  <c r="F135" i="2" s="1"/>
  <c r="C29" i="3"/>
  <c r="F80" i="3"/>
  <c r="K80" i="3" s="1"/>
  <c r="L80" i="3" s="1"/>
  <c r="C25" i="3"/>
  <c r="F25" i="3" s="1"/>
  <c r="D208" i="2"/>
  <c r="E208" i="2" s="1"/>
  <c r="B210" i="2"/>
  <c r="D171" i="2"/>
  <c r="E171" i="2" s="1"/>
  <c r="B180" i="2"/>
  <c r="D288" i="2"/>
  <c r="E288" i="2" s="1"/>
  <c r="F88" i="3"/>
  <c r="K88" i="3" s="1"/>
  <c r="L88" i="3" s="1"/>
  <c r="C10" i="3"/>
  <c r="K250" i="3"/>
  <c r="L250" i="3" s="1"/>
  <c r="D29" i="3"/>
  <c r="C19" i="3"/>
  <c r="F19" i="3" s="1"/>
  <c r="C46" i="3"/>
  <c r="F46" i="3" s="1"/>
  <c r="E46" i="3" s="1"/>
  <c r="B259" i="2"/>
  <c r="D259" i="2" s="1"/>
  <c r="E259" i="2" s="1"/>
  <c r="E93" i="3"/>
  <c r="K93" i="3"/>
  <c r="L93" i="3" s="1"/>
  <c r="D325" i="2"/>
  <c r="E325" i="2" s="1"/>
  <c r="D135" i="2"/>
  <c r="E135" i="2" s="1"/>
  <c r="B298" i="2"/>
  <c r="D298" i="2" s="1"/>
  <c r="E298" i="2" s="1"/>
  <c r="D292" i="2"/>
  <c r="E292" i="2" s="1"/>
  <c r="D133" i="2"/>
  <c r="E133" i="2" s="1"/>
  <c r="F167" i="3"/>
  <c r="K167" i="3" s="1"/>
  <c r="L167" i="3" s="1"/>
  <c r="C205" i="3"/>
  <c r="C35" i="3"/>
  <c r="C15" i="3"/>
  <c r="F15" i="3" s="1"/>
  <c r="F70" i="3"/>
  <c r="K70" i="3" s="1"/>
  <c r="L70" i="3" s="1"/>
  <c r="D91" i="2"/>
  <c r="E91" i="2" s="1"/>
  <c r="B100" i="2"/>
  <c r="D100" i="2" s="1"/>
  <c r="E100" i="2" s="1"/>
  <c r="B377" i="2"/>
  <c r="B379" i="2" s="1"/>
  <c r="F376" i="2" s="1"/>
  <c r="D28" i="3"/>
  <c r="F28" i="3" s="1"/>
  <c r="F84" i="3"/>
  <c r="K84" i="3" s="1"/>
  <c r="L84" i="3" s="1"/>
  <c r="C102" i="3"/>
  <c r="C14" i="3"/>
  <c r="F14" i="3" s="1"/>
  <c r="C36" i="3"/>
  <c r="F36" i="3" s="1"/>
  <c r="F92" i="3"/>
  <c r="K92" i="3" s="1"/>
  <c r="L92" i="3" s="1"/>
  <c r="F91" i="3"/>
  <c r="K91" i="3" s="1"/>
  <c r="L91" i="3" s="1"/>
  <c r="D37" i="3"/>
  <c r="F78" i="3"/>
  <c r="K78" i="3" s="1"/>
  <c r="L78" i="3" s="1"/>
  <c r="C23" i="3"/>
  <c r="F23" i="3" s="1"/>
  <c r="F487" i="2"/>
  <c r="F488" i="2"/>
  <c r="E100" i="3"/>
  <c r="K100" i="3"/>
  <c r="L100" i="3" s="1"/>
  <c r="F33" i="3"/>
  <c r="E514" i="3"/>
  <c r="E410" i="3"/>
  <c r="K410" i="3"/>
  <c r="L410" i="3" s="1"/>
  <c r="K143" i="3"/>
  <c r="L143" i="3" s="1"/>
  <c r="C37" i="3"/>
  <c r="K101" i="3"/>
  <c r="L101" i="3" s="1"/>
  <c r="C38" i="3"/>
  <c r="F38" i="3" s="1"/>
  <c r="E203" i="3"/>
  <c r="K203" i="3"/>
  <c r="L203" i="3" s="1"/>
  <c r="K356" i="3"/>
  <c r="L356" i="3" s="1"/>
  <c r="F453" i="2"/>
  <c r="C9" i="3"/>
  <c r="C12" i="3"/>
  <c r="F12" i="3" s="1"/>
  <c r="F443" i="2"/>
  <c r="F445" i="2" s="1"/>
  <c r="F457" i="2" s="1"/>
  <c r="F69" i="3"/>
  <c r="K69" i="3" s="1"/>
  <c r="L69" i="3" s="1"/>
  <c r="B220" i="2"/>
  <c r="D220" i="2" s="1"/>
  <c r="E220" i="2" s="1"/>
  <c r="F87" i="3"/>
  <c r="K87" i="3" s="1"/>
  <c r="L87" i="3" s="1"/>
  <c r="D35" i="3"/>
  <c r="F196" i="3"/>
  <c r="K196" i="3" s="1"/>
  <c r="L196" i="3" s="1"/>
  <c r="F219" i="3"/>
  <c r="K219" i="3" s="1"/>
  <c r="L219" i="3" s="1"/>
  <c r="F227" i="3"/>
  <c r="K227" i="3" s="1"/>
  <c r="L227" i="3" s="1"/>
  <c r="F301" i="3"/>
  <c r="E301" i="3" s="1"/>
  <c r="F292" i="3"/>
  <c r="K292" i="3" s="1"/>
  <c r="L292" i="3" s="1"/>
  <c r="F277" i="3"/>
  <c r="K277" i="3" s="1"/>
  <c r="L277" i="3" s="1"/>
  <c r="F296" i="3"/>
  <c r="K296" i="3" s="1"/>
  <c r="L296" i="3" s="1"/>
  <c r="F351" i="3"/>
  <c r="E351" i="3" s="1"/>
  <c r="F341" i="3"/>
  <c r="K341" i="3" s="1"/>
  <c r="L341" i="3" s="1"/>
  <c r="F348" i="3"/>
  <c r="K348" i="3" s="1"/>
  <c r="L348" i="3" s="1"/>
  <c r="F453" i="3"/>
  <c r="K453" i="3" s="1"/>
  <c r="L453" i="3" s="1"/>
  <c r="F535" i="3"/>
  <c r="F582" i="3"/>
  <c r="F584" i="3"/>
  <c r="K584" i="3" s="1"/>
  <c r="L584" i="3" s="1"/>
  <c r="F586" i="3"/>
  <c r="K586" i="3" s="1"/>
  <c r="L586" i="3" s="1"/>
  <c r="F588" i="3"/>
  <c r="F603" i="3"/>
  <c r="K603" i="3" s="1"/>
  <c r="L603" i="3" s="1"/>
  <c r="F615" i="3"/>
  <c r="K615" i="3" s="1"/>
  <c r="L615" i="3" s="1"/>
  <c r="F644" i="3"/>
  <c r="F646" i="3"/>
  <c r="K120" i="3"/>
  <c r="L120" i="3" s="1"/>
  <c r="F293" i="3"/>
  <c r="K293" i="3" s="1"/>
  <c r="L293" i="3" s="1"/>
  <c r="F452" i="3"/>
  <c r="K452" i="3" s="1"/>
  <c r="L452" i="3" s="1"/>
  <c r="F462" i="3"/>
  <c r="F451" i="3"/>
  <c r="K451" i="3" s="1"/>
  <c r="L451" i="3" s="1"/>
  <c r="F483" i="3"/>
  <c r="F531" i="3"/>
  <c r="F538" i="3"/>
  <c r="F556" i="3"/>
  <c r="F594" i="3"/>
  <c r="K594" i="3" s="1"/>
  <c r="L594" i="3" s="1"/>
  <c r="F598" i="3"/>
  <c r="F600" i="3"/>
  <c r="F606" i="3"/>
  <c r="K606" i="3" s="1"/>
  <c r="L606" i="3" s="1"/>
  <c r="F608" i="3"/>
  <c r="K608" i="3" s="1"/>
  <c r="L608" i="3" s="1"/>
  <c r="F610" i="3"/>
  <c r="K610" i="3" s="1"/>
  <c r="L610" i="3" s="1"/>
  <c r="B418" i="2"/>
  <c r="F408" i="2" s="1"/>
  <c r="K150" i="3"/>
  <c r="L150" i="3" s="1"/>
  <c r="K126" i="3"/>
  <c r="L126" i="3" s="1"/>
  <c r="F331" i="3"/>
  <c r="K331" i="3" s="1"/>
  <c r="L331" i="3" s="1"/>
  <c r="F339" i="3"/>
  <c r="K339" i="3" s="1"/>
  <c r="L339" i="3" s="1"/>
  <c r="C516" i="3"/>
  <c r="F480" i="3"/>
  <c r="F558" i="3"/>
  <c r="E558" i="3" s="1"/>
  <c r="F551" i="3"/>
  <c r="F561" i="3"/>
  <c r="R34" i="5"/>
  <c r="S635" i="5"/>
  <c r="S634" i="5" s="1"/>
  <c r="R10" i="5"/>
  <c r="C40" i="5"/>
  <c r="B42" i="5"/>
  <c r="I34" i="5"/>
  <c r="L34" i="5"/>
  <c r="O10" i="5"/>
  <c r="O18" i="5"/>
  <c r="R14" i="5"/>
  <c r="R18" i="5"/>
  <c r="R22" i="5"/>
  <c r="R26" i="5"/>
  <c r="R30" i="5"/>
  <c r="R38" i="5"/>
  <c r="R42" i="5"/>
  <c r="R46" i="5"/>
  <c r="U10" i="5"/>
  <c r="U14" i="5"/>
  <c r="U18" i="5"/>
  <c r="U26" i="5"/>
  <c r="U34" i="5"/>
  <c r="U38" i="5"/>
  <c r="U42" i="5"/>
  <c r="U46" i="5"/>
  <c r="O756" i="1"/>
  <c r="O734" i="1"/>
  <c r="C730" i="1"/>
  <c r="C455" i="2"/>
  <c r="D455" i="2" s="1"/>
  <c r="E455" i="2" s="1"/>
  <c r="O741" i="1"/>
  <c r="C856" i="4"/>
  <c r="P856" i="4" s="1"/>
  <c r="O11" i="9"/>
  <c r="O46" i="9" s="1"/>
  <c r="P45" i="9"/>
  <c r="C863" i="4"/>
  <c r="P863" i="4" s="1"/>
  <c r="C831" i="4"/>
  <c r="P831" i="4" s="1"/>
  <c r="C795" i="1"/>
  <c r="O825" i="1" s="1"/>
  <c r="C794" i="4"/>
  <c r="O767" i="1"/>
  <c r="C847" i="4"/>
  <c r="P847" i="4" s="1"/>
  <c r="O14" i="9"/>
  <c r="C764" i="4"/>
  <c r="B24" i="8"/>
  <c r="O826" i="1"/>
  <c r="C491" i="2"/>
  <c r="C443" i="2"/>
  <c r="C768" i="4"/>
  <c r="O29" i="9"/>
  <c r="C783" i="4"/>
  <c r="O33" i="9"/>
  <c r="P41" i="9"/>
  <c r="C859" i="4"/>
  <c r="P859" i="4" s="1"/>
  <c r="O803" i="1"/>
  <c r="C833" i="4"/>
  <c r="P833" i="4" s="1"/>
  <c r="C855" i="4"/>
  <c r="P855" i="4" s="1"/>
  <c r="P37" i="9"/>
  <c r="O805" i="1"/>
  <c r="P15" i="9"/>
  <c r="P46" i="9" s="1"/>
  <c r="P22" i="9"/>
  <c r="C835" i="4"/>
  <c r="P835" i="4" s="1"/>
  <c r="P34" i="9"/>
  <c r="O822" i="1"/>
  <c r="P31" i="9"/>
  <c r="C482" i="2"/>
  <c r="C25" i="8"/>
  <c r="B25" i="8" s="1"/>
  <c r="O749" i="1"/>
  <c r="O731" i="1"/>
  <c r="O730" i="1" s="1"/>
  <c r="C857" i="4"/>
  <c r="P857" i="4" s="1"/>
  <c r="O22" i="9"/>
  <c r="O816" i="1"/>
  <c r="C864" i="4"/>
  <c r="P826" i="4" s="1"/>
  <c r="O742" i="1"/>
  <c r="O757" i="1"/>
  <c r="O733" i="1"/>
  <c r="O821" i="1"/>
  <c r="O750" i="1"/>
  <c r="C494" i="2"/>
  <c r="O37" i="9"/>
  <c r="O736" i="1"/>
  <c r="D494" i="2"/>
  <c r="E494" i="2" s="1"/>
  <c r="K174" i="3"/>
  <c r="L174" i="3" s="1"/>
  <c r="K134" i="3"/>
  <c r="L134" i="3" s="1"/>
  <c r="E409" i="3"/>
  <c r="K409" i="3"/>
  <c r="L409" i="3" s="1"/>
  <c r="K185" i="3"/>
  <c r="L185" i="3" s="1"/>
  <c r="K170" i="3"/>
  <c r="L170" i="3" s="1"/>
  <c r="K230" i="3"/>
  <c r="L230" i="3" s="1"/>
  <c r="K182" i="3"/>
  <c r="L182" i="3" s="1"/>
  <c r="F132" i="2"/>
  <c r="F129" i="2"/>
  <c r="F136" i="2"/>
  <c r="K191" i="3"/>
  <c r="L191" i="3" s="1"/>
  <c r="K345" i="3"/>
  <c r="L345" i="3" s="1"/>
  <c r="K398" i="3"/>
  <c r="L398" i="3" s="1"/>
  <c r="K202" i="3"/>
  <c r="L202" i="3" s="1"/>
  <c r="E202" i="3"/>
  <c r="K399" i="3"/>
  <c r="L399" i="3" s="1"/>
  <c r="K299" i="3"/>
  <c r="L299" i="3" s="1"/>
  <c r="K324" i="3"/>
  <c r="L324" i="3" s="1"/>
  <c r="K272" i="3"/>
  <c r="L272" i="3" s="1"/>
  <c r="K116" i="3"/>
  <c r="L116" i="3" s="1"/>
  <c r="K178" i="3"/>
  <c r="L178" i="3" s="1"/>
  <c r="K151" i="3"/>
  <c r="L151" i="3" s="1"/>
  <c r="K225" i="3"/>
  <c r="L225" i="3" s="1"/>
  <c r="K323" i="3"/>
  <c r="L323" i="3" s="1"/>
  <c r="K85" i="3"/>
  <c r="L85" i="3" s="1"/>
  <c r="K79" i="3"/>
  <c r="L79" i="3" s="1"/>
  <c r="D60" i="2"/>
  <c r="E60" i="2" s="1"/>
  <c r="B62" i="2"/>
  <c r="K391" i="3"/>
  <c r="L391" i="3" s="1"/>
  <c r="K304" i="3"/>
  <c r="L304" i="3" s="1"/>
  <c r="E304" i="3"/>
  <c r="K175" i="3"/>
  <c r="L175" i="3" s="1"/>
  <c r="K98" i="3"/>
  <c r="L98" i="3" s="1"/>
  <c r="E98" i="3"/>
  <c r="K429" i="3"/>
  <c r="L429" i="3" s="1"/>
  <c r="K239" i="3"/>
  <c r="L239" i="3" s="1"/>
  <c r="K65" i="3"/>
  <c r="L65" i="3" s="1"/>
  <c r="K246" i="3"/>
  <c r="L246" i="3" s="1"/>
  <c r="K193" i="3"/>
  <c r="L193" i="3" s="1"/>
  <c r="K440" i="3"/>
  <c r="L440" i="3" s="1"/>
  <c r="K280" i="3"/>
  <c r="L280" i="3" s="1"/>
  <c r="K223" i="3"/>
  <c r="L223" i="3" s="1"/>
  <c r="E460" i="3"/>
  <c r="K460" i="3"/>
  <c r="L460" i="3" s="1"/>
  <c r="K426" i="3"/>
  <c r="L426" i="3" s="1"/>
  <c r="K82" i="3"/>
  <c r="L82" i="3" s="1"/>
  <c r="E46" i="9"/>
  <c r="M46" i="9"/>
  <c r="K128" i="3"/>
  <c r="L128" i="3" s="1"/>
  <c r="K248" i="3"/>
  <c r="L248" i="3" s="1"/>
  <c r="K195" i="3"/>
  <c r="L195" i="3" s="1"/>
  <c r="K385" i="3"/>
  <c r="L385" i="3" s="1"/>
  <c r="K194" i="3"/>
  <c r="L194" i="3" s="1"/>
  <c r="E198" i="3"/>
  <c r="K198" i="3"/>
  <c r="L198" i="3" s="1"/>
  <c r="K133" i="3"/>
  <c r="L133" i="3" s="1"/>
  <c r="K149" i="3"/>
  <c r="L149" i="3" s="1"/>
  <c r="K144" i="3"/>
  <c r="L144" i="3" s="1"/>
  <c r="K235" i="3"/>
  <c r="L235" i="3" s="1"/>
  <c r="K286" i="3"/>
  <c r="L286" i="3" s="1"/>
  <c r="K332" i="3"/>
  <c r="L332" i="3" s="1"/>
  <c r="K346" i="3"/>
  <c r="L346" i="3" s="1"/>
  <c r="K395" i="3"/>
  <c r="L395" i="3" s="1"/>
  <c r="K400" i="3"/>
  <c r="L400" i="3" s="1"/>
  <c r="K407" i="3"/>
  <c r="L407" i="3" s="1"/>
  <c r="E407" i="3"/>
  <c r="K380" i="3"/>
  <c r="L380" i="3" s="1"/>
  <c r="K379" i="3"/>
  <c r="L379" i="3" s="1"/>
  <c r="K353" i="3"/>
  <c r="L353" i="3" s="1"/>
  <c r="E353" i="3"/>
  <c r="K197" i="3"/>
  <c r="L197" i="3" s="1"/>
  <c r="E197" i="3"/>
  <c r="K183" i="3"/>
  <c r="L183" i="3" s="1"/>
  <c r="K199" i="3"/>
  <c r="L199" i="3" s="1"/>
  <c r="E199" i="3"/>
  <c r="K146" i="3"/>
  <c r="L146" i="3" s="1"/>
  <c r="K148" i="3"/>
  <c r="L148" i="3" s="1"/>
  <c r="K135" i="3"/>
  <c r="L135" i="3" s="1"/>
  <c r="F72" i="3"/>
  <c r="D58" i="2"/>
  <c r="E58" i="2" s="1"/>
  <c r="B18" i="2"/>
  <c r="B337" i="2"/>
  <c r="B90" i="2"/>
  <c r="K204" i="3"/>
  <c r="L204" i="3" s="1"/>
  <c r="E204" i="3"/>
  <c r="K220" i="3"/>
  <c r="L220" i="3" s="1"/>
  <c r="K273" i="3"/>
  <c r="L273" i="3" s="1"/>
  <c r="K307" i="3"/>
  <c r="L307" i="3" s="1"/>
  <c r="E307" i="3"/>
  <c r="K337" i="3"/>
  <c r="L337" i="3" s="1"/>
  <c r="K355" i="3"/>
  <c r="L355" i="3" s="1"/>
  <c r="E355" i="3"/>
  <c r="K336" i="3"/>
  <c r="L336" i="3" s="1"/>
  <c r="F450" i="3"/>
  <c r="F457" i="3"/>
  <c r="F482" i="3"/>
  <c r="F450" i="2"/>
  <c r="F451" i="2"/>
  <c r="F493" i="2"/>
  <c r="F22" i="3"/>
  <c r="K226" i="3"/>
  <c r="L226" i="3" s="1"/>
  <c r="K435" i="3"/>
  <c r="L435" i="3" s="1"/>
  <c r="F454" i="2"/>
  <c r="F485" i="2"/>
  <c r="F494" i="2" s="1"/>
  <c r="K334" i="3"/>
  <c r="L334" i="3" s="1"/>
  <c r="K200" i="3"/>
  <c r="L200" i="3" s="1"/>
  <c r="E200" i="3"/>
  <c r="K448" i="3"/>
  <c r="L448" i="3" s="1"/>
  <c r="K458" i="3"/>
  <c r="L458" i="3" s="1"/>
  <c r="K237" i="3"/>
  <c r="L237" i="3" s="1"/>
  <c r="K357" i="3"/>
  <c r="L357" i="3" s="1"/>
  <c r="K283" i="3"/>
  <c r="L283" i="3" s="1"/>
  <c r="K236" i="3"/>
  <c r="L236" i="3" s="1"/>
  <c r="K95" i="3"/>
  <c r="L95" i="3" s="1"/>
  <c r="E95" i="3"/>
  <c r="K96" i="3"/>
  <c r="L96" i="3" s="1"/>
  <c r="E96" i="3"/>
  <c r="F31" i="3"/>
  <c r="K190" i="3"/>
  <c r="L190" i="3" s="1"/>
  <c r="F32" i="3"/>
  <c r="K74" i="3"/>
  <c r="L74" i="3" s="1"/>
  <c r="K455" i="3"/>
  <c r="L455" i="3" s="1"/>
  <c r="E455" i="3"/>
  <c r="K404" i="3"/>
  <c r="L404" i="3" s="1"/>
  <c r="K401" i="3"/>
  <c r="L401" i="3" s="1"/>
  <c r="K376" i="3"/>
  <c r="L376" i="3" s="1"/>
  <c r="K359" i="3"/>
  <c r="L359" i="3" s="1"/>
  <c r="E359" i="3"/>
  <c r="K338" i="3"/>
  <c r="L338" i="3" s="1"/>
  <c r="K179" i="3"/>
  <c r="L179" i="3" s="1"/>
  <c r="K124" i="3"/>
  <c r="L124" i="3" s="1"/>
  <c r="K76" i="3"/>
  <c r="L76" i="3" s="1"/>
  <c r="K152" i="3"/>
  <c r="L152" i="3" s="1"/>
  <c r="K130" i="3"/>
  <c r="L130" i="3" s="1"/>
  <c r="K121" i="3"/>
  <c r="L121" i="3" s="1"/>
  <c r="F13" i="3"/>
  <c r="B14" i="2"/>
  <c r="K125" i="3"/>
  <c r="L125" i="3" s="1"/>
  <c r="B17" i="2"/>
  <c r="B16" i="2"/>
  <c r="K176" i="3"/>
  <c r="L176" i="3" s="1"/>
  <c r="K168" i="3"/>
  <c r="L168" i="3" s="1"/>
  <c r="F231" i="3"/>
  <c r="K305" i="3"/>
  <c r="L305" i="3" s="1"/>
  <c r="E305" i="3"/>
  <c r="F289" i="3"/>
  <c r="K306" i="3"/>
  <c r="L306" i="3" s="1"/>
  <c r="E306" i="3"/>
  <c r="K291" i="3"/>
  <c r="L291" i="3" s="1"/>
  <c r="K441" i="3"/>
  <c r="L441" i="3" s="1"/>
  <c r="K461" i="3"/>
  <c r="L461" i="3" s="1"/>
  <c r="E461" i="3"/>
  <c r="K381" i="3"/>
  <c r="L381" i="3" s="1"/>
  <c r="K123" i="3"/>
  <c r="L123" i="3" s="1"/>
  <c r="K132" i="3"/>
  <c r="L132" i="3" s="1"/>
  <c r="K254" i="3"/>
  <c r="L254" i="3" s="1"/>
  <c r="E254" i="3"/>
  <c r="F17" i="3"/>
  <c r="K86" i="3"/>
  <c r="L86" i="3" s="1"/>
  <c r="K463" i="3"/>
  <c r="L463" i="3" s="1"/>
  <c r="K459" i="3"/>
  <c r="L459" i="3" s="1"/>
  <c r="K347" i="3"/>
  <c r="L347" i="3" s="1"/>
  <c r="K335" i="3"/>
  <c r="L335" i="3" s="1"/>
  <c r="K288" i="3"/>
  <c r="L288" i="3" s="1"/>
  <c r="K251" i="3"/>
  <c r="L251" i="3" s="1"/>
  <c r="F67" i="3"/>
  <c r="C39" i="3"/>
  <c r="F39" i="3" s="1"/>
  <c r="D44" i="3"/>
  <c r="F44" i="3" s="1"/>
  <c r="E44" i="3" s="1"/>
  <c r="C18" i="3"/>
  <c r="F18" i="3" s="1"/>
  <c r="F99" i="3"/>
  <c r="B249" i="2"/>
  <c r="B9" i="2"/>
  <c r="B13" i="2"/>
  <c r="D52" i="2"/>
  <c r="E52" i="2" s="1"/>
  <c r="B12" i="2"/>
  <c r="F177" i="3"/>
  <c r="F192" i="3"/>
  <c r="F242" i="3"/>
  <c r="F234" i="3"/>
  <c r="F328" i="3"/>
  <c r="F329" i="3"/>
  <c r="K171" i="3"/>
  <c r="L171" i="3" s="1"/>
  <c r="K131" i="3"/>
  <c r="L131" i="3" s="1"/>
  <c r="K253" i="3"/>
  <c r="L253" i="3" s="1"/>
  <c r="E253" i="3"/>
  <c r="K349" i="3"/>
  <c r="L349" i="3" s="1"/>
  <c r="K240" i="3"/>
  <c r="L240" i="3" s="1"/>
  <c r="K436" i="3"/>
  <c r="L436" i="3" s="1"/>
  <c r="K64" i="3"/>
  <c r="L64" i="3" s="1"/>
  <c r="K94" i="3"/>
  <c r="L94" i="3" s="1"/>
  <c r="E94" i="3"/>
  <c r="K297" i="3"/>
  <c r="L297" i="3" s="1"/>
  <c r="E297" i="3"/>
  <c r="K278" i="3"/>
  <c r="L278" i="3" s="1"/>
  <c r="K172" i="3"/>
  <c r="L172" i="3" s="1"/>
  <c r="K322" i="3"/>
  <c r="L322" i="3" s="1"/>
  <c r="K270" i="3"/>
  <c r="L270" i="3" s="1"/>
  <c r="K427" i="3"/>
  <c r="L427" i="3" s="1"/>
  <c r="K393" i="3"/>
  <c r="L393" i="3" s="1"/>
  <c r="K405" i="3"/>
  <c r="L405" i="3" s="1"/>
  <c r="E405" i="3"/>
  <c r="K358" i="3"/>
  <c r="L358" i="3" s="1"/>
  <c r="K330" i="3"/>
  <c r="L330" i="3" s="1"/>
  <c r="K186" i="3"/>
  <c r="L186" i="3" s="1"/>
  <c r="K187" i="3"/>
  <c r="L187" i="3" s="1"/>
  <c r="K77" i="3"/>
  <c r="L77" i="3" s="1"/>
  <c r="K83" i="3"/>
  <c r="L83" i="3" s="1"/>
  <c r="K142" i="3"/>
  <c r="L142" i="3" s="1"/>
  <c r="F68" i="3"/>
  <c r="D59" i="2"/>
  <c r="E59" i="2" s="1"/>
  <c r="B8" i="2"/>
  <c r="C24" i="3"/>
  <c r="B15" i="2"/>
  <c r="B11" i="2"/>
  <c r="K252" i="3"/>
  <c r="L252" i="3" s="1"/>
  <c r="K247" i="3"/>
  <c r="L247" i="3" s="1"/>
  <c r="E247" i="3"/>
  <c r="K275" i="3"/>
  <c r="L275" i="3" s="1"/>
  <c r="K290" i="3"/>
  <c r="L290" i="3" s="1"/>
  <c r="F282" i="3"/>
  <c r="F303" i="3"/>
  <c r="K271" i="3"/>
  <c r="L271" i="3" s="1"/>
  <c r="F302" i="3"/>
  <c r="F294" i="3"/>
  <c r="F333" i="3"/>
  <c r="F350" i="3"/>
  <c r="F384" i="3"/>
  <c r="F396" i="3"/>
  <c r="F386" i="3"/>
  <c r="F408" i="3"/>
  <c r="F397" i="3"/>
  <c r="C567" i="3"/>
  <c r="F596" i="3"/>
  <c r="F647" i="3"/>
  <c r="F406" i="3"/>
  <c r="F449" i="3"/>
  <c r="F563" i="3"/>
  <c r="E563" i="3" s="1"/>
  <c r="F566" i="3"/>
  <c r="E566" i="3" s="1"/>
  <c r="F599" i="3"/>
  <c r="F601" i="3"/>
  <c r="K601" i="3" s="1"/>
  <c r="L601" i="3" s="1"/>
  <c r="F616" i="3"/>
  <c r="C669" i="3"/>
  <c r="F633" i="3"/>
  <c r="F635" i="3"/>
  <c r="K635" i="3" s="1"/>
  <c r="L635" i="3" s="1"/>
  <c r="F637" i="3"/>
  <c r="K637" i="3" s="1"/>
  <c r="L637" i="3" s="1"/>
  <c r="F649" i="3"/>
  <c r="F653" i="3"/>
  <c r="F392" i="3"/>
  <c r="F438" i="3"/>
  <c r="F445" i="3"/>
  <c r="F446" i="3"/>
  <c r="F488" i="3"/>
  <c r="F487" i="3"/>
  <c r="F496" i="3"/>
  <c r="F532" i="3"/>
  <c r="F540" i="3"/>
  <c r="F546" i="3"/>
  <c r="F583" i="3"/>
  <c r="F585" i="3"/>
  <c r="F587" i="3"/>
  <c r="F589" i="3"/>
  <c r="F605" i="3"/>
  <c r="F607" i="3"/>
  <c r="F609" i="3"/>
  <c r="F611" i="3"/>
  <c r="F641" i="3"/>
  <c r="F643" i="3"/>
  <c r="K643" i="3" s="1"/>
  <c r="L643" i="3" s="1"/>
  <c r="F659" i="3"/>
  <c r="K659" i="3" s="1"/>
  <c r="L659" i="3" s="1"/>
  <c r="F663" i="3"/>
  <c r="K663" i="3" s="1"/>
  <c r="L663" i="3" s="1"/>
  <c r="F665" i="3"/>
  <c r="C629" i="1"/>
  <c r="E39" i="1"/>
  <c r="L11" i="5"/>
  <c r="I27" i="5"/>
  <c r="I39" i="5"/>
  <c r="L31" i="5"/>
  <c r="L35" i="5"/>
  <c r="L43" i="5"/>
  <c r="B12" i="5"/>
  <c r="L664" i="1"/>
  <c r="C413" i="2" s="1"/>
  <c r="D413" i="2" s="1"/>
  <c r="E413" i="2" s="1"/>
  <c r="J664" i="1"/>
  <c r="I23" i="8" s="1"/>
  <c r="I26" i="8" s="1"/>
  <c r="J14" i="1"/>
  <c r="C695" i="1"/>
  <c r="N38" i="9" s="1"/>
  <c r="Q38" i="9" s="1"/>
  <c r="R38" i="9" s="1"/>
  <c r="E664" i="1"/>
  <c r="D23" i="8" s="1"/>
  <c r="D26" i="8" s="1"/>
  <c r="D39" i="1"/>
  <c r="E9" i="1"/>
  <c r="C682" i="1"/>
  <c r="C706" i="4" s="1"/>
  <c r="X17" i="5"/>
  <c r="X21" i="5"/>
  <c r="X25" i="5"/>
  <c r="X29" i="5"/>
  <c r="X33" i="5"/>
  <c r="X37" i="5"/>
  <c r="X41" i="5"/>
  <c r="X45" i="5"/>
  <c r="AA9" i="5"/>
  <c r="AA13" i="5"/>
  <c r="AA21" i="5"/>
  <c r="AA25" i="5"/>
  <c r="AA33" i="5"/>
  <c r="AG21" i="5"/>
  <c r="AG25" i="5"/>
  <c r="AG29" i="5"/>
  <c r="AG33" i="5"/>
  <c r="F664" i="1"/>
  <c r="E23" i="8" s="1"/>
  <c r="E26" i="8" s="1"/>
  <c r="I10" i="5"/>
  <c r="I14" i="5"/>
  <c r="I18" i="5"/>
  <c r="I22" i="5"/>
  <c r="I26" i="5"/>
  <c r="I30" i="5"/>
  <c r="I38" i="5"/>
  <c r="I42" i="5"/>
  <c r="I46" i="5"/>
  <c r="L22" i="5"/>
  <c r="L26" i="5"/>
  <c r="L30" i="5"/>
  <c r="L38" i="5"/>
  <c r="L42" i="5"/>
  <c r="L46" i="5"/>
  <c r="O14" i="5"/>
  <c r="O22" i="5"/>
  <c r="O26" i="5"/>
  <c r="O30" i="5"/>
  <c r="O34" i="5"/>
  <c r="O38" i="5"/>
  <c r="O42" i="5"/>
  <c r="O46" i="5"/>
  <c r="I12" i="5"/>
  <c r="I16" i="5"/>
  <c r="I20" i="5"/>
  <c r="I24" i="5"/>
  <c r="I28" i="5"/>
  <c r="I32" i="5"/>
  <c r="I36" i="5"/>
  <c r="I40" i="5"/>
  <c r="I44" i="5"/>
  <c r="L12" i="5"/>
  <c r="L16" i="5"/>
  <c r="L20" i="5"/>
  <c r="L24" i="5"/>
  <c r="L28" i="5"/>
  <c r="L32" i="5"/>
  <c r="L36" i="5"/>
  <c r="L40" i="5"/>
  <c r="L44" i="5"/>
  <c r="O12" i="5"/>
  <c r="O16" i="5"/>
  <c r="O20" i="5"/>
  <c r="O24" i="5"/>
  <c r="O28" i="5"/>
  <c r="O32" i="5"/>
  <c r="O36" i="5"/>
  <c r="O40" i="5"/>
  <c r="O44" i="5"/>
  <c r="R12" i="5"/>
  <c r="R16" i="5"/>
  <c r="R20" i="5"/>
  <c r="R24" i="5"/>
  <c r="R28" i="5"/>
  <c r="R32" i="5"/>
  <c r="R36" i="5"/>
  <c r="R40" i="5"/>
  <c r="R44" i="5"/>
  <c r="U12" i="5"/>
  <c r="U20" i="5"/>
  <c r="U28" i="5"/>
  <c r="U36" i="5"/>
  <c r="Y47" i="5"/>
  <c r="J635" i="5"/>
  <c r="J634" i="5" s="1"/>
  <c r="G635" i="5"/>
  <c r="G634" i="5" s="1"/>
  <c r="Y635" i="5"/>
  <c r="Y634" i="5" s="1"/>
  <c r="I11" i="5"/>
  <c r="I31" i="5"/>
  <c r="I35" i="5"/>
  <c r="I43" i="5"/>
  <c r="L15" i="5"/>
  <c r="L19" i="5"/>
  <c r="L23" i="5"/>
  <c r="L27" i="5"/>
  <c r="L39" i="5"/>
  <c r="M635" i="5"/>
  <c r="M634" i="5" s="1"/>
  <c r="D635" i="5"/>
  <c r="L29" i="5"/>
  <c r="L33" i="5"/>
  <c r="L37" i="5"/>
  <c r="L41" i="5"/>
  <c r="L45" i="5"/>
  <c r="O9" i="5"/>
  <c r="O13" i="5"/>
  <c r="O17" i="5"/>
  <c r="O21" i="5"/>
  <c r="O25" i="5"/>
  <c r="O29" i="5"/>
  <c r="O33" i="5"/>
  <c r="O37" i="5"/>
  <c r="O41" i="5"/>
  <c r="O45" i="5"/>
  <c r="R13" i="5"/>
  <c r="R17" i="5"/>
  <c r="R21" i="5"/>
  <c r="R25" i="5"/>
  <c r="R29" i="5"/>
  <c r="R33" i="5"/>
  <c r="R37" i="5"/>
  <c r="R41" i="5"/>
  <c r="R45" i="5"/>
  <c r="U9" i="5"/>
  <c r="U13" i="5"/>
  <c r="U17" i="5"/>
  <c r="U21" i="5"/>
  <c r="U25" i="5"/>
  <c r="U29" i="5"/>
  <c r="U33" i="5"/>
  <c r="U37" i="5"/>
  <c r="U45" i="5"/>
  <c r="X13" i="5"/>
  <c r="AH635" i="5"/>
  <c r="AH634" i="5" s="1"/>
  <c r="P635" i="5"/>
  <c r="P634" i="5" s="1"/>
  <c r="G664" i="1"/>
  <c r="C408" i="2" s="1"/>
  <c r="I664" i="1"/>
  <c r="H23" i="8" s="1"/>
  <c r="H26" i="8" s="1"/>
  <c r="E47" i="5"/>
  <c r="AB635" i="5"/>
  <c r="AB634" i="5" s="1"/>
  <c r="V635" i="5"/>
  <c r="V634" i="5" s="1"/>
  <c r="AJ47" i="5"/>
  <c r="AE635" i="5"/>
  <c r="AE634" i="5" s="1"/>
  <c r="F13" i="5"/>
  <c r="F17" i="5"/>
  <c r="F21" i="5"/>
  <c r="F25" i="5"/>
  <c r="I9" i="5"/>
  <c r="I13" i="5"/>
  <c r="I17" i="5"/>
  <c r="I21" i="5"/>
  <c r="I25" i="5"/>
  <c r="I29" i="5"/>
  <c r="I33" i="5"/>
  <c r="I37" i="5"/>
  <c r="I41" i="5"/>
  <c r="I45" i="5"/>
  <c r="H47" i="5"/>
  <c r="L9" i="5"/>
  <c r="L13" i="5"/>
  <c r="L17" i="5"/>
  <c r="L21" i="5"/>
  <c r="L25" i="5"/>
  <c r="Z47" i="5"/>
  <c r="M664" i="1"/>
  <c r="L23" i="8" s="1"/>
  <c r="L26" i="8" s="1"/>
  <c r="B30" i="5"/>
  <c r="F34" i="5"/>
  <c r="C684" i="1"/>
  <c r="C708" i="4" s="1"/>
  <c r="K664" i="1"/>
  <c r="C668" i="1"/>
  <c r="C692" i="4" s="1"/>
  <c r="C676" i="1"/>
  <c r="N19" i="9" s="1"/>
  <c r="Q19" i="9" s="1"/>
  <c r="R19" i="9" s="1"/>
  <c r="C678" i="1"/>
  <c r="C702" i="4" s="1"/>
  <c r="H664" i="1"/>
  <c r="G23" i="8" s="1"/>
  <c r="G26" i="8" s="1"/>
  <c r="C702" i="1"/>
  <c r="N45" i="9" s="1"/>
  <c r="Q45" i="9" s="1"/>
  <c r="R45" i="9" s="1"/>
  <c r="C694" i="1"/>
  <c r="C718" i="4" s="1"/>
  <c r="C690" i="1"/>
  <c r="N33" i="9" s="1"/>
  <c r="Q33" i="9" s="1"/>
  <c r="R33" i="9" s="1"/>
  <c r="C677" i="1"/>
  <c r="N20" i="9" s="1"/>
  <c r="Q20" i="9" s="1"/>
  <c r="R20" i="9" s="1"/>
  <c r="C726" i="4"/>
  <c r="G38" i="1"/>
  <c r="C671" i="1"/>
  <c r="N14" i="9" s="1"/>
  <c r="Q14" i="9" s="1"/>
  <c r="R14" i="9" s="1"/>
  <c r="C669" i="1"/>
  <c r="N12" i="9" s="1"/>
  <c r="Q12" i="9" s="1"/>
  <c r="R12" i="9" s="1"/>
  <c r="C688" i="1"/>
  <c r="N31" i="9" s="1"/>
  <c r="Q31" i="9" s="1"/>
  <c r="R31" i="9" s="1"/>
  <c r="C675" i="1"/>
  <c r="C699" i="4" s="1"/>
  <c r="C32" i="4" s="1"/>
  <c r="G34" i="1"/>
  <c r="F13" i="1"/>
  <c r="F22" i="1"/>
  <c r="C680" i="1"/>
  <c r="N23" i="9" s="1"/>
  <c r="Q23" i="9" s="1"/>
  <c r="R23" i="9" s="1"/>
  <c r="C700" i="1"/>
  <c r="N43" i="9" s="1"/>
  <c r="Q43" i="9" s="1"/>
  <c r="R43" i="9" s="1"/>
  <c r="C686" i="1"/>
  <c r="C710" i="4" s="1"/>
  <c r="C697" i="1"/>
  <c r="D44" i="1"/>
  <c r="C696" i="1"/>
  <c r="C720" i="4" s="1"/>
  <c r="C666" i="1"/>
  <c r="N9" i="9" s="1"/>
  <c r="Q9" i="9" s="1"/>
  <c r="R9" i="9" s="1"/>
  <c r="D15" i="1"/>
  <c r="C691" i="1"/>
  <c r="C683" i="1"/>
  <c r="N26" i="9" s="1"/>
  <c r="Q26" i="9" s="1"/>
  <c r="R26" i="9" s="1"/>
  <c r="D664" i="1"/>
  <c r="C693" i="1"/>
  <c r="N37" i="1"/>
  <c r="N33" i="1"/>
  <c r="C689" i="1"/>
  <c r="N29" i="1"/>
  <c r="C685" i="1"/>
  <c r="C681" i="1"/>
  <c r="N25" i="1"/>
  <c r="C667" i="1"/>
  <c r="N11" i="1"/>
  <c r="C687" i="1"/>
  <c r="N31" i="1"/>
  <c r="C679" i="1"/>
  <c r="N23" i="1"/>
  <c r="N17" i="1"/>
  <c r="C673" i="1"/>
  <c r="C665" i="1"/>
  <c r="N664" i="1"/>
  <c r="N9" i="1"/>
  <c r="B15" i="5"/>
  <c r="F15" i="5"/>
  <c r="C674" i="1"/>
  <c r="N18" i="1"/>
  <c r="C701" i="1"/>
  <c r="N45" i="1"/>
  <c r="C699" i="1"/>
  <c r="N43" i="1"/>
  <c r="C672" i="1"/>
  <c r="N16" i="1"/>
  <c r="C698" i="1"/>
  <c r="C692" i="1"/>
  <c r="N36" i="1"/>
  <c r="C670" i="1"/>
  <c r="N14" i="1"/>
  <c r="B39" i="5"/>
  <c r="F39" i="5"/>
  <c r="I23" i="5"/>
  <c r="O23" i="5"/>
  <c r="O27" i="5"/>
  <c r="O35" i="5"/>
  <c r="O43" i="5"/>
  <c r="I15" i="5"/>
  <c r="I19" i="5"/>
  <c r="O11" i="5"/>
  <c r="O15" i="5"/>
  <c r="AA23" i="5"/>
  <c r="AC47" i="5"/>
  <c r="AB50" i="5" s="1"/>
  <c r="AB49" i="5" s="1"/>
  <c r="F11" i="5"/>
  <c r="F30" i="5"/>
  <c r="U16" i="5"/>
  <c r="U24" i="5"/>
  <c r="J558" i="3"/>
  <c r="J551" i="3"/>
  <c r="F45" i="5"/>
  <c r="F27" i="5"/>
  <c r="J557" i="3"/>
  <c r="J539" i="3"/>
  <c r="F43" i="5"/>
  <c r="J546" i="3"/>
  <c r="J563" i="3"/>
  <c r="I563" i="3" s="1"/>
  <c r="J544" i="3"/>
  <c r="J550" i="3"/>
  <c r="K47" i="5"/>
  <c r="J561" i="3"/>
  <c r="J560" i="3"/>
  <c r="J552" i="3"/>
  <c r="J530" i="3"/>
  <c r="J537" i="3"/>
  <c r="J542" i="3"/>
  <c r="J545" i="3"/>
  <c r="J549" i="3"/>
  <c r="J541" i="3"/>
  <c r="J535" i="3"/>
  <c r="J559" i="3"/>
  <c r="J548" i="3"/>
  <c r="J532" i="3"/>
  <c r="H567" i="3"/>
  <c r="J553" i="3"/>
  <c r="J540" i="3"/>
  <c r="J547" i="3"/>
  <c r="J565" i="3"/>
  <c r="J536" i="3"/>
  <c r="J554" i="3"/>
  <c r="J543" i="3"/>
  <c r="J562" i="3"/>
  <c r="J566" i="3"/>
  <c r="J564" i="3"/>
  <c r="J555" i="3"/>
  <c r="J538" i="3"/>
  <c r="J556" i="3"/>
  <c r="F31" i="5"/>
  <c r="F35" i="5"/>
  <c r="F42" i="5"/>
  <c r="F19" i="5"/>
  <c r="F18" i="5"/>
  <c r="F22" i="5"/>
  <c r="J534" i="3"/>
  <c r="F16" i="5"/>
  <c r="F23" i="5"/>
  <c r="J533" i="3"/>
  <c r="J531" i="3"/>
  <c r="F46" i="5"/>
  <c r="F28" i="5"/>
  <c r="F44" i="5"/>
  <c r="F14" i="5"/>
  <c r="J47" i="5"/>
  <c r="M47" i="5"/>
  <c r="M50" i="5" s="1"/>
  <c r="M49" i="5" s="1"/>
  <c r="P47" i="5"/>
  <c r="F12" i="5"/>
  <c r="F20" i="5"/>
  <c r="F24" i="5"/>
  <c r="F36" i="5"/>
  <c r="F10" i="5"/>
  <c r="F40" i="5"/>
  <c r="F38" i="5"/>
  <c r="F26" i="5"/>
  <c r="F32" i="5"/>
  <c r="G567" i="3"/>
  <c r="J529" i="3"/>
  <c r="D634" i="5"/>
  <c r="AH50" i="5"/>
  <c r="AH49" i="5" s="1"/>
  <c r="F29" i="5"/>
  <c r="D47" i="5"/>
  <c r="R9" i="5"/>
  <c r="F41" i="5"/>
  <c r="F9" i="5"/>
  <c r="F33" i="5"/>
  <c r="F37" i="5"/>
  <c r="G47" i="5"/>
  <c r="L14" i="5"/>
  <c r="L18" i="5"/>
  <c r="S47" i="5"/>
  <c r="S50" i="5" s="1"/>
  <c r="S49" i="5" s="1"/>
  <c r="AD14" i="5"/>
  <c r="AG9" i="5"/>
  <c r="B13" i="5"/>
  <c r="B17" i="5"/>
  <c r="B21" i="5"/>
  <c r="AE47" i="5"/>
  <c r="AD10" i="5"/>
  <c r="X9" i="5"/>
  <c r="V47" i="5"/>
  <c r="B25" i="5"/>
  <c r="L10" i="5"/>
  <c r="C10" i="5"/>
  <c r="C14" i="5"/>
  <c r="F20" i="3"/>
  <c r="K444" i="3"/>
  <c r="L444" i="3" s="1"/>
  <c r="K147" i="3"/>
  <c r="L147" i="3" s="1"/>
  <c r="K169" i="3"/>
  <c r="L169" i="3" s="1"/>
  <c r="F137" i="2"/>
  <c r="F138" i="2"/>
  <c r="F139" i="2"/>
  <c r="F59" i="2"/>
  <c r="F56" i="2"/>
  <c r="D62" i="2"/>
  <c r="E62" i="2" s="1"/>
  <c r="F48" i="2"/>
  <c r="K274" i="3"/>
  <c r="L274" i="3" s="1"/>
  <c r="F249" i="3"/>
  <c r="F300" i="3"/>
  <c r="F343" i="3"/>
  <c r="F255" i="3"/>
  <c r="E255" i="3" s="1"/>
  <c r="F298" i="3"/>
  <c r="F276" i="3"/>
  <c r="F285" i="3"/>
  <c r="F327" i="3"/>
  <c r="F75" i="3"/>
  <c r="F658" i="3"/>
  <c r="F640" i="3"/>
  <c r="F642" i="3"/>
  <c r="G210" i="2" l="1"/>
  <c r="G222" i="2" s="1"/>
  <c r="G220" i="2"/>
  <c r="K634" i="3"/>
  <c r="L634" i="3" s="1"/>
  <c r="K653" i="3"/>
  <c r="L653" i="3" s="1"/>
  <c r="K631" i="3"/>
  <c r="N397" i="3"/>
  <c r="N92" i="3"/>
  <c r="N73" i="3"/>
  <c r="N75" i="3"/>
  <c r="K664" i="3"/>
  <c r="L664" i="3" s="1"/>
  <c r="K581" i="3"/>
  <c r="L581" i="3" s="1"/>
  <c r="K595" i="3"/>
  <c r="L595" i="3" s="1"/>
  <c r="N182" i="3"/>
  <c r="K632" i="3"/>
  <c r="L632" i="3" s="1"/>
  <c r="K665" i="3"/>
  <c r="L665" i="3" s="1"/>
  <c r="K647" i="3"/>
  <c r="L647" i="3" s="1"/>
  <c r="K600" i="3"/>
  <c r="L600" i="3" s="1"/>
  <c r="K646" i="3"/>
  <c r="L646" i="3" s="1"/>
  <c r="K638" i="3"/>
  <c r="L638" i="3" s="1"/>
  <c r="K582" i="3"/>
  <c r="L582" i="3" s="1"/>
  <c r="K644" i="3"/>
  <c r="L644" i="3" s="1"/>
  <c r="K590" i="3"/>
  <c r="L590" i="3" s="1"/>
  <c r="K591" i="3"/>
  <c r="L591" i="3" s="1"/>
  <c r="K639" i="3"/>
  <c r="L639" i="3" s="1"/>
  <c r="K668" i="3"/>
  <c r="L668" i="3" s="1"/>
  <c r="K656" i="3"/>
  <c r="L656" i="3" s="1"/>
  <c r="K604" i="3"/>
  <c r="L604" i="3" s="1"/>
  <c r="N97" i="3"/>
  <c r="N79" i="3"/>
  <c r="N71" i="3"/>
  <c r="K641" i="3"/>
  <c r="L641" i="3" s="1"/>
  <c r="K605" i="3"/>
  <c r="L605" i="3" s="1"/>
  <c r="K583" i="3"/>
  <c r="L583" i="3" s="1"/>
  <c r="N96" i="3"/>
  <c r="N98" i="3"/>
  <c r="N70" i="3"/>
  <c r="K636" i="3"/>
  <c r="L636" i="3" s="1"/>
  <c r="N276" i="3"/>
  <c r="K655" i="3"/>
  <c r="L655" i="3" s="1"/>
  <c r="K662" i="3"/>
  <c r="L662" i="3" s="1"/>
  <c r="K667" i="3"/>
  <c r="L667" i="3" s="1"/>
  <c r="J669" i="3"/>
  <c r="N667" i="3" s="1"/>
  <c r="K633" i="3"/>
  <c r="L633" i="3" s="1"/>
  <c r="K602" i="3"/>
  <c r="L602" i="3" s="1"/>
  <c r="K597" i="3"/>
  <c r="L597" i="3" s="1"/>
  <c r="K649" i="3"/>
  <c r="L649" i="3" s="1"/>
  <c r="K598" i="3"/>
  <c r="L598" i="3" s="1"/>
  <c r="J618" i="3"/>
  <c r="N586" i="3" s="1"/>
  <c r="K614" i="3"/>
  <c r="L614" i="3" s="1"/>
  <c r="K588" i="3"/>
  <c r="L588" i="3" s="1"/>
  <c r="N298" i="3"/>
  <c r="J45" i="3"/>
  <c r="I45" i="3" s="1"/>
  <c r="K351" i="3"/>
  <c r="L351" i="3" s="1"/>
  <c r="K650" i="3"/>
  <c r="L650" i="3" s="1"/>
  <c r="N285" i="3"/>
  <c r="N277" i="3"/>
  <c r="K613" i="3"/>
  <c r="L613" i="3" s="1"/>
  <c r="N291" i="3"/>
  <c r="N270" i="3"/>
  <c r="N284" i="3"/>
  <c r="N307" i="3"/>
  <c r="N100" i="3"/>
  <c r="N72" i="3"/>
  <c r="N65" i="3"/>
  <c r="N99" i="3"/>
  <c r="N95" i="3"/>
  <c r="N82" i="3"/>
  <c r="N88" i="3"/>
  <c r="N74" i="3"/>
  <c r="N94" i="3"/>
  <c r="N69" i="3"/>
  <c r="N85" i="3"/>
  <c r="N68" i="3"/>
  <c r="N84" i="3"/>
  <c r="N83" i="3"/>
  <c r="N77" i="3"/>
  <c r="N87" i="3"/>
  <c r="N76" i="3"/>
  <c r="N93" i="3"/>
  <c r="N600" i="3"/>
  <c r="K617" i="3"/>
  <c r="L617" i="3" s="1"/>
  <c r="K593" i="3"/>
  <c r="L593" i="3" s="1"/>
  <c r="K611" i="3"/>
  <c r="L611" i="3" s="1"/>
  <c r="N81" i="3"/>
  <c r="N86" i="3"/>
  <c r="N64" i="3"/>
  <c r="N90" i="3"/>
  <c r="N80" i="3"/>
  <c r="N66" i="3"/>
  <c r="N89" i="3"/>
  <c r="N101" i="3"/>
  <c r="N583" i="3"/>
  <c r="N273" i="3"/>
  <c r="K612" i="3"/>
  <c r="L612" i="3" s="1"/>
  <c r="N610" i="3"/>
  <c r="N607" i="3"/>
  <c r="N608" i="3"/>
  <c r="N598" i="3"/>
  <c r="N585" i="3"/>
  <c r="N459" i="3"/>
  <c r="N433" i="3"/>
  <c r="N429" i="3"/>
  <c r="N612" i="3"/>
  <c r="N593" i="3"/>
  <c r="N613" i="3"/>
  <c r="N590" i="3"/>
  <c r="N462" i="3"/>
  <c r="N444" i="3"/>
  <c r="N602" i="3"/>
  <c r="N601" i="3"/>
  <c r="N597" i="3"/>
  <c r="N588" i="3"/>
  <c r="N609" i="3"/>
  <c r="V50" i="5"/>
  <c r="V49" i="5" s="1"/>
  <c r="C25" i="4"/>
  <c r="F205" i="3"/>
  <c r="M169" i="3" s="1"/>
  <c r="N427" i="3"/>
  <c r="N295" i="3"/>
  <c r="N304" i="3"/>
  <c r="N286" i="3"/>
  <c r="N301" i="3"/>
  <c r="N282" i="3"/>
  <c r="F409" i="2"/>
  <c r="P50" i="5"/>
  <c r="P49" i="5" s="1"/>
  <c r="N435" i="3"/>
  <c r="N290" i="3"/>
  <c r="N300" i="3"/>
  <c r="N275" i="3"/>
  <c r="N293" i="3"/>
  <c r="N283" i="3"/>
  <c r="N278" i="3"/>
  <c r="E546" i="3"/>
  <c r="N426" i="3"/>
  <c r="E533" i="3"/>
  <c r="E559" i="3"/>
  <c r="E540" i="3"/>
  <c r="E554" i="3"/>
  <c r="E543" i="3"/>
  <c r="E532" i="3"/>
  <c r="E561" i="3"/>
  <c r="E556" i="3"/>
  <c r="E550" i="3"/>
  <c r="E536" i="3"/>
  <c r="N271" i="3"/>
  <c r="N297" i="3"/>
  <c r="N288" i="3"/>
  <c r="N292" i="3"/>
  <c r="N306" i="3"/>
  <c r="N302" i="3"/>
  <c r="E551" i="3"/>
  <c r="E538" i="3"/>
  <c r="E535" i="3"/>
  <c r="E545" i="3"/>
  <c r="F371" i="2"/>
  <c r="F373" i="2"/>
  <c r="F374" i="2"/>
  <c r="F369" i="2"/>
  <c r="K562" i="3"/>
  <c r="L562" i="3" s="1"/>
  <c r="I562" i="3"/>
  <c r="K536" i="3"/>
  <c r="L536" i="3" s="1"/>
  <c r="I536" i="3"/>
  <c r="K540" i="3"/>
  <c r="L540" i="3" s="1"/>
  <c r="I540" i="3"/>
  <c r="I546" i="3"/>
  <c r="I545" i="3"/>
  <c r="K560" i="3"/>
  <c r="L560" i="3" s="1"/>
  <c r="I560" i="3"/>
  <c r="K533" i="3"/>
  <c r="L533" i="3" s="1"/>
  <c r="I533" i="3"/>
  <c r="I538" i="3"/>
  <c r="K564" i="3"/>
  <c r="L564" i="3" s="1"/>
  <c r="I564" i="3"/>
  <c r="K554" i="3"/>
  <c r="L554" i="3" s="1"/>
  <c r="I554" i="3"/>
  <c r="K547" i="3"/>
  <c r="L547" i="3" s="1"/>
  <c r="I547" i="3"/>
  <c r="K553" i="3"/>
  <c r="L553" i="3" s="1"/>
  <c r="I553" i="3"/>
  <c r="K548" i="3"/>
  <c r="L548" i="3" s="1"/>
  <c r="I548" i="3"/>
  <c r="K541" i="3"/>
  <c r="L541" i="3" s="1"/>
  <c r="I541" i="3"/>
  <c r="K552" i="3"/>
  <c r="L552" i="3" s="1"/>
  <c r="I552" i="3"/>
  <c r="K561" i="3"/>
  <c r="L561" i="3" s="1"/>
  <c r="I561" i="3"/>
  <c r="K557" i="3"/>
  <c r="L557" i="3" s="1"/>
  <c r="I557" i="3"/>
  <c r="I551" i="3"/>
  <c r="E169" i="3"/>
  <c r="K483" i="3"/>
  <c r="L483" i="3" s="1"/>
  <c r="N287" i="3"/>
  <c r="N305" i="3"/>
  <c r="N279" i="3"/>
  <c r="N281" i="3"/>
  <c r="N289" i="3"/>
  <c r="N299" i="3"/>
  <c r="N294" i="3"/>
  <c r="N280" i="3"/>
  <c r="E539" i="3"/>
  <c r="E552" i="3"/>
  <c r="E547" i="3"/>
  <c r="N274" i="3"/>
  <c r="N432" i="3"/>
  <c r="N434" i="3"/>
  <c r="N448" i="3"/>
  <c r="N430" i="3"/>
  <c r="N436" i="3"/>
  <c r="N453" i="3"/>
  <c r="N441" i="3"/>
  <c r="N446" i="3"/>
  <c r="N461" i="3"/>
  <c r="N449" i="3"/>
  <c r="N450" i="3"/>
  <c r="N463" i="3"/>
  <c r="N431" i="3"/>
  <c r="N455" i="3"/>
  <c r="N443" i="3"/>
  <c r="N439" i="3"/>
  <c r="N445" i="3"/>
  <c r="N460" i="3"/>
  <c r="N452" i="3"/>
  <c r="N456" i="3"/>
  <c r="N458" i="3"/>
  <c r="N442" i="3"/>
  <c r="N451" i="3"/>
  <c r="N440" i="3"/>
  <c r="N447" i="3"/>
  <c r="N454" i="3"/>
  <c r="N272" i="3"/>
  <c r="N457" i="3"/>
  <c r="E542" i="3"/>
  <c r="E531" i="3"/>
  <c r="E541" i="3"/>
  <c r="E548" i="3"/>
  <c r="E549" i="3"/>
  <c r="E555" i="3"/>
  <c r="N303" i="3"/>
  <c r="E553" i="3"/>
  <c r="E537" i="3"/>
  <c r="E529" i="3"/>
  <c r="E557" i="3"/>
  <c r="E530" i="3"/>
  <c r="K559" i="3"/>
  <c r="L559" i="3" s="1"/>
  <c r="I559" i="3"/>
  <c r="K549" i="3"/>
  <c r="L549" i="3" s="1"/>
  <c r="I549" i="3"/>
  <c r="K537" i="3"/>
  <c r="L537" i="3" s="1"/>
  <c r="I537" i="3"/>
  <c r="K544" i="3"/>
  <c r="L544" i="3" s="1"/>
  <c r="I544" i="3"/>
  <c r="K558" i="3"/>
  <c r="L558" i="3" s="1"/>
  <c r="I558" i="3"/>
  <c r="K531" i="3"/>
  <c r="L531" i="3" s="1"/>
  <c r="I531" i="3"/>
  <c r="I535" i="3"/>
  <c r="K530" i="3"/>
  <c r="L530" i="3" s="1"/>
  <c r="I530" i="3"/>
  <c r="I529" i="3"/>
  <c r="K534" i="3"/>
  <c r="L534" i="3" s="1"/>
  <c r="I534" i="3"/>
  <c r="K556" i="3"/>
  <c r="L556" i="3" s="1"/>
  <c r="I556" i="3"/>
  <c r="K555" i="3"/>
  <c r="L555" i="3" s="1"/>
  <c r="I555" i="3"/>
  <c r="K566" i="3"/>
  <c r="L566" i="3" s="1"/>
  <c r="I566" i="3"/>
  <c r="K543" i="3"/>
  <c r="L543" i="3" s="1"/>
  <c r="I543" i="3"/>
  <c r="K565" i="3"/>
  <c r="L565" i="3" s="1"/>
  <c r="I565" i="3"/>
  <c r="I532" i="3"/>
  <c r="K542" i="3"/>
  <c r="L542" i="3" s="1"/>
  <c r="I542" i="3"/>
  <c r="K550" i="3"/>
  <c r="L550" i="3" s="1"/>
  <c r="I550" i="3"/>
  <c r="K539" i="3"/>
  <c r="L539" i="3" s="1"/>
  <c r="I539" i="3"/>
  <c r="N253" i="3"/>
  <c r="E544" i="3"/>
  <c r="E560" i="3"/>
  <c r="E534" i="3"/>
  <c r="N437" i="3"/>
  <c r="N438" i="3"/>
  <c r="F368" i="2"/>
  <c r="N339" i="3"/>
  <c r="N356" i="3"/>
  <c r="N345" i="3"/>
  <c r="N343" i="3"/>
  <c r="N332" i="3"/>
  <c r="N344" i="3"/>
  <c r="N346" i="3"/>
  <c r="N335" i="3"/>
  <c r="N355" i="3"/>
  <c r="N323" i="3"/>
  <c r="N331" i="3"/>
  <c r="N347" i="3"/>
  <c r="N353" i="3"/>
  <c r="N325" i="3"/>
  <c r="N324" i="3"/>
  <c r="N333" i="3"/>
  <c r="N341" i="3"/>
  <c r="N349" i="3"/>
  <c r="N340" i="3"/>
  <c r="N354" i="3"/>
  <c r="N322" i="3"/>
  <c r="N338" i="3"/>
  <c r="N342" i="3"/>
  <c r="N337" i="3"/>
  <c r="N326" i="3"/>
  <c r="N357" i="3"/>
  <c r="N352" i="3"/>
  <c r="N329" i="3"/>
  <c r="N350" i="3"/>
  <c r="N334" i="3"/>
  <c r="N348" i="3"/>
  <c r="N359" i="3"/>
  <c r="N351" i="3"/>
  <c r="N327" i="3"/>
  <c r="N336" i="3"/>
  <c r="N328" i="3"/>
  <c r="N358" i="3"/>
  <c r="J46" i="3"/>
  <c r="K46" i="3" s="1"/>
  <c r="L46" i="3" s="1"/>
  <c r="J12" i="3"/>
  <c r="K12" i="3" s="1"/>
  <c r="L12" i="3" s="1"/>
  <c r="N237" i="3"/>
  <c r="N252" i="3"/>
  <c r="N227" i="3"/>
  <c r="N246" i="3"/>
  <c r="N231" i="3"/>
  <c r="N220" i="3"/>
  <c r="N225" i="3"/>
  <c r="N238" i="3"/>
  <c r="N218" i="3"/>
  <c r="N244" i="3"/>
  <c r="N255" i="3"/>
  <c r="N242" i="3"/>
  <c r="N235" i="3"/>
  <c r="N241" i="3"/>
  <c r="N223" i="3"/>
  <c r="N219" i="3"/>
  <c r="N229" i="3"/>
  <c r="N236" i="3"/>
  <c r="N248" i="3"/>
  <c r="N240" i="3"/>
  <c r="N254" i="3"/>
  <c r="N233" i="3"/>
  <c r="N249" i="3"/>
  <c r="N234" i="3"/>
  <c r="N228" i="3"/>
  <c r="N251" i="3"/>
  <c r="N239" i="3"/>
  <c r="N222" i="3"/>
  <c r="N243" i="3"/>
  <c r="N221" i="3"/>
  <c r="N245" i="3"/>
  <c r="N224" i="3"/>
  <c r="N226" i="3"/>
  <c r="N250" i="3"/>
  <c r="N247" i="3"/>
  <c r="N232" i="3"/>
  <c r="N194" i="3"/>
  <c r="N167" i="3"/>
  <c r="N168" i="3"/>
  <c r="N198" i="3"/>
  <c r="N188" i="3"/>
  <c r="N170" i="3"/>
  <c r="N202" i="3"/>
  <c r="N197" i="3"/>
  <c r="N187" i="3"/>
  <c r="N176" i="3"/>
  <c r="N190" i="3"/>
  <c r="N174" i="3"/>
  <c r="N189" i="3"/>
  <c r="N200" i="3"/>
  <c r="N183" i="3"/>
  <c r="N178" i="3"/>
  <c r="N185" i="3"/>
  <c r="N169" i="3"/>
  <c r="N199" i="3"/>
  <c r="N196" i="3"/>
  <c r="N191" i="3"/>
  <c r="N184" i="3"/>
  <c r="N173" i="3"/>
  <c r="N181" i="3"/>
  <c r="N195" i="3"/>
  <c r="N203" i="3"/>
  <c r="N201" i="3"/>
  <c r="N180" i="3"/>
  <c r="N171" i="3"/>
  <c r="N175" i="3"/>
  <c r="N192" i="3"/>
  <c r="N193" i="3"/>
  <c r="N172" i="3"/>
  <c r="N179" i="3"/>
  <c r="N177" i="3"/>
  <c r="N204" i="3"/>
  <c r="N129" i="3"/>
  <c r="N384" i="3"/>
  <c r="N404" i="3"/>
  <c r="N411" i="3"/>
  <c r="N379" i="3"/>
  <c r="N410" i="3"/>
  <c r="N383" i="3"/>
  <c r="N374" i="3"/>
  <c r="N375" i="3"/>
  <c r="N391" i="3"/>
  <c r="N403" i="3"/>
  <c r="N386" i="3"/>
  <c r="N396" i="3"/>
  <c r="N387" i="3"/>
  <c r="N376" i="3"/>
  <c r="N401" i="3"/>
  <c r="N409" i="3"/>
  <c r="N398" i="3"/>
  <c r="N377" i="3"/>
  <c r="N382" i="3"/>
  <c r="N385" i="3"/>
  <c r="N380" i="3"/>
  <c r="N393" i="3"/>
  <c r="N389" i="3"/>
  <c r="N381" i="3"/>
  <c r="N402" i="3"/>
  <c r="N399" i="3"/>
  <c r="N378" i="3"/>
  <c r="N395" i="3"/>
  <c r="N406" i="3"/>
  <c r="N407" i="3"/>
  <c r="N388" i="3"/>
  <c r="N394" i="3"/>
  <c r="N392" i="3"/>
  <c r="N405" i="3"/>
  <c r="N400" i="3"/>
  <c r="N390" i="3"/>
  <c r="F9" i="3"/>
  <c r="E500" i="3"/>
  <c r="F464" i="3"/>
  <c r="M441" i="3" s="1"/>
  <c r="E327" i="3"/>
  <c r="E167" i="3"/>
  <c r="N131" i="3"/>
  <c r="N148" i="3"/>
  <c r="N134" i="3"/>
  <c r="N149" i="3"/>
  <c r="N137" i="3"/>
  <c r="N146" i="3"/>
  <c r="N150" i="3"/>
  <c r="N147" i="3"/>
  <c r="N116" i="3"/>
  <c r="N140" i="3"/>
  <c r="N135" i="3"/>
  <c r="N128" i="3"/>
  <c r="N142" i="3"/>
  <c r="N136" i="3"/>
  <c r="N130" i="3"/>
  <c r="N132" i="3"/>
  <c r="N144" i="3"/>
  <c r="N122" i="3"/>
  <c r="N123" i="3"/>
  <c r="N143" i="3"/>
  <c r="N139" i="3"/>
  <c r="N145" i="3"/>
  <c r="N120" i="3"/>
  <c r="N118" i="3"/>
  <c r="N125" i="3"/>
  <c r="N121" i="3"/>
  <c r="N151" i="3"/>
  <c r="N141" i="3"/>
  <c r="N133" i="3"/>
  <c r="N126" i="3"/>
  <c r="N152" i="3"/>
  <c r="N117" i="3"/>
  <c r="N119" i="3"/>
  <c r="N124" i="3"/>
  <c r="N127" i="3"/>
  <c r="N138" i="3"/>
  <c r="N643" i="3"/>
  <c r="N587" i="3"/>
  <c r="N658" i="3"/>
  <c r="N659" i="3"/>
  <c r="N654" i="3"/>
  <c r="N668" i="3"/>
  <c r="N645" i="3"/>
  <c r="N666" i="3"/>
  <c r="K538" i="3"/>
  <c r="L538" i="3" s="1"/>
  <c r="K551" i="3"/>
  <c r="L551" i="3" s="1"/>
  <c r="F10" i="3"/>
  <c r="N657" i="3"/>
  <c r="N638" i="3"/>
  <c r="K546" i="3"/>
  <c r="L546" i="3" s="1"/>
  <c r="K535" i="3"/>
  <c r="L535" i="3" s="1"/>
  <c r="K545" i="3"/>
  <c r="L545" i="3" s="1"/>
  <c r="F24" i="3"/>
  <c r="N656" i="3"/>
  <c r="N640" i="3"/>
  <c r="N644" i="3"/>
  <c r="N647" i="3"/>
  <c r="N664" i="3"/>
  <c r="N660" i="3"/>
  <c r="N665" i="3"/>
  <c r="N650" i="3"/>
  <c r="N634" i="3"/>
  <c r="N635" i="3"/>
  <c r="N633" i="3"/>
  <c r="N637" i="3"/>
  <c r="N646" i="3"/>
  <c r="N632" i="3"/>
  <c r="N641" i="3"/>
  <c r="N663" i="3"/>
  <c r="N631" i="3"/>
  <c r="N669" i="3" s="1"/>
  <c r="N636" i="3"/>
  <c r="N652" i="3"/>
  <c r="N649" i="3"/>
  <c r="N653" i="3"/>
  <c r="N651" i="3"/>
  <c r="N642" i="3"/>
  <c r="N661" i="3"/>
  <c r="N648" i="3"/>
  <c r="N639" i="3"/>
  <c r="N655" i="3"/>
  <c r="K145" i="3"/>
  <c r="L145" i="3" s="1"/>
  <c r="F153" i="3"/>
  <c r="M139" i="3" s="1"/>
  <c r="K119" i="3"/>
  <c r="L119" i="3" s="1"/>
  <c r="D47" i="3"/>
  <c r="F29" i="3"/>
  <c r="C47" i="3"/>
  <c r="F415" i="2"/>
  <c r="F414" i="2"/>
  <c r="AE50" i="5"/>
  <c r="AE49" i="5" s="1"/>
  <c r="F490" i="2"/>
  <c r="F486" i="2"/>
  <c r="F482" i="2"/>
  <c r="F489" i="2"/>
  <c r="F483" i="2"/>
  <c r="F492" i="2"/>
  <c r="J15" i="3"/>
  <c r="K15" i="3" s="1"/>
  <c r="L15" i="3" s="1"/>
  <c r="I515" i="3"/>
  <c r="C27" i="1"/>
  <c r="C22" i="4"/>
  <c r="J19" i="3"/>
  <c r="K19" i="3" s="1"/>
  <c r="L19" i="3" s="1"/>
  <c r="J22" i="3"/>
  <c r="K22" i="3" s="1"/>
  <c r="L22" i="3" s="1"/>
  <c r="D50" i="5"/>
  <c r="D49" i="5" s="1"/>
  <c r="C35" i="1"/>
  <c r="I513" i="3"/>
  <c r="J16" i="3"/>
  <c r="K16" i="3" s="1"/>
  <c r="L16" i="3" s="1"/>
  <c r="C701" i="4"/>
  <c r="C602" i="1"/>
  <c r="C624" i="4" s="1"/>
  <c r="C12" i="4" s="1"/>
  <c r="H8" i="1"/>
  <c r="C44" i="1"/>
  <c r="C31" i="1"/>
  <c r="F23" i="8"/>
  <c r="F26" i="8" s="1"/>
  <c r="J33" i="3"/>
  <c r="K33" i="3" s="1"/>
  <c r="L33" i="3" s="1"/>
  <c r="L12" i="1"/>
  <c r="C12" i="1" s="1"/>
  <c r="K23" i="8"/>
  <c r="K26" i="8" s="1"/>
  <c r="C30" i="1"/>
  <c r="G50" i="5"/>
  <c r="G49" i="5" s="1"/>
  <c r="J10" i="3"/>
  <c r="C18" i="1"/>
  <c r="M8" i="1"/>
  <c r="J29" i="3"/>
  <c r="J26" i="3"/>
  <c r="K26" i="3" s="1"/>
  <c r="L26" i="3" s="1"/>
  <c r="J11" i="3"/>
  <c r="K11" i="3" s="1"/>
  <c r="L11" i="3" s="1"/>
  <c r="J42" i="3"/>
  <c r="K42" i="3" s="1"/>
  <c r="L42" i="3" s="1"/>
  <c r="J41" i="3"/>
  <c r="K41" i="3" s="1"/>
  <c r="L41" i="3" s="1"/>
  <c r="K511" i="3"/>
  <c r="L511" i="3" s="1"/>
  <c r="J18" i="3"/>
  <c r="K18" i="3" s="1"/>
  <c r="L18" i="3" s="1"/>
  <c r="J31" i="3"/>
  <c r="K31" i="3" s="1"/>
  <c r="L31" i="3" s="1"/>
  <c r="J35" i="3"/>
  <c r="J20" i="3"/>
  <c r="K20" i="3" s="1"/>
  <c r="L20" i="3" s="1"/>
  <c r="J27" i="3"/>
  <c r="K27" i="3" s="1"/>
  <c r="L27" i="3" s="1"/>
  <c r="C26" i="1"/>
  <c r="C28" i="1"/>
  <c r="C34" i="4"/>
  <c r="C29" i="1"/>
  <c r="C25" i="1"/>
  <c r="C46" i="1"/>
  <c r="J36" i="3"/>
  <c r="K36" i="3" s="1"/>
  <c r="L36" i="3" s="1"/>
  <c r="J13" i="3"/>
  <c r="K13" i="3" s="1"/>
  <c r="L13" i="3" s="1"/>
  <c r="C10" i="1"/>
  <c r="I8" i="1"/>
  <c r="J40" i="3"/>
  <c r="K40" i="3" s="1"/>
  <c r="L40" i="3" s="1"/>
  <c r="C33" i="1"/>
  <c r="K514" i="3"/>
  <c r="L514" i="3" s="1"/>
  <c r="K13" i="1"/>
  <c r="K8" i="1" s="1"/>
  <c r="C16" i="1"/>
  <c r="C410" i="2"/>
  <c r="C405" i="2"/>
  <c r="D405" i="2" s="1"/>
  <c r="E405" i="2" s="1"/>
  <c r="J39" i="3"/>
  <c r="K39" i="3" s="1"/>
  <c r="L39" i="3" s="1"/>
  <c r="K598" i="1"/>
  <c r="J20" i="8" s="1"/>
  <c r="J21" i="8" s="1"/>
  <c r="C411" i="2"/>
  <c r="J24" i="3"/>
  <c r="C11" i="1"/>
  <c r="J14" i="3"/>
  <c r="K14" i="3" s="1"/>
  <c r="L14" i="3" s="1"/>
  <c r="C19" i="1"/>
  <c r="C32" i="1"/>
  <c r="C42" i="1"/>
  <c r="C21" i="1"/>
  <c r="C24" i="1"/>
  <c r="C38" i="1"/>
  <c r="J30" i="3"/>
  <c r="K30" i="3" s="1"/>
  <c r="L30" i="3" s="1"/>
  <c r="J38" i="3"/>
  <c r="K38" i="3" s="1"/>
  <c r="L38" i="3" s="1"/>
  <c r="J43" i="3"/>
  <c r="K43" i="3" s="1"/>
  <c r="L43" i="3" s="1"/>
  <c r="C43" i="1"/>
  <c r="C17" i="1"/>
  <c r="E8" i="1"/>
  <c r="J8" i="1"/>
  <c r="C20" i="1"/>
  <c r="K20" i="8"/>
  <c r="K21" i="8" s="1"/>
  <c r="C374" i="2"/>
  <c r="C14" i="1"/>
  <c r="C23" i="1"/>
  <c r="C22" i="1"/>
  <c r="C366" i="2"/>
  <c r="C45" i="1"/>
  <c r="C37" i="1"/>
  <c r="E20" i="8"/>
  <c r="E21" i="8" s="1"/>
  <c r="E28" i="8" s="1"/>
  <c r="C41" i="1"/>
  <c r="C40" i="1"/>
  <c r="J34" i="3"/>
  <c r="K34" i="3" s="1"/>
  <c r="L34" i="3" s="1"/>
  <c r="J23" i="3"/>
  <c r="K23" i="3" s="1"/>
  <c r="L23" i="3" s="1"/>
  <c r="C36" i="1"/>
  <c r="C34" i="1"/>
  <c r="I512" i="3"/>
  <c r="J17" i="3"/>
  <c r="K17" i="3" s="1"/>
  <c r="L17" i="3" s="1"/>
  <c r="J32" i="3"/>
  <c r="K32" i="3" s="1"/>
  <c r="L32" i="3" s="1"/>
  <c r="C370" i="2"/>
  <c r="D370" i="2" s="1"/>
  <c r="E370" i="2" s="1"/>
  <c r="G20" i="8"/>
  <c r="G21" i="8" s="1"/>
  <c r="G28" i="8" s="1"/>
  <c r="C372" i="2"/>
  <c r="D372" i="2" s="1"/>
  <c r="E372" i="2" s="1"/>
  <c r="I20" i="8"/>
  <c r="I21" i="8" s="1"/>
  <c r="I28" i="8" s="1"/>
  <c r="M20" i="8"/>
  <c r="M21" i="8" s="1"/>
  <c r="C376" i="2"/>
  <c r="D376" i="2" s="1"/>
  <c r="E376" i="2" s="1"/>
  <c r="L20" i="8"/>
  <c r="L21" i="8" s="1"/>
  <c r="L28" i="8" s="1"/>
  <c r="C375" i="2"/>
  <c r="D375" i="2" s="1"/>
  <c r="E375" i="2" s="1"/>
  <c r="C371" i="2"/>
  <c r="D371" i="2" s="1"/>
  <c r="E371" i="2" s="1"/>
  <c r="H20" i="8"/>
  <c r="H21" i="8" s="1"/>
  <c r="H28" i="8" s="1"/>
  <c r="J44" i="3"/>
  <c r="K44" i="3" s="1"/>
  <c r="L44" i="3" s="1"/>
  <c r="J21" i="3"/>
  <c r="K21" i="3" s="1"/>
  <c r="L21" i="3" s="1"/>
  <c r="J37" i="3"/>
  <c r="J25" i="3"/>
  <c r="K25" i="3" s="1"/>
  <c r="L25" i="3" s="1"/>
  <c r="K480" i="3"/>
  <c r="L480" i="3" s="1"/>
  <c r="B576" i="5"/>
  <c r="B575" i="5" s="1"/>
  <c r="F20" i="8"/>
  <c r="F21" i="8" s="1"/>
  <c r="C369" i="2"/>
  <c r="D369" i="2" s="1"/>
  <c r="E369" i="2" s="1"/>
  <c r="C20" i="8"/>
  <c r="C21" i="8" s="1"/>
  <c r="C365" i="2"/>
  <c r="D365" i="2" s="1"/>
  <c r="E365" i="2" s="1"/>
  <c r="F413" i="2"/>
  <c r="F37" i="3"/>
  <c r="E184" i="3"/>
  <c r="E182" i="3"/>
  <c r="E79" i="3"/>
  <c r="K301" i="3"/>
  <c r="L301" i="3" s="1"/>
  <c r="F404" i="2"/>
  <c r="F410" i="2"/>
  <c r="F375" i="2"/>
  <c r="F365" i="2"/>
  <c r="F372" i="2"/>
  <c r="F370" i="2"/>
  <c r="F377" i="2" s="1"/>
  <c r="F366" i="2"/>
  <c r="D210" i="2"/>
  <c r="E210" i="2" s="1"/>
  <c r="B222" i="2"/>
  <c r="D142" i="2"/>
  <c r="E142" i="2" s="1"/>
  <c r="F128" i="2"/>
  <c r="F133" i="2"/>
  <c r="F134" i="2"/>
  <c r="F131" i="2"/>
  <c r="F140" i="2" s="1"/>
  <c r="F142" i="2" s="1"/>
  <c r="E276" i="3"/>
  <c r="E300" i="3"/>
  <c r="E75" i="3"/>
  <c r="E249" i="3"/>
  <c r="K532" i="3"/>
  <c r="L532" i="3" s="1"/>
  <c r="K563" i="3"/>
  <c r="L563" i="3" s="1"/>
  <c r="E426" i="3"/>
  <c r="E391" i="3"/>
  <c r="E187" i="3"/>
  <c r="F405" i="2"/>
  <c r="F130" i="2"/>
  <c r="B20" i="2"/>
  <c r="E230" i="3"/>
  <c r="E502" i="3"/>
  <c r="F411" i="2"/>
  <c r="F407" i="2"/>
  <c r="F412" i="2"/>
  <c r="E462" i="3"/>
  <c r="K462" i="3"/>
  <c r="L462" i="3" s="1"/>
  <c r="F35" i="3"/>
  <c r="B182" i="2"/>
  <c r="D180" i="2"/>
  <c r="E180" i="2" s="1"/>
  <c r="B300" i="2"/>
  <c r="J28" i="3"/>
  <c r="K28" i="3" s="1"/>
  <c r="L28" i="3" s="1"/>
  <c r="N37" i="9"/>
  <c r="Q37" i="9" s="1"/>
  <c r="R37" i="9" s="1"/>
  <c r="C712" i="4"/>
  <c r="C35" i="4" s="1"/>
  <c r="C724" i="4"/>
  <c r="C38" i="4" s="1"/>
  <c r="P864" i="4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C484" i="2"/>
  <c r="D482" i="2"/>
  <c r="E482" i="2" s="1"/>
  <c r="P768" i="4"/>
  <c r="P783" i="4"/>
  <c r="C445" i="2"/>
  <c r="D443" i="2"/>
  <c r="E443" i="2" s="1"/>
  <c r="O811" i="1"/>
  <c r="O804" i="1"/>
  <c r="O797" i="1"/>
  <c r="O807" i="1"/>
  <c r="O819" i="1"/>
  <c r="O809" i="1"/>
  <c r="O806" i="1"/>
  <c r="O800" i="1"/>
  <c r="O818" i="1"/>
  <c r="O827" i="1"/>
  <c r="O831" i="1"/>
  <c r="O832" i="1"/>
  <c r="O830" i="1"/>
  <c r="O823" i="1"/>
  <c r="O820" i="1"/>
  <c r="O808" i="1"/>
  <c r="O814" i="1"/>
  <c r="O802" i="1"/>
  <c r="O812" i="1"/>
  <c r="O796" i="1"/>
  <c r="O795" i="1" s="1"/>
  <c r="O815" i="1"/>
  <c r="O833" i="1"/>
  <c r="O829" i="1"/>
  <c r="O828" i="1"/>
  <c r="O824" i="1"/>
  <c r="O799" i="1"/>
  <c r="O798" i="1"/>
  <c r="O813" i="1"/>
  <c r="O810" i="1"/>
  <c r="D491" i="2"/>
  <c r="E491" i="2" s="1"/>
  <c r="O817" i="1"/>
  <c r="O801" i="1"/>
  <c r="O758" i="1"/>
  <c r="O744" i="1"/>
  <c r="O743" i="1"/>
  <c r="O753" i="1"/>
  <c r="O762" i="1"/>
  <c r="O764" i="1"/>
  <c r="O765" i="1"/>
  <c r="O739" i="1"/>
  <c r="O747" i="1"/>
  <c r="O738" i="1"/>
  <c r="O754" i="1"/>
  <c r="O763" i="1"/>
  <c r="O759" i="1"/>
  <c r="O746" i="1"/>
  <c r="O735" i="1"/>
  <c r="O761" i="1"/>
  <c r="O745" i="1"/>
  <c r="O752" i="1"/>
  <c r="O737" i="1"/>
  <c r="O766" i="1"/>
  <c r="O740" i="1"/>
  <c r="O768" i="1"/>
  <c r="O755" i="1"/>
  <c r="O748" i="1"/>
  <c r="O732" i="1"/>
  <c r="O751" i="1"/>
  <c r="O760" i="1"/>
  <c r="P764" i="4"/>
  <c r="C796" i="4"/>
  <c r="P794" i="4" s="1"/>
  <c r="K496" i="3"/>
  <c r="L496" i="3" s="1"/>
  <c r="E496" i="3"/>
  <c r="K445" i="3"/>
  <c r="L445" i="3" s="1"/>
  <c r="E445" i="3"/>
  <c r="K599" i="3"/>
  <c r="L599" i="3" s="1"/>
  <c r="E406" i="3"/>
  <c r="K406" i="3"/>
  <c r="L406" i="3" s="1"/>
  <c r="E386" i="3"/>
  <c r="K386" i="3"/>
  <c r="L386" i="3" s="1"/>
  <c r="K333" i="3"/>
  <c r="L333" i="3" s="1"/>
  <c r="E333" i="3"/>
  <c r="E275" i="3"/>
  <c r="B10" i="2"/>
  <c r="E394" i="3"/>
  <c r="E439" i="3"/>
  <c r="E489" i="3"/>
  <c r="E503" i="3"/>
  <c r="E71" i="3"/>
  <c r="E73" i="3"/>
  <c r="E434" i="3"/>
  <c r="E349" i="3"/>
  <c r="E403" i="3"/>
  <c r="E171" i="3"/>
  <c r="E66" i="3"/>
  <c r="E483" i="3"/>
  <c r="E329" i="3"/>
  <c r="K329" i="3"/>
  <c r="L329" i="3" s="1"/>
  <c r="K192" i="3"/>
  <c r="L192" i="3" s="1"/>
  <c r="E192" i="3"/>
  <c r="E99" i="3"/>
  <c r="K99" i="3"/>
  <c r="L99" i="3" s="1"/>
  <c r="E221" i="3"/>
  <c r="E335" i="3"/>
  <c r="E383" i="3"/>
  <c r="E81" i="3"/>
  <c r="E291" i="3"/>
  <c r="K289" i="3"/>
  <c r="L289" i="3" s="1"/>
  <c r="E289" i="3"/>
  <c r="E292" i="3"/>
  <c r="K138" i="3"/>
  <c r="L138" i="3" s="1"/>
  <c r="E224" i="3"/>
  <c r="E338" i="3"/>
  <c r="E376" i="3"/>
  <c r="E456" i="3"/>
  <c r="E492" i="3"/>
  <c r="E190" i="3"/>
  <c r="E478" i="3"/>
  <c r="E430" i="3"/>
  <c r="E428" i="3"/>
  <c r="E507" i="3"/>
  <c r="E228" i="3"/>
  <c r="E450" i="3"/>
  <c r="K450" i="3"/>
  <c r="L450" i="3" s="1"/>
  <c r="E295" i="3"/>
  <c r="E220" i="3"/>
  <c r="E219" i="3"/>
  <c r="D90" i="2"/>
  <c r="E90" i="2" s="1"/>
  <c r="B102" i="2"/>
  <c r="E83" i="3"/>
  <c r="E379" i="3"/>
  <c r="E286" i="3"/>
  <c r="F618" i="3"/>
  <c r="M585" i="3" s="1"/>
  <c r="E385" i="3"/>
  <c r="E248" i="3"/>
  <c r="E280" i="3"/>
  <c r="E239" i="3"/>
  <c r="E399" i="3"/>
  <c r="E398" i="3"/>
  <c r="E491" i="3"/>
  <c r="E191" i="3"/>
  <c r="E170" i="3"/>
  <c r="E185" i="3"/>
  <c r="Y50" i="5"/>
  <c r="Y49" i="5" s="1"/>
  <c r="K589" i="3"/>
  <c r="L589" i="3" s="1"/>
  <c r="K487" i="3"/>
  <c r="L487" i="3" s="1"/>
  <c r="E487" i="3"/>
  <c r="K438" i="3"/>
  <c r="L438" i="3" s="1"/>
  <c r="E438" i="3"/>
  <c r="E480" i="3"/>
  <c r="E396" i="3"/>
  <c r="K396" i="3"/>
  <c r="L396" i="3" s="1"/>
  <c r="K294" i="3"/>
  <c r="L294" i="3" s="1"/>
  <c r="E294" i="3"/>
  <c r="K303" i="3"/>
  <c r="L303" i="3" s="1"/>
  <c r="E303" i="3"/>
  <c r="E241" i="3"/>
  <c r="E393" i="3"/>
  <c r="E427" i="3"/>
  <c r="E481" i="3"/>
  <c r="E506" i="3"/>
  <c r="E508" i="3"/>
  <c r="E270" i="3"/>
  <c r="E69" i="3"/>
  <c r="E243" i="3"/>
  <c r="E240" i="3"/>
  <c r="E451" i="3"/>
  <c r="K328" i="3"/>
  <c r="L328" i="3" s="1"/>
  <c r="E328" i="3"/>
  <c r="K177" i="3"/>
  <c r="L177" i="3" s="1"/>
  <c r="E177" i="3"/>
  <c r="K67" i="3"/>
  <c r="L67" i="3" s="1"/>
  <c r="E67" i="3"/>
  <c r="E388" i="3"/>
  <c r="E172" i="3"/>
  <c r="E92" i="3"/>
  <c r="E441" i="3"/>
  <c r="K231" i="3"/>
  <c r="L231" i="3" s="1"/>
  <c r="E231" i="3"/>
  <c r="E176" i="3"/>
  <c r="K122" i="3"/>
  <c r="L122" i="3" s="1"/>
  <c r="E76" i="3"/>
  <c r="E232" i="3"/>
  <c r="E404" i="3"/>
  <c r="E443" i="3"/>
  <c r="E484" i="3"/>
  <c r="E84" i="3"/>
  <c r="E283" i="3"/>
  <c r="E344" i="3"/>
  <c r="E340" i="3"/>
  <c r="E226" i="3"/>
  <c r="E233" i="3"/>
  <c r="E336" i="3"/>
  <c r="E337" i="3"/>
  <c r="E279" i="3"/>
  <c r="K72" i="3"/>
  <c r="L72" i="3" s="1"/>
  <c r="E72" i="3"/>
  <c r="E183" i="3"/>
  <c r="E325" i="3"/>
  <c r="E395" i="3"/>
  <c r="E346" i="3"/>
  <c r="E195" i="3"/>
  <c r="E173" i="3"/>
  <c r="E223" i="3"/>
  <c r="E495" i="3"/>
  <c r="E440" i="3"/>
  <c r="E246" i="3"/>
  <c r="E341" i="3"/>
  <c r="E296" i="3"/>
  <c r="E196" i="3"/>
  <c r="F58" i="2"/>
  <c r="F53" i="2"/>
  <c r="F49" i="2"/>
  <c r="F50" i="2" s="1"/>
  <c r="F51" i="2"/>
  <c r="F57" i="2"/>
  <c r="F52" i="2"/>
  <c r="F55" i="2"/>
  <c r="F54" i="2"/>
  <c r="E323" i="3"/>
  <c r="E225" i="3"/>
  <c r="E272" i="3"/>
  <c r="E345" i="3"/>
  <c r="K609" i="3"/>
  <c r="L609" i="3" s="1"/>
  <c r="K587" i="3"/>
  <c r="L587" i="3" s="1"/>
  <c r="M587" i="3"/>
  <c r="E488" i="3"/>
  <c r="K488" i="3"/>
  <c r="L488" i="3" s="1"/>
  <c r="E392" i="3"/>
  <c r="K392" i="3"/>
  <c r="L392" i="3" s="1"/>
  <c r="K616" i="3"/>
  <c r="L616" i="3" s="1"/>
  <c r="K397" i="3"/>
  <c r="L397" i="3" s="1"/>
  <c r="E397" i="3"/>
  <c r="E384" i="3"/>
  <c r="K384" i="3"/>
  <c r="L384" i="3" s="1"/>
  <c r="K302" i="3"/>
  <c r="L302" i="3" s="1"/>
  <c r="E302" i="3"/>
  <c r="K282" i="3"/>
  <c r="L282" i="3" s="1"/>
  <c r="E282" i="3"/>
  <c r="K68" i="3"/>
  <c r="L68" i="3" s="1"/>
  <c r="E68" i="3"/>
  <c r="E77" i="3"/>
  <c r="E238" i="3"/>
  <c r="E342" i="3"/>
  <c r="E486" i="3"/>
  <c r="E505" i="3"/>
  <c r="E70" i="3"/>
  <c r="E218" i="3"/>
  <c r="E436" i="3"/>
  <c r="E485" i="3"/>
  <c r="E284" i="3"/>
  <c r="E222" i="3"/>
  <c r="E281" i="3"/>
  <c r="K234" i="3"/>
  <c r="L234" i="3" s="1"/>
  <c r="E234" i="3"/>
  <c r="D249" i="2"/>
  <c r="E249" i="2" s="1"/>
  <c r="B261" i="2"/>
  <c r="E80" i="3"/>
  <c r="E288" i="3"/>
  <c r="E347" i="3"/>
  <c r="E390" i="3"/>
  <c r="E78" i="3"/>
  <c r="E180" i="3"/>
  <c r="E188" i="3"/>
  <c r="E244" i="3"/>
  <c r="E179" i="3"/>
  <c r="E245" i="3"/>
  <c r="E387" i="3"/>
  <c r="E454" i="3"/>
  <c r="E494" i="3"/>
  <c r="E90" i="3"/>
  <c r="E237" i="3"/>
  <c r="E448" i="3"/>
  <c r="E490" i="3"/>
  <c r="E375" i="3"/>
  <c r="E181" i="3"/>
  <c r="E482" i="3"/>
  <c r="K482" i="3"/>
  <c r="L482" i="3" s="1"/>
  <c r="F516" i="3"/>
  <c r="E287" i="3"/>
  <c r="E273" i="3"/>
  <c r="E227" i="3"/>
  <c r="B339" i="2"/>
  <c r="D337" i="2"/>
  <c r="E337" i="2" s="1"/>
  <c r="E87" i="3"/>
  <c r="E380" i="3"/>
  <c r="E389" i="3"/>
  <c r="E332" i="3"/>
  <c r="E235" i="3"/>
  <c r="E194" i="3"/>
  <c r="E444" i="3"/>
  <c r="E193" i="3"/>
  <c r="E65" i="3"/>
  <c r="E274" i="3"/>
  <c r="E339" i="3"/>
  <c r="E178" i="3"/>
  <c r="E91" i="3"/>
  <c r="E299" i="3"/>
  <c r="E174" i="3"/>
  <c r="E298" i="3"/>
  <c r="E285" i="3"/>
  <c r="E343" i="3"/>
  <c r="K607" i="3"/>
  <c r="L607" i="3" s="1"/>
  <c r="K585" i="3"/>
  <c r="L585" i="3" s="1"/>
  <c r="F567" i="3"/>
  <c r="E446" i="3"/>
  <c r="K446" i="3"/>
  <c r="L446" i="3" s="1"/>
  <c r="K449" i="3"/>
  <c r="L449" i="3" s="1"/>
  <c r="E449" i="3"/>
  <c r="K596" i="3"/>
  <c r="L596" i="3" s="1"/>
  <c r="K408" i="3"/>
  <c r="L408" i="3" s="1"/>
  <c r="E408" i="3"/>
  <c r="K350" i="3"/>
  <c r="L350" i="3" s="1"/>
  <c r="E350" i="3"/>
  <c r="E271" i="3"/>
  <c r="E186" i="3"/>
  <c r="E330" i="3"/>
  <c r="E402" i="3"/>
  <c r="E432" i="3"/>
  <c r="E497" i="3"/>
  <c r="E498" i="3"/>
  <c r="E374" i="3"/>
  <c r="E322" i="3"/>
  <c r="E278" i="3"/>
  <c r="E64" i="3"/>
  <c r="E326" i="3"/>
  <c r="E499" i="3"/>
  <c r="E382" i="3"/>
  <c r="E377" i="3"/>
  <c r="E452" i="3"/>
  <c r="K242" i="3"/>
  <c r="L242" i="3" s="1"/>
  <c r="E242" i="3"/>
  <c r="K139" i="3"/>
  <c r="L139" i="3" s="1"/>
  <c r="K127" i="3"/>
  <c r="L127" i="3" s="1"/>
  <c r="E431" i="3"/>
  <c r="E86" i="3"/>
  <c r="E189" i="3"/>
  <c r="E381" i="3"/>
  <c r="E453" i="3"/>
  <c r="E442" i="3"/>
  <c r="E277" i="3"/>
  <c r="E168" i="3"/>
  <c r="E229" i="3"/>
  <c r="E401" i="3"/>
  <c r="E447" i="3"/>
  <c r="E493" i="3"/>
  <c r="E74" i="3"/>
  <c r="E236" i="3"/>
  <c r="E334" i="3"/>
  <c r="E479" i="3"/>
  <c r="E437" i="3"/>
  <c r="E435" i="3"/>
  <c r="E89" i="3"/>
  <c r="F412" i="3"/>
  <c r="E457" i="3"/>
  <c r="K457" i="3"/>
  <c r="L457" i="3" s="1"/>
  <c r="E331" i="3"/>
  <c r="E290" i="3"/>
  <c r="E400" i="3"/>
  <c r="E433" i="3"/>
  <c r="E293" i="3"/>
  <c r="E82" i="3"/>
  <c r="E501" i="3"/>
  <c r="E175" i="3"/>
  <c r="E352" i="3"/>
  <c r="E348" i="3"/>
  <c r="E85" i="3"/>
  <c r="E378" i="3"/>
  <c r="E324" i="3"/>
  <c r="E504" i="3"/>
  <c r="E429" i="3"/>
  <c r="E88" i="3"/>
  <c r="D21" i="8"/>
  <c r="D28" i="8" s="1"/>
  <c r="C39" i="1"/>
  <c r="C651" i="4"/>
  <c r="H516" i="3"/>
  <c r="J499" i="3"/>
  <c r="AA47" i="5"/>
  <c r="N21" i="9"/>
  <c r="Q21" i="9" s="1"/>
  <c r="R21" i="9" s="1"/>
  <c r="AG47" i="5"/>
  <c r="X47" i="5"/>
  <c r="C719" i="4"/>
  <c r="N25" i="9"/>
  <c r="Q25" i="9" s="1"/>
  <c r="R25" i="9" s="1"/>
  <c r="R47" i="5"/>
  <c r="D411" i="2"/>
  <c r="E411" i="2" s="1"/>
  <c r="C414" i="2"/>
  <c r="D414" i="2" s="1"/>
  <c r="E414" i="2" s="1"/>
  <c r="N11" i="9"/>
  <c r="Q11" i="9" s="1"/>
  <c r="R11" i="9" s="1"/>
  <c r="D408" i="2"/>
  <c r="E408" i="2" s="1"/>
  <c r="C407" i="2"/>
  <c r="J50" i="5"/>
  <c r="J49" i="5" s="1"/>
  <c r="C695" i="4"/>
  <c r="C17" i="4" s="1"/>
  <c r="C409" i="2"/>
  <c r="D409" i="2" s="1"/>
  <c r="E409" i="2" s="1"/>
  <c r="N18" i="9"/>
  <c r="Q18" i="9" s="1"/>
  <c r="R18" i="9" s="1"/>
  <c r="N27" i="9"/>
  <c r="Q27" i="9" s="1"/>
  <c r="R27" i="9" s="1"/>
  <c r="G8" i="1"/>
  <c r="F8" i="1"/>
  <c r="U47" i="5"/>
  <c r="D8" i="1"/>
  <c r="C704" i="4"/>
  <c r="C20" i="4" s="1"/>
  <c r="I47" i="5"/>
  <c r="C700" i="4"/>
  <c r="C29" i="4" s="1"/>
  <c r="C714" i="4"/>
  <c r="C21" i="4" s="1"/>
  <c r="N29" i="9"/>
  <c r="Q29" i="9" s="1"/>
  <c r="R29" i="9" s="1"/>
  <c r="C412" i="2"/>
  <c r="J23" i="8"/>
  <c r="J26" i="8" s="1"/>
  <c r="N39" i="9"/>
  <c r="Q39" i="9" s="1"/>
  <c r="R39" i="9" s="1"/>
  <c r="C693" i="4"/>
  <c r="C11" i="4" s="1"/>
  <c r="C721" i="4"/>
  <c r="C31" i="4" s="1"/>
  <c r="N40" i="9"/>
  <c r="Q40" i="9" s="1"/>
  <c r="R40" i="9" s="1"/>
  <c r="C690" i="4"/>
  <c r="C9" i="4" s="1"/>
  <c r="C15" i="1"/>
  <c r="C715" i="4"/>
  <c r="C8" i="4" s="1"/>
  <c r="N34" i="9"/>
  <c r="Q34" i="9" s="1"/>
  <c r="R34" i="9" s="1"/>
  <c r="C707" i="4"/>
  <c r="C24" i="4" s="1"/>
  <c r="C23" i="8"/>
  <c r="C26" i="8" s="1"/>
  <c r="C404" i="2"/>
  <c r="C723" i="4"/>
  <c r="N42" i="9"/>
  <c r="Q42" i="9" s="1"/>
  <c r="R42" i="9" s="1"/>
  <c r="N17" i="9"/>
  <c r="Q17" i="9" s="1"/>
  <c r="R17" i="9" s="1"/>
  <c r="C698" i="4"/>
  <c r="M23" i="8"/>
  <c r="C415" i="2"/>
  <c r="N10" i="9"/>
  <c r="Q10" i="9" s="1"/>
  <c r="R10" i="9" s="1"/>
  <c r="C691" i="4"/>
  <c r="N36" i="9"/>
  <c r="Q36" i="9" s="1"/>
  <c r="R36" i="9" s="1"/>
  <c r="C717" i="4"/>
  <c r="H47" i="3"/>
  <c r="N35" i="9"/>
  <c r="Q35" i="9" s="1"/>
  <c r="R35" i="9" s="1"/>
  <c r="C716" i="4"/>
  <c r="C664" i="1"/>
  <c r="O674" i="1" s="1"/>
  <c r="C689" i="4"/>
  <c r="N8" i="9"/>
  <c r="N22" i="9"/>
  <c r="Q22" i="9" s="1"/>
  <c r="R22" i="9" s="1"/>
  <c r="C703" i="4"/>
  <c r="N30" i="9"/>
  <c r="Q30" i="9" s="1"/>
  <c r="R30" i="9" s="1"/>
  <c r="C711" i="4"/>
  <c r="C23" i="4"/>
  <c r="N32" i="9"/>
  <c r="Q32" i="9" s="1"/>
  <c r="R32" i="9" s="1"/>
  <c r="C713" i="4"/>
  <c r="C33" i="4"/>
  <c r="N13" i="9"/>
  <c r="Q13" i="9" s="1"/>
  <c r="R13" i="9" s="1"/>
  <c r="C694" i="4"/>
  <c r="O47" i="5"/>
  <c r="N41" i="9"/>
  <c r="Q41" i="9" s="1"/>
  <c r="R41" i="9" s="1"/>
  <c r="C722" i="4"/>
  <c r="N15" i="9"/>
  <c r="Q15" i="9" s="1"/>
  <c r="R15" i="9" s="1"/>
  <c r="C696" i="4"/>
  <c r="N44" i="9"/>
  <c r="Q44" i="9" s="1"/>
  <c r="R44" i="9" s="1"/>
  <c r="C725" i="4"/>
  <c r="C697" i="4"/>
  <c r="N16" i="9"/>
  <c r="Q16" i="9" s="1"/>
  <c r="R16" i="9" s="1"/>
  <c r="C39" i="4"/>
  <c r="N24" i="9"/>
  <c r="Q24" i="9" s="1"/>
  <c r="R24" i="9" s="1"/>
  <c r="C705" i="4"/>
  <c r="C9" i="1"/>
  <c r="N8" i="1"/>
  <c r="C709" i="4"/>
  <c r="N28" i="9"/>
  <c r="Q28" i="9" s="1"/>
  <c r="R28" i="9" s="1"/>
  <c r="B635" i="5"/>
  <c r="D636" i="5" s="1"/>
  <c r="K45" i="3"/>
  <c r="L45" i="3" s="1"/>
  <c r="AD47" i="5"/>
  <c r="L47" i="5"/>
  <c r="F47" i="5"/>
  <c r="J9" i="3"/>
  <c r="G47" i="3"/>
  <c r="K529" i="3"/>
  <c r="L529" i="3" s="1"/>
  <c r="J567" i="3"/>
  <c r="N529" i="3" s="1"/>
  <c r="B47" i="5"/>
  <c r="C47" i="5"/>
  <c r="E38" i="3"/>
  <c r="K75" i="3"/>
  <c r="L75" i="3" s="1"/>
  <c r="F102" i="3"/>
  <c r="M75" i="3" s="1"/>
  <c r="L631" i="3"/>
  <c r="K658" i="3"/>
  <c r="L658" i="3" s="1"/>
  <c r="K276" i="3"/>
  <c r="L276" i="3" s="1"/>
  <c r="K300" i="3"/>
  <c r="L300" i="3" s="1"/>
  <c r="M127" i="3"/>
  <c r="K298" i="3"/>
  <c r="L298" i="3" s="1"/>
  <c r="K642" i="3"/>
  <c r="L642" i="3" s="1"/>
  <c r="K327" i="3"/>
  <c r="L327" i="3" s="1"/>
  <c r="F360" i="3"/>
  <c r="K255" i="3"/>
  <c r="L255" i="3" s="1"/>
  <c r="F60" i="2"/>
  <c r="F308" i="3"/>
  <c r="M276" i="3" s="1"/>
  <c r="K640" i="3"/>
  <c r="L640" i="3" s="1"/>
  <c r="K285" i="3"/>
  <c r="L285" i="3" s="1"/>
  <c r="K343" i="3"/>
  <c r="L343" i="3" s="1"/>
  <c r="K249" i="3"/>
  <c r="L249" i="3" s="1"/>
  <c r="F669" i="3"/>
  <c r="F256" i="3"/>
  <c r="M255" i="3" s="1"/>
  <c r="N662" i="3" l="1"/>
  <c r="M460" i="3"/>
  <c r="N617" i="3"/>
  <c r="N595" i="3"/>
  <c r="N580" i="3"/>
  <c r="N618" i="3" s="1"/>
  <c r="N615" i="3"/>
  <c r="N606" i="3"/>
  <c r="N596" i="3"/>
  <c r="N582" i="3"/>
  <c r="N591" i="3"/>
  <c r="N599" i="3"/>
  <c r="N581" i="3"/>
  <c r="N604" i="3"/>
  <c r="N594" i="3"/>
  <c r="N616" i="3"/>
  <c r="N589" i="3"/>
  <c r="N592" i="3"/>
  <c r="N603" i="3"/>
  <c r="N614" i="3"/>
  <c r="N611" i="3"/>
  <c r="N605" i="3"/>
  <c r="N584" i="3"/>
  <c r="M195" i="3"/>
  <c r="M196" i="3"/>
  <c r="M185" i="3"/>
  <c r="M188" i="3"/>
  <c r="M463" i="3"/>
  <c r="M186" i="3"/>
  <c r="M183" i="3"/>
  <c r="M203" i="3"/>
  <c r="M454" i="3"/>
  <c r="M133" i="3"/>
  <c r="M435" i="3"/>
  <c r="M199" i="3"/>
  <c r="M193" i="3"/>
  <c r="M175" i="3"/>
  <c r="M430" i="3"/>
  <c r="M148" i="3"/>
  <c r="M444" i="3"/>
  <c r="M168" i="3"/>
  <c r="M200" i="3"/>
  <c r="M173" i="3"/>
  <c r="M191" i="3"/>
  <c r="M457" i="3"/>
  <c r="M462" i="3"/>
  <c r="M143" i="3"/>
  <c r="M202" i="3"/>
  <c r="M189" i="3"/>
  <c r="M167" i="3"/>
  <c r="M181" i="3"/>
  <c r="M180" i="3"/>
  <c r="M461" i="3"/>
  <c r="M433" i="3"/>
  <c r="M427" i="3"/>
  <c r="M132" i="3"/>
  <c r="N102" i="3"/>
  <c r="M596" i="3"/>
  <c r="M607" i="3"/>
  <c r="N308" i="3"/>
  <c r="M431" i="3"/>
  <c r="M452" i="3"/>
  <c r="M456" i="3"/>
  <c r="M437" i="3"/>
  <c r="M442" i="3"/>
  <c r="M190" i="3"/>
  <c r="M177" i="3"/>
  <c r="M192" i="3"/>
  <c r="M171" i="3"/>
  <c r="M179" i="3"/>
  <c r="M198" i="3"/>
  <c r="M174" i="3"/>
  <c r="M194" i="3"/>
  <c r="M176" i="3"/>
  <c r="M182" i="3"/>
  <c r="M432" i="3"/>
  <c r="M426" i="3"/>
  <c r="M438" i="3"/>
  <c r="M428" i="3"/>
  <c r="M445" i="3"/>
  <c r="M446" i="3"/>
  <c r="M459" i="3"/>
  <c r="M453" i="3"/>
  <c r="M436" i="3"/>
  <c r="M616" i="3"/>
  <c r="M609" i="3"/>
  <c r="K464" i="3"/>
  <c r="L464" i="3" s="1"/>
  <c r="M447" i="3"/>
  <c r="M458" i="3"/>
  <c r="M450" i="3"/>
  <c r="M451" i="3"/>
  <c r="K24" i="3"/>
  <c r="L24" i="3" s="1"/>
  <c r="K205" i="3"/>
  <c r="L205" i="3" s="1"/>
  <c r="M170" i="3"/>
  <c r="M184" i="3"/>
  <c r="M187" i="3"/>
  <c r="M204" i="3"/>
  <c r="M197" i="3"/>
  <c r="M178" i="3"/>
  <c r="M172" i="3"/>
  <c r="M201" i="3"/>
  <c r="M449" i="3"/>
  <c r="M448" i="3"/>
  <c r="M434" i="3"/>
  <c r="M429" i="3"/>
  <c r="M443" i="3"/>
  <c r="M440" i="3"/>
  <c r="M455" i="3"/>
  <c r="M439" i="3"/>
  <c r="M589" i="3"/>
  <c r="N464" i="3"/>
  <c r="F62" i="2"/>
  <c r="E41" i="3"/>
  <c r="N360" i="3"/>
  <c r="N256" i="3"/>
  <c r="N205" i="3"/>
  <c r="N412" i="3"/>
  <c r="M285" i="3"/>
  <c r="M150" i="3"/>
  <c r="M135" i="3"/>
  <c r="N153" i="3"/>
  <c r="M119" i="3"/>
  <c r="M146" i="3"/>
  <c r="K10" i="3"/>
  <c r="L10" i="3" s="1"/>
  <c r="K29" i="3"/>
  <c r="L29" i="3" s="1"/>
  <c r="M141" i="3"/>
  <c r="M122" i="3"/>
  <c r="M120" i="3"/>
  <c r="M131" i="3"/>
  <c r="M142" i="3"/>
  <c r="M125" i="3"/>
  <c r="M140" i="3"/>
  <c r="M149" i="3"/>
  <c r="M117" i="3"/>
  <c r="E21" i="3"/>
  <c r="M147" i="3"/>
  <c r="M116" i="3"/>
  <c r="M145" i="3"/>
  <c r="M129" i="3"/>
  <c r="M130" i="3"/>
  <c r="M123" i="3"/>
  <c r="M115" i="3"/>
  <c r="M152" i="3"/>
  <c r="M134" i="3"/>
  <c r="M126" i="3"/>
  <c r="M124" i="3"/>
  <c r="M128" i="3"/>
  <c r="M138" i="3"/>
  <c r="M151" i="3"/>
  <c r="M118" i="3"/>
  <c r="M121" i="3"/>
  <c r="M136" i="3"/>
  <c r="K153" i="3"/>
  <c r="L153" i="3" s="1"/>
  <c r="M137" i="3"/>
  <c r="M144" i="3"/>
  <c r="E10" i="3"/>
  <c r="E14" i="3"/>
  <c r="E28" i="3"/>
  <c r="E36" i="3"/>
  <c r="E30" i="3"/>
  <c r="E22" i="3"/>
  <c r="E25" i="3"/>
  <c r="E17" i="3"/>
  <c r="E34" i="3"/>
  <c r="E32" i="3"/>
  <c r="E37" i="3"/>
  <c r="E24" i="3"/>
  <c r="E13" i="3"/>
  <c r="E9" i="3"/>
  <c r="E11" i="3"/>
  <c r="E18" i="3"/>
  <c r="F47" i="3"/>
  <c r="M35" i="3" s="1"/>
  <c r="E26" i="3"/>
  <c r="E15" i="3"/>
  <c r="E35" i="3"/>
  <c r="E20" i="3"/>
  <c r="E23" i="3"/>
  <c r="E16" i="3"/>
  <c r="K37" i="3"/>
  <c r="L37" i="3" s="1"/>
  <c r="E19" i="3"/>
  <c r="E27" i="3"/>
  <c r="E12" i="3"/>
  <c r="E33" i="3"/>
  <c r="E39" i="3"/>
  <c r="E40" i="3"/>
  <c r="E31" i="3"/>
  <c r="E29" i="3"/>
  <c r="F406" i="2"/>
  <c r="F416" i="2"/>
  <c r="F484" i="2"/>
  <c r="F496" i="2" s="1"/>
  <c r="B21" i="2"/>
  <c r="F12" i="2" s="1"/>
  <c r="C9" i="2"/>
  <c r="D9" i="2" s="1"/>
  <c r="E9" i="2" s="1"/>
  <c r="D366" i="2"/>
  <c r="E366" i="2" s="1"/>
  <c r="C598" i="1"/>
  <c r="O629" i="1" s="1"/>
  <c r="J577" i="5"/>
  <c r="AB577" i="5"/>
  <c r="C18" i="2"/>
  <c r="D18" i="2" s="1"/>
  <c r="E18" i="2" s="1"/>
  <c r="C28" i="8"/>
  <c r="F28" i="8"/>
  <c r="L8" i="1"/>
  <c r="C13" i="2"/>
  <c r="D13" i="2" s="1"/>
  <c r="E13" i="2" s="1"/>
  <c r="C26" i="4"/>
  <c r="C373" i="2"/>
  <c r="D373" i="2" s="1"/>
  <c r="E373" i="2" s="1"/>
  <c r="K28" i="8"/>
  <c r="S577" i="5"/>
  <c r="M577" i="5"/>
  <c r="AH577" i="5"/>
  <c r="P577" i="5"/>
  <c r="C367" i="2"/>
  <c r="D367" i="2" s="1"/>
  <c r="E367" i="2" s="1"/>
  <c r="K35" i="3"/>
  <c r="L35" i="3" s="1"/>
  <c r="C14" i="2"/>
  <c r="D14" i="2" s="1"/>
  <c r="E14" i="2" s="1"/>
  <c r="D577" i="5"/>
  <c r="AE577" i="5"/>
  <c r="D410" i="2"/>
  <c r="E410" i="2" s="1"/>
  <c r="I43" i="3"/>
  <c r="J28" i="8"/>
  <c r="C15" i="2"/>
  <c r="D15" i="2" s="1"/>
  <c r="E15" i="2" s="1"/>
  <c r="C12" i="2"/>
  <c r="D12" i="2" s="1"/>
  <c r="E12" i="2" s="1"/>
  <c r="V577" i="5"/>
  <c r="G577" i="5"/>
  <c r="Y577" i="5"/>
  <c r="C13" i="1"/>
  <c r="C8" i="1" s="1"/>
  <c r="O9" i="1" s="1"/>
  <c r="D374" i="2"/>
  <c r="E374" i="2" s="1"/>
  <c r="C17" i="2"/>
  <c r="D17" i="2" s="1"/>
  <c r="E17" i="2" s="1"/>
  <c r="B20" i="8"/>
  <c r="B21" i="8" s="1"/>
  <c r="F297" i="2"/>
  <c r="F294" i="2"/>
  <c r="F289" i="2"/>
  <c r="F286" i="2"/>
  <c r="D300" i="2"/>
  <c r="E300" i="2" s="1"/>
  <c r="F296" i="2"/>
  <c r="F290" i="2"/>
  <c r="F295" i="2"/>
  <c r="F293" i="2"/>
  <c r="F292" i="2"/>
  <c r="F291" i="2"/>
  <c r="F287" i="2"/>
  <c r="D222" i="2"/>
  <c r="E222" i="2" s="1"/>
  <c r="F218" i="2"/>
  <c r="F219" i="2"/>
  <c r="F211" i="2"/>
  <c r="F209" i="2"/>
  <c r="F208" i="2"/>
  <c r="F213" i="2"/>
  <c r="F217" i="2"/>
  <c r="F215" i="2"/>
  <c r="F216" i="2"/>
  <c r="F212" i="2"/>
  <c r="F214" i="2"/>
  <c r="F169" i="2"/>
  <c r="F179" i="2"/>
  <c r="F174" i="2"/>
  <c r="F178" i="2"/>
  <c r="F168" i="2"/>
  <c r="F170" i="2" s="1"/>
  <c r="F177" i="2"/>
  <c r="F172" i="2"/>
  <c r="D182" i="2"/>
  <c r="E182" i="2" s="1"/>
  <c r="F176" i="2"/>
  <c r="F171" i="2"/>
  <c r="F175" i="2"/>
  <c r="F173" i="2"/>
  <c r="F367" i="2"/>
  <c r="F379" i="2" s="1"/>
  <c r="D484" i="2"/>
  <c r="E484" i="2" s="1"/>
  <c r="C496" i="2"/>
  <c r="P771" i="4"/>
  <c r="P777" i="4"/>
  <c r="P772" i="4"/>
  <c r="P774" i="4"/>
  <c r="P785" i="4"/>
  <c r="P759" i="4"/>
  <c r="P782" i="4"/>
  <c r="P789" i="4"/>
  <c r="P790" i="4"/>
  <c r="P792" i="4"/>
  <c r="P788" i="4"/>
  <c r="P786" i="4"/>
  <c r="P762" i="4"/>
  <c r="P791" i="4"/>
  <c r="P765" i="4"/>
  <c r="P784" i="4"/>
  <c r="P763" i="4"/>
  <c r="P770" i="4"/>
  <c r="P793" i="4"/>
  <c r="P787" i="4"/>
  <c r="P766" i="4"/>
  <c r="P795" i="4"/>
  <c r="P758" i="4"/>
  <c r="P778" i="4"/>
  <c r="P769" i="4"/>
  <c r="P779" i="4"/>
  <c r="P760" i="4"/>
  <c r="P781" i="4"/>
  <c r="P776" i="4"/>
  <c r="P767" i="4"/>
  <c r="P775" i="4"/>
  <c r="P761" i="4"/>
  <c r="P780" i="4"/>
  <c r="P773" i="4"/>
  <c r="D445" i="2"/>
  <c r="E445" i="2" s="1"/>
  <c r="C457" i="2"/>
  <c r="M375" i="3"/>
  <c r="M379" i="3"/>
  <c r="M380" i="3"/>
  <c r="M374" i="3"/>
  <c r="M395" i="3"/>
  <c r="M376" i="3"/>
  <c r="M404" i="3"/>
  <c r="M393" i="3"/>
  <c r="M399" i="3"/>
  <c r="M410" i="3"/>
  <c r="M394" i="3"/>
  <c r="M381" i="3"/>
  <c r="M383" i="3"/>
  <c r="M382" i="3"/>
  <c r="M400" i="3"/>
  <c r="M390" i="3"/>
  <c r="M391" i="3"/>
  <c r="M377" i="3"/>
  <c r="M402" i="3"/>
  <c r="M403" i="3"/>
  <c r="M392" i="3"/>
  <c r="M405" i="3"/>
  <c r="M411" i="3"/>
  <c r="M408" i="3"/>
  <c r="M378" i="3"/>
  <c r="M409" i="3"/>
  <c r="M385" i="3"/>
  <c r="M398" i="3"/>
  <c r="M387" i="3"/>
  <c r="M406" i="3"/>
  <c r="M407" i="3"/>
  <c r="M396" i="3"/>
  <c r="K412" i="3"/>
  <c r="L412" i="3" s="1"/>
  <c r="M389" i="3"/>
  <c r="M401" i="3"/>
  <c r="M388" i="3"/>
  <c r="M537" i="3"/>
  <c r="M538" i="3"/>
  <c r="M547" i="3"/>
  <c r="M556" i="3"/>
  <c r="M543" i="3"/>
  <c r="M562" i="3"/>
  <c r="M535" i="3"/>
  <c r="M564" i="3"/>
  <c r="M549" i="3"/>
  <c r="M530" i="3"/>
  <c r="M531" i="3"/>
  <c r="M548" i="3"/>
  <c r="M560" i="3"/>
  <c r="M539" i="3"/>
  <c r="M555" i="3"/>
  <c r="M558" i="3"/>
  <c r="M550" i="3"/>
  <c r="M533" i="3"/>
  <c r="M534" i="3"/>
  <c r="M559" i="3"/>
  <c r="M545" i="3"/>
  <c r="M561" i="3"/>
  <c r="M551" i="3"/>
  <c r="M552" i="3"/>
  <c r="M553" i="3"/>
  <c r="M554" i="3"/>
  <c r="M544" i="3"/>
  <c r="M542" i="3"/>
  <c r="M536" i="3"/>
  <c r="M557" i="3"/>
  <c r="M565" i="3"/>
  <c r="M541" i="3"/>
  <c r="M540" i="3"/>
  <c r="M529" i="3"/>
  <c r="M384" i="3"/>
  <c r="M581" i="3"/>
  <c r="M600" i="3"/>
  <c r="M594" i="3"/>
  <c r="M582" i="3"/>
  <c r="M584" i="3"/>
  <c r="M613" i="3"/>
  <c r="M588" i="3"/>
  <c r="M612" i="3"/>
  <c r="K618" i="3"/>
  <c r="L618" i="3" s="1"/>
  <c r="M602" i="3"/>
  <c r="M615" i="3"/>
  <c r="M614" i="3"/>
  <c r="M597" i="3"/>
  <c r="M617" i="3"/>
  <c r="M595" i="3"/>
  <c r="M590" i="3"/>
  <c r="M608" i="3"/>
  <c r="M586" i="3"/>
  <c r="M610" i="3"/>
  <c r="M606" i="3"/>
  <c r="M593" i="3"/>
  <c r="M592" i="3"/>
  <c r="M611" i="3"/>
  <c r="M583" i="3"/>
  <c r="M604" i="3"/>
  <c r="M591" i="3"/>
  <c r="M603" i="3"/>
  <c r="M601" i="3"/>
  <c r="M580" i="3"/>
  <c r="M618" i="3" s="1"/>
  <c r="M598" i="3"/>
  <c r="M605" i="3"/>
  <c r="M532" i="3"/>
  <c r="F335" i="2"/>
  <c r="F332" i="2"/>
  <c r="F330" i="2"/>
  <c r="F331" i="2"/>
  <c r="F328" i="2"/>
  <c r="F325" i="2"/>
  <c r="F329" i="2"/>
  <c r="F334" i="2"/>
  <c r="D339" i="2"/>
  <c r="E339" i="2" s="1"/>
  <c r="F326" i="2"/>
  <c r="F327" i="2" s="1"/>
  <c r="F333" i="2"/>
  <c r="F336" i="2"/>
  <c r="M499" i="3"/>
  <c r="M514" i="3"/>
  <c r="M480" i="3"/>
  <c r="M506" i="3"/>
  <c r="M496" i="3"/>
  <c r="M490" i="3"/>
  <c r="M500" i="3"/>
  <c r="M503" i="3"/>
  <c r="M492" i="3"/>
  <c r="M515" i="3"/>
  <c r="M507" i="3"/>
  <c r="M513" i="3"/>
  <c r="M495" i="3"/>
  <c r="M481" i="3"/>
  <c r="M501" i="3"/>
  <c r="M489" i="3"/>
  <c r="M505" i="3"/>
  <c r="M483" i="3"/>
  <c r="M494" i="3"/>
  <c r="M509" i="3"/>
  <c r="M478" i="3"/>
  <c r="M508" i="3"/>
  <c r="M479" i="3"/>
  <c r="M504" i="3"/>
  <c r="M482" i="3"/>
  <c r="M497" i="3"/>
  <c r="M498" i="3"/>
  <c r="M493" i="3"/>
  <c r="M484" i="3"/>
  <c r="M511" i="3"/>
  <c r="M502" i="3"/>
  <c r="M488" i="3"/>
  <c r="M491" i="3"/>
  <c r="M485" i="3"/>
  <c r="M510" i="3"/>
  <c r="M487" i="3"/>
  <c r="M512" i="3"/>
  <c r="M486" i="3"/>
  <c r="F247" i="2"/>
  <c r="F252" i="2"/>
  <c r="F251" i="2"/>
  <c r="F254" i="2"/>
  <c r="F253" i="2"/>
  <c r="D261" i="2"/>
  <c r="E261" i="2" s="1"/>
  <c r="F256" i="2"/>
  <c r="F257" i="2"/>
  <c r="F248" i="2"/>
  <c r="F249" i="2" s="1"/>
  <c r="F255" i="2"/>
  <c r="F250" i="2"/>
  <c r="F258" i="2"/>
  <c r="M563" i="3"/>
  <c r="M566" i="3"/>
  <c r="F96" i="2"/>
  <c r="D102" i="2"/>
  <c r="E102" i="2" s="1"/>
  <c r="F97" i="2"/>
  <c r="F95" i="2"/>
  <c r="F88" i="2"/>
  <c r="F91" i="2"/>
  <c r="F93" i="2"/>
  <c r="F89" i="2"/>
  <c r="F92" i="2"/>
  <c r="F99" i="2"/>
  <c r="F94" i="2"/>
  <c r="F98" i="2"/>
  <c r="M386" i="3"/>
  <c r="M249" i="3"/>
  <c r="M397" i="3"/>
  <c r="M546" i="3"/>
  <c r="M599" i="3"/>
  <c r="C659" i="4"/>
  <c r="I483" i="3"/>
  <c r="I486" i="3"/>
  <c r="I497" i="3"/>
  <c r="I489" i="3"/>
  <c r="I506" i="3"/>
  <c r="I505" i="3"/>
  <c r="I498" i="3"/>
  <c r="I503" i="3"/>
  <c r="I508" i="3"/>
  <c r="I478" i="3"/>
  <c r="I482" i="3"/>
  <c r="I487" i="3"/>
  <c r="I510" i="3"/>
  <c r="I485" i="3"/>
  <c r="I490" i="3"/>
  <c r="I501" i="3"/>
  <c r="I502" i="3"/>
  <c r="I496" i="3"/>
  <c r="I481" i="3"/>
  <c r="I509" i="3"/>
  <c r="I484" i="3"/>
  <c r="I494" i="3"/>
  <c r="I493" i="3"/>
  <c r="I492" i="3"/>
  <c r="I500" i="3"/>
  <c r="I480" i="3"/>
  <c r="I488" i="3"/>
  <c r="I504" i="3"/>
  <c r="I495" i="3"/>
  <c r="I491" i="3"/>
  <c r="I479" i="3"/>
  <c r="I499" i="3"/>
  <c r="I507" i="3"/>
  <c r="J516" i="3"/>
  <c r="N499" i="3" s="1"/>
  <c r="K499" i="3"/>
  <c r="O620" i="1"/>
  <c r="O622" i="1"/>
  <c r="O630" i="1"/>
  <c r="AA598" i="1"/>
  <c r="O616" i="1"/>
  <c r="Z598" i="1"/>
  <c r="O632" i="1"/>
  <c r="O608" i="1"/>
  <c r="O623" i="1"/>
  <c r="O625" i="1"/>
  <c r="O628" i="1"/>
  <c r="O613" i="1"/>
  <c r="O624" i="1"/>
  <c r="O618" i="1"/>
  <c r="W598" i="1"/>
  <c r="O615" i="1"/>
  <c r="O619" i="1"/>
  <c r="O635" i="1"/>
  <c r="O611" i="1"/>
  <c r="O602" i="1"/>
  <c r="O636" i="1"/>
  <c r="U598" i="1"/>
  <c r="O603" i="1"/>
  <c r="O601" i="1"/>
  <c r="Y598" i="1"/>
  <c r="O634" i="1"/>
  <c r="O605" i="1"/>
  <c r="V598" i="1"/>
  <c r="O614" i="1"/>
  <c r="O604" i="1"/>
  <c r="O599" i="1"/>
  <c r="O612" i="1"/>
  <c r="S598" i="1"/>
  <c r="O631" i="1"/>
  <c r="X598" i="1"/>
  <c r="O627" i="1"/>
  <c r="O617" i="1"/>
  <c r="O610" i="1"/>
  <c r="O600" i="1"/>
  <c r="O609" i="1"/>
  <c r="T598" i="1"/>
  <c r="Q598" i="1"/>
  <c r="O606" i="1"/>
  <c r="O607" i="1"/>
  <c r="O626" i="1"/>
  <c r="O621" i="1"/>
  <c r="O633" i="1"/>
  <c r="R598" i="1"/>
  <c r="D407" i="2"/>
  <c r="E407" i="2" s="1"/>
  <c r="C11" i="2"/>
  <c r="D11" i="2" s="1"/>
  <c r="E11" i="2" s="1"/>
  <c r="P636" i="5"/>
  <c r="O673" i="1"/>
  <c r="O701" i="1"/>
  <c r="AH636" i="5"/>
  <c r="O685" i="1"/>
  <c r="S636" i="5"/>
  <c r="M636" i="5"/>
  <c r="V636" i="5"/>
  <c r="G636" i="5"/>
  <c r="Y636" i="5"/>
  <c r="AB636" i="5"/>
  <c r="B634" i="5"/>
  <c r="AE636" i="5"/>
  <c r="J636" i="5"/>
  <c r="D412" i="2"/>
  <c r="E412" i="2" s="1"/>
  <c r="O681" i="1"/>
  <c r="O698" i="1"/>
  <c r="O670" i="1"/>
  <c r="C8" i="2"/>
  <c r="C406" i="2"/>
  <c r="D406" i="2" s="1"/>
  <c r="E406" i="2" s="1"/>
  <c r="D404" i="2"/>
  <c r="E404" i="2" s="1"/>
  <c r="O672" i="1"/>
  <c r="O689" i="1"/>
  <c r="Q8" i="9"/>
  <c r="N46" i="9"/>
  <c r="M26" i="8"/>
  <c r="M28" i="8" s="1"/>
  <c r="B23" i="8"/>
  <c r="C16" i="4"/>
  <c r="C15" i="4"/>
  <c r="C36" i="4"/>
  <c r="C28" i="4"/>
  <c r="O665" i="1"/>
  <c r="C13" i="4"/>
  <c r="O699" i="1"/>
  <c r="C19" i="4"/>
  <c r="O687" i="1"/>
  <c r="O679" i="1"/>
  <c r="C7" i="4"/>
  <c r="C727" i="4"/>
  <c r="P717" i="4" s="1"/>
  <c r="O692" i="1"/>
  <c r="C30" i="4"/>
  <c r="O667" i="1"/>
  <c r="C37" i="4"/>
  <c r="C14" i="4"/>
  <c r="C18" i="4"/>
  <c r="O688" i="1"/>
  <c r="O675" i="1"/>
  <c r="O700" i="1"/>
  <c r="O684" i="1"/>
  <c r="O697" i="1"/>
  <c r="O676" i="1"/>
  <c r="O686" i="1"/>
  <c r="O702" i="1"/>
  <c r="O666" i="1"/>
  <c r="O690" i="1"/>
  <c r="O671" i="1"/>
  <c r="O669" i="1"/>
  <c r="O680" i="1"/>
  <c r="O691" i="1"/>
  <c r="O696" i="1"/>
  <c r="O678" i="1"/>
  <c r="O668" i="1"/>
  <c r="O682" i="1"/>
  <c r="O683" i="1"/>
  <c r="O677" i="1"/>
  <c r="O695" i="1"/>
  <c r="O694" i="1"/>
  <c r="C27" i="4"/>
  <c r="O693" i="1"/>
  <c r="C10" i="4"/>
  <c r="C19" i="2"/>
  <c r="D415" i="2"/>
  <c r="E415" i="2" s="1"/>
  <c r="C416" i="2"/>
  <c r="I44" i="3"/>
  <c r="I42" i="3"/>
  <c r="I46" i="3"/>
  <c r="B50" i="5"/>
  <c r="AB51" i="5" s="1"/>
  <c r="N551" i="3"/>
  <c r="N559" i="3"/>
  <c r="N534" i="3"/>
  <c r="N536" i="3"/>
  <c r="N543" i="3"/>
  <c r="N558" i="3"/>
  <c r="N530" i="3"/>
  <c r="N544" i="3"/>
  <c r="N561" i="3"/>
  <c r="K567" i="3"/>
  <c r="L567" i="3" s="1"/>
  <c r="N547" i="3"/>
  <c r="N554" i="3"/>
  <c r="N542" i="3"/>
  <c r="N541" i="3"/>
  <c r="N533" i="3"/>
  <c r="N566" i="3"/>
  <c r="N557" i="3"/>
  <c r="N539" i="3"/>
  <c r="N556" i="3"/>
  <c r="N538" i="3"/>
  <c r="N535" i="3"/>
  <c r="N560" i="3"/>
  <c r="N564" i="3"/>
  <c r="N555" i="3"/>
  <c r="N553" i="3"/>
  <c r="N531" i="3"/>
  <c r="N563" i="3"/>
  <c r="N532" i="3"/>
  <c r="N540" i="3"/>
  <c r="N537" i="3"/>
  <c r="N552" i="3"/>
  <c r="N565" i="3"/>
  <c r="N545" i="3"/>
  <c r="N548" i="3"/>
  <c r="N546" i="3"/>
  <c r="N550" i="3"/>
  <c r="N562" i="3"/>
  <c r="N549" i="3"/>
  <c r="I15" i="3"/>
  <c r="I18" i="3"/>
  <c r="I21" i="3"/>
  <c r="I30" i="3"/>
  <c r="I17" i="3"/>
  <c r="I29" i="3"/>
  <c r="I28" i="3"/>
  <c r="I34" i="3"/>
  <c r="I40" i="3"/>
  <c r="I38" i="3"/>
  <c r="I37" i="3"/>
  <c r="I41" i="3"/>
  <c r="I33" i="3"/>
  <c r="I19" i="3"/>
  <c r="I35" i="3"/>
  <c r="J47" i="3"/>
  <c r="I39" i="3"/>
  <c r="I12" i="3"/>
  <c r="I27" i="3"/>
  <c r="I32" i="3"/>
  <c r="I31" i="3"/>
  <c r="I25" i="3"/>
  <c r="I26" i="3"/>
  <c r="I13" i="3"/>
  <c r="I10" i="3"/>
  <c r="I23" i="3"/>
  <c r="I20" i="3"/>
  <c r="N9" i="3"/>
  <c r="I14" i="3"/>
  <c r="I24" i="3"/>
  <c r="I16" i="3"/>
  <c r="I9" i="3"/>
  <c r="I11" i="3"/>
  <c r="I36" i="3"/>
  <c r="I22" i="3"/>
  <c r="K9" i="3"/>
  <c r="L9" i="3" s="1"/>
  <c r="M356" i="3"/>
  <c r="M352" i="3"/>
  <c r="K360" i="3"/>
  <c r="M337" i="3"/>
  <c r="M323" i="3"/>
  <c r="M335" i="3"/>
  <c r="M345" i="3"/>
  <c r="M347" i="3"/>
  <c r="M342" i="3"/>
  <c r="M334" i="3"/>
  <c r="M322" i="3"/>
  <c r="M328" i="3"/>
  <c r="M325" i="3"/>
  <c r="M333" i="3"/>
  <c r="M330" i="3"/>
  <c r="M339" i="3"/>
  <c r="M326" i="3"/>
  <c r="M350" i="3"/>
  <c r="M332" i="3"/>
  <c r="M338" i="3"/>
  <c r="M353" i="3"/>
  <c r="M331" i="3"/>
  <c r="M336" i="3"/>
  <c r="M349" i="3"/>
  <c r="M348" i="3"/>
  <c r="M351" i="3"/>
  <c r="M354" i="3"/>
  <c r="M341" i="3"/>
  <c r="M355" i="3"/>
  <c r="M357" i="3"/>
  <c r="M344" i="3"/>
  <c r="M346" i="3"/>
  <c r="M324" i="3"/>
  <c r="M359" i="3"/>
  <c r="M358" i="3"/>
  <c r="M329" i="3"/>
  <c r="M340" i="3"/>
  <c r="M656" i="3"/>
  <c r="M667" i="3"/>
  <c r="M631" i="3"/>
  <c r="M669" i="3" s="1"/>
  <c r="M634" i="3"/>
  <c r="M643" i="3"/>
  <c r="M661" i="3"/>
  <c r="M666" i="3"/>
  <c r="M652" i="3"/>
  <c r="M659" i="3"/>
  <c r="M663" i="3"/>
  <c r="M657" i="3"/>
  <c r="M648" i="3"/>
  <c r="M654" i="3"/>
  <c r="M632" i="3"/>
  <c r="M668" i="3"/>
  <c r="M636" i="3"/>
  <c r="M638" i="3"/>
  <c r="M646" i="3"/>
  <c r="M644" i="3"/>
  <c r="M662" i="3"/>
  <c r="M635" i="3"/>
  <c r="M647" i="3"/>
  <c r="M650" i="3"/>
  <c r="M664" i="3"/>
  <c r="M645" i="3"/>
  <c r="M653" i="3"/>
  <c r="M651" i="3"/>
  <c r="M660" i="3"/>
  <c r="M665" i="3"/>
  <c r="M641" i="3"/>
  <c r="M655" i="3"/>
  <c r="M639" i="3"/>
  <c r="M649" i="3"/>
  <c r="M637" i="3"/>
  <c r="M633" i="3"/>
  <c r="M642" i="3"/>
  <c r="M70" i="3"/>
  <c r="M68" i="3"/>
  <c r="M80" i="3"/>
  <c r="M82" i="3"/>
  <c r="M69" i="3"/>
  <c r="M85" i="3"/>
  <c r="M83" i="3"/>
  <c r="M101" i="3"/>
  <c r="M71" i="3"/>
  <c r="M65" i="3"/>
  <c r="M95" i="3"/>
  <c r="M64" i="3"/>
  <c r="M78" i="3"/>
  <c r="M92" i="3"/>
  <c r="M93" i="3"/>
  <c r="M89" i="3"/>
  <c r="M67" i="3"/>
  <c r="M84" i="3"/>
  <c r="M97" i="3"/>
  <c r="M79" i="3"/>
  <c r="M87" i="3"/>
  <c r="M88" i="3"/>
  <c r="M72" i="3"/>
  <c r="M73" i="3"/>
  <c r="K102" i="3"/>
  <c r="L102" i="3" s="1"/>
  <c r="M77" i="3"/>
  <c r="M98" i="3"/>
  <c r="M66" i="3"/>
  <c r="M96" i="3"/>
  <c r="M100" i="3"/>
  <c r="M76" i="3"/>
  <c r="M91" i="3"/>
  <c r="M99" i="3"/>
  <c r="M86" i="3"/>
  <c r="M74" i="3"/>
  <c r="M81" i="3"/>
  <c r="M90" i="3"/>
  <c r="M94" i="3"/>
  <c r="M288" i="3"/>
  <c r="M305" i="3"/>
  <c r="M296" i="3"/>
  <c r="M303" i="3"/>
  <c r="M284" i="3"/>
  <c r="M297" i="3"/>
  <c r="M271" i="3"/>
  <c r="M275" i="3"/>
  <c r="M302" i="3"/>
  <c r="M287" i="3"/>
  <c r="M301" i="3"/>
  <c r="M283" i="3"/>
  <c r="M279" i="3"/>
  <c r="M274" i="3"/>
  <c r="M277" i="3"/>
  <c r="M286" i="3"/>
  <c r="M280" i="3"/>
  <c r="M282" i="3"/>
  <c r="M295" i="3"/>
  <c r="M306" i="3"/>
  <c r="M307" i="3"/>
  <c r="M291" i="3"/>
  <c r="M304" i="3"/>
  <c r="M299" i="3"/>
  <c r="M292" i="3"/>
  <c r="M270" i="3"/>
  <c r="M294" i="3"/>
  <c r="M281" i="3"/>
  <c r="M278" i="3"/>
  <c r="M290" i="3"/>
  <c r="K308" i="3"/>
  <c r="M273" i="3"/>
  <c r="M293" i="3"/>
  <c r="M272" i="3"/>
  <c r="M289" i="3"/>
  <c r="M237" i="3"/>
  <c r="M250" i="3"/>
  <c r="M232" i="3"/>
  <c r="M251" i="3"/>
  <c r="M253" i="3"/>
  <c r="M254" i="3"/>
  <c r="M240" i="3"/>
  <c r="M221" i="3"/>
  <c r="M219" i="3"/>
  <c r="M225" i="3"/>
  <c r="M246" i="3"/>
  <c r="M227" i="3"/>
  <c r="M224" i="3"/>
  <c r="M222" i="3"/>
  <c r="M248" i="3"/>
  <c r="M228" i="3"/>
  <c r="M247" i="3"/>
  <c r="M243" i="3"/>
  <c r="M242" i="3"/>
  <c r="M234" i="3"/>
  <c r="K256" i="3"/>
  <c r="L256" i="3" s="1"/>
  <c r="M239" i="3"/>
  <c r="M241" i="3"/>
  <c r="M252" i="3"/>
  <c r="M238" i="3"/>
  <c r="M231" i="3"/>
  <c r="M230" i="3"/>
  <c r="M245" i="3"/>
  <c r="M220" i="3"/>
  <c r="M226" i="3"/>
  <c r="M233" i="3"/>
  <c r="M244" i="3"/>
  <c r="M236" i="3"/>
  <c r="M235" i="3"/>
  <c r="M229" i="3"/>
  <c r="M223" i="3"/>
  <c r="M218" i="3"/>
  <c r="M343" i="3"/>
  <c r="M640" i="3"/>
  <c r="M327" i="3"/>
  <c r="M298" i="3"/>
  <c r="M300" i="3"/>
  <c r="M658" i="3"/>
  <c r="K669" i="3"/>
  <c r="L669" i="3" s="1"/>
  <c r="F210" i="2" l="1"/>
  <c r="C46" i="4"/>
  <c r="M205" i="3"/>
  <c r="M464" i="3"/>
  <c r="M17" i="3"/>
  <c r="C16" i="2"/>
  <c r="D16" i="2" s="1"/>
  <c r="E16" i="2" s="1"/>
  <c r="F220" i="2"/>
  <c r="M567" i="3"/>
  <c r="M153" i="3"/>
  <c r="M10" i="3"/>
  <c r="M34" i="3"/>
  <c r="M27" i="3"/>
  <c r="M41" i="3"/>
  <c r="M16" i="3"/>
  <c r="M18" i="3"/>
  <c r="M31" i="3"/>
  <c r="M37" i="3"/>
  <c r="M40" i="3"/>
  <c r="M19" i="3"/>
  <c r="M29" i="3"/>
  <c r="M38" i="3"/>
  <c r="M36" i="3"/>
  <c r="M24" i="3"/>
  <c r="M23" i="3"/>
  <c r="M22" i="3"/>
  <c r="M14" i="3"/>
  <c r="M32" i="3"/>
  <c r="M39" i="3"/>
  <c r="M25" i="3"/>
  <c r="M42" i="3"/>
  <c r="M30" i="3"/>
  <c r="M44" i="3"/>
  <c r="M21" i="3"/>
  <c r="M28" i="3"/>
  <c r="M12" i="3"/>
  <c r="M15" i="3"/>
  <c r="M9" i="3"/>
  <c r="M26" i="3"/>
  <c r="M11" i="3"/>
  <c r="M20" i="3"/>
  <c r="M13" i="3"/>
  <c r="M46" i="3"/>
  <c r="M45" i="3"/>
  <c r="M43" i="3"/>
  <c r="M33" i="3"/>
  <c r="F17" i="2"/>
  <c r="F11" i="2"/>
  <c r="F418" i="2"/>
  <c r="C377" i="2"/>
  <c r="D377" i="2" s="1"/>
  <c r="E377" i="2" s="1"/>
  <c r="F9" i="2"/>
  <c r="F18" i="2"/>
  <c r="F16" i="2"/>
  <c r="F8" i="2"/>
  <c r="F13" i="2"/>
  <c r="F15" i="2"/>
  <c r="F19" i="2"/>
  <c r="F14" i="2"/>
  <c r="B577" i="5"/>
  <c r="F90" i="2"/>
  <c r="F259" i="2"/>
  <c r="F180" i="2"/>
  <c r="F182" i="2" s="1"/>
  <c r="F100" i="2"/>
  <c r="F288" i="2"/>
  <c r="F298" i="2"/>
  <c r="G444" i="2"/>
  <c r="G449" i="2"/>
  <c r="G453" i="2"/>
  <c r="G451" i="2"/>
  <c r="G450" i="2"/>
  <c r="G454" i="2"/>
  <c r="G446" i="2"/>
  <c r="G455" i="2" s="1"/>
  <c r="G447" i="2"/>
  <c r="D457" i="2"/>
  <c r="E457" i="2" s="1"/>
  <c r="G452" i="2"/>
  <c r="G448" i="2"/>
  <c r="G443" i="2"/>
  <c r="G445" i="2" s="1"/>
  <c r="G457" i="2" s="1"/>
  <c r="G485" i="2"/>
  <c r="G494" i="2" s="1"/>
  <c r="G493" i="2"/>
  <c r="G487" i="2"/>
  <c r="D496" i="2"/>
  <c r="E496" i="2" s="1"/>
  <c r="G492" i="2"/>
  <c r="G488" i="2"/>
  <c r="G486" i="2"/>
  <c r="G490" i="2"/>
  <c r="G483" i="2"/>
  <c r="G489" i="2"/>
  <c r="G491" i="2"/>
  <c r="G482" i="2"/>
  <c r="G484" i="2" s="1"/>
  <c r="G496" i="2" s="1"/>
  <c r="P796" i="4"/>
  <c r="Q758" i="4"/>
  <c r="Q759" i="4" s="1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M516" i="3"/>
  <c r="F337" i="2"/>
  <c r="F339" i="2" s="1"/>
  <c r="M412" i="3"/>
  <c r="F261" i="2"/>
  <c r="L499" i="3"/>
  <c r="K516" i="3"/>
  <c r="L516" i="3" s="1"/>
  <c r="O598" i="1"/>
  <c r="P626" i="4"/>
  <c r="P653" i="4"/>
  <c r="P636" i="4"/>
  <c r="P629" i="4"/>
  <c r="P624" i="4"/>
  <c r="P647" i="4"/>
  <c r="P646" i="4"/>
  <c r="P643" i="4"/>
  <c r="P640" i="4"/>
  <c r="P652" i="4"/>
  <c r="P628" i="4"/>
  <c r="P641" i="4"/>
  <c r="P632" i="4"/>
  <c r="P637" i="4"/>
  <c r="P635" i="4"/>
  <c r="P654" i="4"/>
  <c r="P655" i="4"/>
  <c r="P645" i="4"/>
  <c r="P642" i="4"/>
  <c r="P633" i="4"/>
  <c r="P622" i="4"/>
  <c r="P638" i="4"/>
  <c r="P621" i="4"/>
  <c r="P634" i="4"/>
  <c r="P639" i="4"/>
  <c r="P649" i="4"/>
  <c r="P625" i="4"/>
  <c r="P644" i="4"/>
  <c r="P650" i="4"/>
  <c r="P623" i="4"/>
  <c r="P656" i="4"/>
  <c r="P627" i="4"/>
  <c r="P630" i="4"/>
  <c r="P631" i="4"/>
  <c r="P657" i="4"/>
  <c r="P658" i="4"/>
  <c r="P648" i="4"/>
  <c r="N492" i="3"/>
  <c r="N510" i="3"/>
  <c r="N503" i="3"/>
  <c r="N513" i="3"/>
  <c r="N509" i="3"/>
  <c r="N488" i="3"/>
  <c r="N514" i="3"/>
  <c r="N478" i="3"/>
  <c r="N504" i="3"/>
  <c r="N484" i="3"/>
  <c r="N482" i="3"/>
  <c r="N479" i="3"/>
  <c r="N500" i="3"/>
  <c r="N483" i="3"/>
  <c r="N485" i="3"/>
  <c r="N506" i="3"/>
  <c r="N505" i="3"/>
  <c r="N481" i="3"/>
  <c r="N486" i="3"/>
  <c r="N489" i="3"/>
  <c r="N507" i="3"/>
  <c r="N498" i="3"/>
  <c r="N493" i="3"/>
  <c r="N480" i="3"/>
  <c r="N515" i="3"/>
  <c r="N508" i="3"/>
  <c r="N511" i="3"/>
  <c r="N497" i="3"/>
  <c r="N512" i="3"/>
  <c r="N494" i="3"/>
  <c r="N487" i="3"/>
  <c r="N495" i="3"/>
  <c r="N502" i="3"/>
  <c r="N491" i="3"/>
  <c r="N496" i="3"/>
  <c r="N501" i="3"/>
  <c r="N490" i="3"/>
  <c r="P651" i="4"/>
  <c r="P716" i="4"/>
  <c r="P709" i="4"/>
  <c r="P691" i="4"/>
  <c r="D51" i="5"/>
  <c r="M51" i="5"/>
  <c r="B636" i="5"/>
  <c r="B49" i="5"/>
  <c r="S51" i="5"/>
  <c r="V51" i="5"/>
  <c r="AH51" i="5"/>
  <c r="AE51" i="5"/>
  <c r="G51" i="5"/>
  <c r="J51" i="5"/>
  <c r="P705" i="4"/>
  <c r="P711" i="4"/>
  <c r="D8" i="2"/>
  <c r="E8" i="2" s="1"/>
  <c r="C10" i="2"/>
  <c r="D10" i="2" s="1"/>
  <c r="E10" i="2" s="1"/>
  <c r="C418" i="2"/>
  <c r="D416" i="2"/>
  <c r="E416" i="2" s="1"/>
  <c r="D19" i="2"/>
  <c r="E19" i="2" s="1"/>
  <c r="P692" i="4"/>
  <c r="P710" i="4"/>
  <c r="P721" i="4"/>
  <c r="P704" i="4"/>
  <c r="P699" i="4"/>
  <c r="P724" i="4"/>
  <c r="P700" i="4"/>
  <c r="P715" i="4"/>
  <c r="P714" i="4"/>
  <c r="P726" i="4"/>
  <c r="P695" i="4"/>
  <c r="P706" i="4"/>
  <c r="P712" i="4"/>
  <c r="P708" i="4"/>
  <c r="P701" i="4"/>
  <c r="P719" i="4"/>
  <c r="P690" i="4"/>
  <c r="P718" i="4"/>
  <c r="P707" i="4"/>
  <c r="P702" i="4"/>
  <c r="P693" i="4"/>
  <c r="P720" i="4"/>
  <c r="P698" i="4"/>
  <c r="P722" i="4"/>
  <c r="P689" i="4"/>
  <c r="P725" i="4"/>
  <c r="O22" i="1"/>
  <c r="O41" i="1"/>
  <c r="O13" i="1"/>
  <c r="O12" i="1"/>
  <c r="O38" i="1"/>
  <c r="O44" i="1"/>
  <c r="O15" i="1"/>
  <c r="O39" i="1"/>
  <c r="O32" i="1"/>
  <c r="O20" i="1"/>
  <c r="O10" i="1"/>
  <c r="O35" i="1"/>
  <c r="O42" i="1"/>
  <c r="O19" i="1"/>
  <c r="O40" i="1"/>
  <c r="O27" i="1"/>
  <c r="O34" i="1"/>
  <c r="O24" i="1"/>
  <c r="O30" i="1"/>
  <c r="O46" i="1"/>
  <c r="O28" i="1"/>
  <c r="O21" i="1"/>
  <c r="O26" i="1"/>
  <c r="O36" i="1"/>
  <c r="O25" i="1"/>
  <c r="O14" i="1"/>
  <c r="O43" i="1"/>
  <c r="O17" i="1"/>
  <c r="O11" i="1"/>
  <c r="O37" i="1"/>
  <c r="O23" i="1"/>
  <c r="O33" i="1"/>
  <c r="O18" i="1"/>
  <c r="O31" i="1"/>
  <c r="O29" i="1"/>
  <c r="O16" i="1"/>
  <c r="O45" i="1"/>
  <c r="P696" i="4"/>
  <c r="Q46" i="9"/>
  <c r="R8" i="9"/>
  <c r="B26" i="8"/>
  <c r="B28" i="8" s="1"/>
  <c r="M29" i="8" s="1"/>
  <c r="P30" i="4"/>
  <c r="O664" i="1"/>
  <c r="P51" i="5"/>
  <c r="Y51" i="5"/>
  <c r="P723" i="4"/>
  <c r="P703" i="4"/>
  <c r="P694" i="4"/>
  <c r="P697" i="4"/>
  <c r="P713" i="4"/>
  <c r="N567" i="3"/>
  <c r="N43" i="3"/>
  <c r="N40" i="3"/>
  <c r="N31" i="3"/>
  <c r="N28" i="3"/>
  <c r="N44" i="3"/>
  <c r="N18" i="3"/>
  <c r="N37" i="3"/>
  <c r="N21" i="3"/>
  <c r="N15" i="3"/>
  <c r="N32" i="3"/>
  <c r="N25" i="3"/>
  <c r="N42" i="3"/>
  <c r="N27" i="3"/>
  <c r="N29" i="3"/>
  <c r="N38" i="3"/>
  <c r="N17" i="3"/>
  <c r="N33" i="3"/>
  <c r="N12" i="3"/>
  <c r="N36" i="3"/>
  <c r="N14" i="3"/>
  <c r="N13" i="3"/>
  <c r="N41" i="3"/>
  <c r="N16" i="3"/>
  <c r="N24" i="3"/>
  <c r="N19" i="3"/>
  <c r="N39" i="3"/>
  <c r="N20" i="3"/>
  <c r="N23" i="3"/>
  <c r="N45" i="3"/>
  <c r="N26" i="3"/>
  <c r="N46" i="3"/>
  <c r="N30" i="3"/>
  <c r="N22" i="3"/>
  <c r="N34" i="3"/>
  <c r="N10" i="3"/>
  <c r="N35" i="3"/>
  <c r="N11" i="3"/>
  <c r="K47" i="3"/>
  <c r="L47" i="3" s="1"/>
  <c r="L308" i="3"/>
  <c r="M308" i="3"/>
  <c r="M360" i="3"/>
  <c r="L360" i="3"/>
  <c r="M256" i="3"/>
  <c r="M102" i="3"/>
  <c r="F222" i="2" l="1"/>
  <c r="C20" i="2"/>
  <c r="D20" i="2" s="1"/>
  <c r="E20" i="2" s="1"/>
  <c r="C379" i="2"/>
  <c r="G373" i="2" s="1"/>
  <c r="F300" i="2"/>
  <c r="M47" i="3"/>
  <c r="F10" i="2"/>
  <c r="G371" i="2"/>
  <c r="F20" i="2"/>
  <c r="F102" i="2"/>
  <c r="N516" i="3"/>
  <c r="P659" i="4"/>
  <c r="Q621" i="4"/>
  <c r="Q622" i="4" s="1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B51" i="5"/>
  <c r="P18" i="4"/>
  <c r="P7" i="4"/>
  <c r="C21" i="2"/>
  <c r="G11" i="2" s="1"/>
  <c r="P36" i="4"/>
  <c r="P10" i="4"/>
  <c r="P19" i="4"/>
  <c r="O8" i="1"/>
  <c r="P37" i="4"/>
  <c r="P13" i="4"/>
  <c r="P27" i="4"/>
  <c r="P39" i="4"/>
  <c r="P20" i="4"/>
  <c r="P21" i="4"/>
  <c r="P22" i="4"/>
  <c r="P38" i="4"/>
  <c r="P35" i="4"/>
  <c r="P29" i="4"/>
  <c r="P32" i="4"/>
  <c r="P17" i="4"/>
  <c r="P8" i="4"/>
  <c r="P25" i="4"/>
  <c r="P12" i="4"/>
  <c r="P34" i="4"/>
  <c r="P31" i="4"/>
  <c r="P11" i="4"/>
  <c r="P23" i="4"/>
  <c r="P24" i="4"/>
  <c r="P26" i="4"/>
  <c r="P33" i="4"/>
  <c r="P9" i="4"/>
  <c r="P15" i="4"/>
  <c r="R46" i="9"/>
  <c r="S8" i="9" s="1"/>
  <c r="P14" i="4"/>
  <c r="P28" i="4"/>
  <c r="C29" i="8"/>
  <c r="J29" i="8"/>
  <c r="E29" i="8"/>
  <c r="I29" i="8"/>
  <c r="K29" i="8"/>
  <c r="G29" i="8"/>
  <c r="L29" i="8"/>
  <c r="H29" i="8"/>
  <c r="F29" i="8"/>
  <c r="D29" i="8"/>
  <c r="P727" i="4"/>
  <c r="Q689" i="4"/>
  <c r="Q690" i="4" s="1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P16" i="4"/>
  <c r="G411" i="2"/>
  <c r="G410" i="2"/>
  <c r="G414" i="2"/>
  <c r="G407" i="2"/>
  <c r="G405" i="2"/>
  <c r="D418" i="2"/>
  <c r="E418" i="2" s="1"/>
  <c r="G412" i="2"/>
  <c r="G409" i="2"/>
  <c r="G404" i="2"/>
  <c r="G408" i="2"/>
  <c r="G413" i="2"/>
  <c r="G415" i="2"/>
  <c r="N47" i="3"/>
  <c r="Q7" i="4" l="1"/>
  <c r="P46" i="4"/>
  <c r="F21" i="2"/>
  <c r="G375" i="2"/>
  <c r="G370" i="2"/>
  <c r="G372" i="2"/>
  <c r="G365" i="2"/>
  <c r="G369" i="2"/>
  <c r="G376" i="2"/>
  <c r="D379" i="2"/>
  <c r="E379" i="2" s="1"/>
  <c r="G368" i="2"/>
  <c r="G374" i="2"/>
  <c r="G366" i="2"/>
  <c r="G8" i="2"/>
  <c r="G406" i="2"/>
  <c r="G16" i="2"/>
  <c r="G15" i="2"/>
  <c r="G9" i="2"/>
  <c r="G19" i="2"/>
  <c r="G17" i="2"/>
  <c r="G13" i="2"/>
  <c r="G12" i="2"/>
  <c r="G14" i="2"/>
  <c r="D21" i="2"/>
  <c r="E21" i="2" s="1"/>
  <c r="G18" i="2"/>
  <c r="G416" i="2"/>
  <c r="S28" i="9"/>
  <c r="S14" i="9"/>
  <c r="S17" i="9"/>
  <c r="S20" i="9"/>
  <c r="S37" i="9"/>
  <c r="S34" i="9"/>
  <c r="S32" i="9"/>
  <c r="S22" i="9"/>
  <c r="S42" i="9"/>
  <c r="S12" i="9"/>
  <c r="S9" i="9"/>
  <c r="S39" i="9"/>
  <c r="S24" i="9"/>
  <c r="S19" i="9"/>
  <c r="S10" i="9"/>
  <c r="S25" i="9"/>
  <c r="S45" i="9"/>
  <c r="S15" i="9"/>
  <c r="S23" i="9"/>
  <c r="S35" i="9"/>
  <c r="S30" i="9"/>
  <c r="S18" i="9"/>
  <c r="S11" i="9"/>
  <c r="S21" i="9"/>
  <c r="S31" i="9"/>
  <c r="S16" i="9"/>
  <c r="S29" i="9"/>
  <c r="S38" i="9"/>
  <c r="S27" i="9"/>
  <c r="S33" i="9"/>
  <c r="S13" i="9"/>
  <c r="S43" i="9"/>
  <c r="S40" i="9"/>
  <c r="S44" i="9"/>
  <c r="S36" i="9"/>
  <c r="S26" i="9"/>
  <c r="S41" i="9"/>
  <c r="Q8" i="4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B29" i="8"/>
  <c r="G377" i="2" l="1"/>
  <c r="G367" i="2"/>
  <c r="G10" i="2"/>
  <c r="G418" i="2"/>
  <c r="G20" i="2"/>
  <c r="S46" i="9"/>
  <c r="G379" i="2" l="1"/>
  <c r="G21" i="2"/>
  <c r="F10" i="6"/>
  <c r="G10" i="6" l="1"/>
</calcChain>
</file>

<file path=xl/sharedStrings.xml><?xml version="1.0" encoding="utf-8"?>
<sst xmlns="http://schemas.openxmlformats.org/spreadsheetml/2006/main" count="5490" uniqueCount="184">
  <si>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</si>
  <si>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</si>
  <si>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</si>
  <si>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</si>
  <si>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</si>
  <si>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</si>
  <si>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</si>
  <si>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</si>
  <si>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</si>
  <si>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</si>
  <si>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</si>
  <si>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</si>
  <si>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</si>
  <si>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</si>
  <si>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</si>
  <si>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</si>
  <si>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</si>
  <si>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</si>
  <si>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</si>
  <si>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</si>
  <si>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</si>
  <si>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</si>
  <si>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</si>
  <si>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</si>
  <si>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</si>
  <si>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</si>
  <si>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</si>
  <si>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</si>
  <si>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</si>
  <si>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</si>
  <si>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</si>
  <si>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</si>
  <si>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</si>
  <si>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</si>
  <si>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</si>
  <si>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</si>
  <si>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</si>
  <si>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</si>
  <si>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</si>
  <si>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</si>
  <si>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</si>
  <si>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</si>
  <si>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</si>
  <si>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</si>
  <si>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</si>
  <si>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</si>
  <si>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</si>
  <si>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</si>
  <si>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</si>
  <si>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</si>
  <si>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</si>
  <si>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</si>
  <si>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</si>
  <si>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</si>
  <si>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</si>
  <si>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</si>
  <si>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</si>
  <si>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</si>
  <si>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</si>
  <si>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</si>
  <si>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</si>
  <si>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</si>
  <si>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</si>
  <si>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</si>
  <si>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</si>
  <si>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</si>
  <si>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</si>
  <si>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</si>
  <si>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</si>
  <si>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</si>
  <si>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</si>
  <si>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</si>
  <si>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</si>
  <si>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</si>
  <si>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</si>
  <si>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</si>
  <si>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</si>
  <si>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</si>
  <si>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</si>
  <si>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</si>
  <si>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</si>
  <si>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</si>
  <si>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</si>
  <si>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</si>
  <si>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</si>
  <si>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</si>
  <si>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</si>
  <si>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</si>
  <si>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</si>
  <si>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</si>
  <si>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</si>
  <si>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</si>
  <si>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</si>
  <si>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</si>
  <si>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</si>
  <si>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</si>
  <si>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</si>
  <si>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</si>
  <si>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</si>
  <si>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</si>
  <si>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</si>
  <si>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</si>
  <si>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</si>
  <si>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</si>
  <si>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</si>
  <si>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</si>
  <si>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</si>
  <si>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</si>
  <si>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</si>
  <si>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</si>
  <si>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</si>
  <si>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</si>
  <si>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</si>
  <si>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</si>
  <si>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</si>
  <si>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</si>
  <si>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</si>
  <si>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</si>
  <si>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</si>
  <si>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</si>
  <si>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</si>
  <si>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</si>
  <si>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</si>
  <si>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</si>
  <si>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</si>
  <si>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</si>
  <si>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Enero - Diciembre, 2020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</si>
  <si>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</si>
  <si>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</si>
  <si>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</si>
  <si>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</si>
  <si>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</si>
  <si>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</si>
  <si>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</si>
  <si>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</si>
  <si>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</si>
  <si>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</si>
  <si>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</si>
  <si>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</si>
  <si>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</si>
  <si>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</si>
  <si>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</si>
  <si>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</si>
  <si>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</si>
  <si>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</si>
  <si>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</si>
  <si>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</si>
  <si>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</si>
  <si>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</si>
  <si>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</si>
  <si>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</si>
  <si>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</si>
  <si>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</si>
  <si>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</si>
  <si>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</si>
  <si>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</si>
  <si>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</si>
  <si>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</si>
  <si>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</si>
  <si>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</si>
  <si>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</si>
  <si>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</si>
  <si>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</si>
  <si>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</si>
  <si>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</si>
  <si>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</si>
  <si>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>_______________, 2019 - 2020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</si>
  <si>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</si>
  <si>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</si>
  <si>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</si>
  <si>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</si>
  <si>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</si>
  <si>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</si>
  <si>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</si>
  <si>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</si>
  <si>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</si>
  <si>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Noviembre </t>
  </si>
  <si>
    <t xml:space="preserve">Diciembre </t>
  </si>
  <si>
    <t>ND</t>
  </si>
  <si>
    <t>Enero - Octubre, 2019 - 2020</t>
  </si>
  <si>
    <t xml:space="preserve"> Enero - Octubre, 2020</t>
  </si>
  <si>
    <t>Comparativo Enero - Octubre, 2019 - 2020</t>
  </si>
  <si>
    <t>Comparativo Enero - Octubre,  2019 - 2020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</si>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</sst>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000"/>
    <numFmt numFmtId="166" formatCode="0.0%"/>
    <numFmt numFmtId="167" formatCode="0.0000%"/>
    <numFmt numFmtId="168" formatCode="_([$€-2]* #,##0.00_);_([$€-2]* \(#,##0.00\);_([$€-2]* &quot;-&quot;??_)"/>
    <numFmt numFmtId="169" formatCode="_(* #,##0_);_(* \(#,##0\);_(* &quot;-&quot;??_);_(@_)"/>
    <numFmt numFmtId="170" formatCode="0.0"/>
    <numFmt numFmtId="171" formatCode="0.00000%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9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9" fontId="8" fillId="0" borderId="0" xfId="1" applyNumberFormat="1" applyFont="1"/>
    <xf numFmtId="169" fontId="8" fillId="0" borderId="0" xfId="0" applyNumberFormat="1" applyFont="1"/>
    <xf numFmtId="169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9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1" applyFont="1" applyFill="1" applyBorder="1"/>
    <xf numFmtId="169" fontId="8" fillId="0" borderId="1" xfId="1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9" fontId="2" fillId="0" borderId="1" xfId="1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43" fontId="1" fillId="0" borderId="1" xfId="1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1" fillId="0" borderId="1" xfId="0" applyNumberFormat="1" applyFont="1" applyFill="1" applyBorder="1"/>
    <xf numFmtId="3" fontId="22" fillId="0" borderId="9" xfId="0" applyNumberFormat="1" applyFont="1" applyFill="1" applyBorder="1"/>
    <xf numFmtId="0" fontId="21" fillId="0" borderId="0" xfId="0" applyFont="1" applyFill="1"/>
    <xf numFmtId="169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21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166" fontId="2" fillId="0" borderId="11" xfId="4" applyNumberFormat="1" applyFont="1" applyFill="1" applyBorder="1" applyAlignment="1">
      <alignment horizontal="right"/>
    </xf>
    <xf numFmtId="9" fontId="0" fillId="0" borderId="0" xfId="4" applyFont="1"/>
    <xf numFmtId="166" fontId="0" fillId="0" borderId="0" xfId="4" applyNumberFormat="1" applyFont="1"/>
    <xf numFmtId="167" fontId="0" fillId="0" borderId="0" xfId="4" applyNumberFormat="1" applyFont="1" applyFill="1"/>
    <xf numFmtId="164" fontId="0" fillId="0" borderId="0" xfId="2" applyFont="1" applyFill="1"/>
    <xf numFmtId="171" fontId="0" fillId="0" borderId="0" xfId="4" applyNumberFormat="1" applyFont="1" applyFill="1"/>
    <xf numFmtId="170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170" fontId="8" fillId="0" borderId="1" xfId="0" applyNumberFormat="1" applyFont="1" applyBorder="1" applyAlignment="1">
      <alignment horizontal="right"/>
    </xf>
    <xf numFmtId="0" fontId="25" fillId="0" borderId="0" xfId="0" applyFont="1" applyFill="1"/>
    <xf numFmtId="4" fontId="0" fillId="0" borderId="1" xfId="0" applyNumberFormat="1" applyBorder="1"/>
    <xf numFmtId="4" fontId="8" fillId="0" borderId="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8" fontId="2" fillId="3" borderId="15" xfId="3" applyFont="1" applyFill="1" applyBorder="1" applyAlignment="1">
      <alignment horizontal="center" vertical="center" wrapText="1"/>
    </xf>
    <xf numFmtId="168" fontId="2" fillId="3" borderId="2" xfId="3" applyFont="1" applyFill="1" applyBorder="1" applyAlignment="1">
      <alignment horizontal="center" vertical="center" wrapText="1"/>
    </xf>
    <xf numFmtId="168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8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30086679.129999999</c:v>
                </c:pt>
                <c:pt idx="1">
                  <c:v>895842006.00999999</c:v>
                </c:pt>
                <c:pt idx="2">
                  <c:v>1529834031.4300001</c:v>
                </c:pt>
                <c:pt idx="3">
                  <c:v>61735471.679999985</c:v>
                </c:pt>
                <c:pt idx="4">
                  <c:v>1923239866.8599997</c:v>
                </c:pt>
                <c:pt idx="5">
                  <c:v>22253949.330000006</c:v>
                </c:pt>
                <c:pt idx="6">
                  <c:v>42602851.939999998</c:v>
                </c:pt>
                <c:pt idx="7">
                  <c:v>1477280202.28</c:v>
                </c:pt>
                <c:pt idx="8">
                  <c:v>53707780.229999997</c:v>
                </c:pt>
                <c:pt idx="9">
                  <c:v>101179246.75999998</c:v>
                </c:pt>
                <c:pt idx="10">
                  <c:v>237444891.03999999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26433474.550000001</c:v>
                </c:pt>
                <c:pt idx="1">
                  <c:v>873497723.81999993</c:v>
                </c:pt>
                <c:pt idx="2">
                  <c:v>1641091586.4399998</c:v>
                </c:pt>
                <c:pt idx="3">
                  <c:v>43864981.730000012</c:v>
                </c:pt>
                <c:pt idx="4">
                  <c:v>1410736011.4100003</c:v>
                </c:pt>
                <c:pt idx="5">
                  <c:v>29079576.66</c:v>
                </c:pt>
                <c:pt idx="6">
                  <c:v>67850112.189999998</c:v>
                </c:pt>
                <c:pt idx="7">
                  <c:v>1437024848.9000001</c:v>
                </c:pt>
                <c:pt idx="8">
                  <c:v>32971337.469999999</c:v>
                </c:pt>
                <c:pt idx="9">
                  <c:v>62555270.240000002</c:v>
                </c:pt>
                <c:pt idx="10">
                  <c:v>255947491.47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  <c:numCache>
                <c:formatCode>#,##0</c:formatCode>
                <c:ptCount val="11"/>
                <c:pt idx="0">
                  <c:v>33362591.720000003</c:v>
                </c:pt>
                <c:pt idx="1">
                  <c:v>884947318.88999999</c:v>
                </c:pt>
                <c:pt idx="2">
                  <c:v>1862970607.55</c:v>
                </c:pt>
                <c:pt idx="3">
                  <c:v>53562819.43</c:v>
                </c:pt>
                <c:pt idx="4">
                  <c:v>1405689715.2299993</c:v>
                </c:pt>
                <c:pt idx="5">
                  <c:v>21486214.810000006</c:v>
                </c:pt>
                <c:pt idx="6">
                  <c:v>92516192.370000005</c:v>
                </c:pt>
                <c:pt idx="7">
                  <c:v>1577446947.0299997</c:v>
                </c:pt>
                <c:pt idx="8">
                  <c:v>11484990.720000001</c:v>
                </c:pt>
                <c:pt idx="9">
                  <c:v>78539814.750000015</c:v>
                </c:pt>
                <c:pt idx="10">
                  <c:v>270289241.27999997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#,##0.00</c:formatCode>
                <c:ptCount val="11"/>
                <c:pt idx="0">
                  <c:v>9.9221758332240153</c:v>
                </c:pt>
                <c:pt idx="1">
                  <c:v>22.643686476185625</c:v>
                </c:pt>
                <c:pt idx="2">
                  <c:v>9.8383969034358767</c:v>
                </c:pt>
                <c:pt idx="3">
                  <c:v>11.807506084867594</c:v>
                </c:pt>
                <c:pt idx="4">
                  <c:v>22.400738129794075</c:v>
                </c:pt>
                <c:pt idx="5">
                  <c:v>33.024249464913339</c:v>
                </c:pt>
                <c:pt idx="6">
                  <c:v>-7.8109160568936371</c:v>
                </c:pt>
                <c:pt idx="7">
                  <c:v>8.793957119838824</c:v>
                </c:pt>
                <c:pt idx="8">
                  <c:v>267.39858193349261</c:v>
                </c:pt>
                <c:pt idx="9">
                  <c:v>-57.308194314633589</c:v>
                </c:pt>
                <c:pt idx="10">
                  <c:v>26.021360286823082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#,##0.00</c:formatCode>
                <c:ptCount val="11"/>
                <c:pt idx="0">
                  <c:v>32.57783556123897</c:v>
                </c:pt>
                <c:pt idx="1">
                  <c:v>14.497942737934039</c:v>
                </c:pt>
                <c:pt idx="2">
                  <c:v>5.6623155172016633</c:v>
                </c:pt>
                <c:pt idx="3">
                  <c:v>32.530040944186013</c:v>
                </c:pt>
                <c:pt idx="4">
                  <c:v>67.363151117648982</c:v>
                </c:pt>
                <c:pt idx="5">
                  <c:v>67.746488894426619</c:v>
                </c:pt>
                <c:pt idx="6">
                  <c:v>9.188582380706837</c:v>
                </c:pt>
                <c:pt idx="7">
                  <c:v>2.0458739012554039</c:v>
                </c:pt>
                <c:pt idx="8">
                  <c:v>84.055014035991306</c:v>
                </c:pt>
                <c:pt idx="9">
                  <c:v>-3.6754492626636535</c:v>
                </c:pt>
                <c:pt idx="10">
                  <c:v>5.7196439566621775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-13.298276185261098</c:v>
                </c:pt>
                <c:pt idx="1">
                  <c:v>-0.5341755989695719</c:v>
                </c:pt>
                <c:pt idx="2">
                  <c:v>4.3614593384128719</c:v>
                </c:pt>
                <c:pt idx="3">
                  <c:v>-12.929726616321089</c:v>
                </c:pt>
                <c:pt idx="4">
                  <c:v>15.326485778462843</c:v>
                </c:pt>
                <c:pt idx="5">
                  <c:v>32.284332221457518</c:v>
                </c:pt>
                <c:pt idx="6">
                  <c:v>1.6998027011884975</c:v>
                </c:pt>
                <c:pt idx="7">
                  <c:v>-5.3944248091776057</c:v>
                </c:pt>
                <c:pt idx="8">
                  <c:v>94.594295047352119</c:v>
                </c:pt>
                <c:pt idx="9">
                  <c:v>-18.351292284525801</c:v>
                </c:pt>
                <c:pt idx="10">
                  <c:v>-7.2685331879648318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Porc'!$A$128:$A$129,'P.N.C.x Ramos, variación y Porc'!$A$131:$A$139)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Porc'!$E$128:$E$129,'P.N.C.x Ramos, variación y Porc'!$E$131:$E$139)</c:f>
              <c:numCache>
                <c:formatCode>#,##0.00</c:formatCode>
                <c:ptCount val="11"/>
                <c:pt idx="0">
                  <c:v>-13.824003778719526</c:v>
                </c:pt>
                <c:pt idx="1">
                  <c:v>6.3767804211762948</c:v>
                </c:pt>
                <c:pt idx="2">
                  <c:v>2.1233804801528176</c:v>
                </c:pt>
                <c:pt idx="3">
                  <c:v>-3.9842539135056523</c:v>
                </c:pt>
                <c:pt idx="4">
                  <c:v>2.7859258059043341</c:v>
                </c:pt>
                <c:pt idx="5">
                  <c:v>-2.4740855241089799</c:v>
                </c:pt>
                <c:pt idx="6">
                  <c:v>-28.697776053119846</c:v>
                </c:pt>
                <c:pt idx="7">
                  <c:v>-27.521548805244706</c:v>
                </c:pt>
                <c:pt idx="8">
                  <c:v>127.84709387783589</c:v>
                </c:pt>
                <c:pt idx="9">
                  <c:v>-7.2695716945859825</c:v>
                </c:pt>
                <c:pt idx="10">
                  <c:v>1.7411359988911974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Porc'!$A$168:$A$169,'P.N.C.x Ramos, variación y Porc'!$A$171:$A$179)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Porc'!$E$168:$E$169,'P.N.C.x Ramos, variación y Porc'!$E$171:$E$179)</c:f>
              <c:numCache>
                <c:formatCode>#,##0.00</c:formatCode>
                <c:ptCount val="11"/>
                <c:pt idx="0">
                  <c:v>-26.973763598218959</c:v>
                </c:pt>
                <c:pt idx="1">
                  <c:v>-0.50300816986605934</c:v>
                </c:pt>
                <c:pt idx="2">
                  <c:v>-10.71000040321308</c:v>
                </c:pt>
                <c:pt idx="3">
                  <c:v>74.178969878074938</c:v>
                </c:pt>
                <c:pt idx="4">
                  <c:v>-8.0505143108436599</c:v>
                </c:pt>
                <c:pt idx="5">
                  <c:v>103.35294741545596</c:v>
                </c:pt>
                <c:pt idx="6">
                  <c:v>-29.537866472509975</c:v>
                </c:pt>
                <c:pt idx="7">
                  <c:v>-36.959985345582993</c:v>
                </c:pt>
                <c:pt idx="8">
                  <c:v>120.11873215896489</c:v>
                </c:pt>
                <c:pt idx="9">
                  <c:v>-35.808492371181501</c:v>
                </c:pt>
                <c:pt idx="10">
                  <c:v>-23.315123345250562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Porc'!$A$208:$A$209,'P.N.C.x Ramos, variación y Porc'!$A$211:$A$219)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Porc'!$E$208:$E$209,'P.N.C.x Ramos, variación y Porc'!$E$211:$E$219)</c:f>
              <c:numCache>
                <c:formatCode>#,##0.00</c:formatCode>
                <c:ptCount val="11"/>
                <c:pt idx="0">
                  <c:v>-36.19922665015747</c:v>
                </c:pt>
                <c:pt idx="1">
                  <c:v>-23.845767358400106</c:v>
                </c:pt>
                <c:pt idx="2">
                  <c:v>10.470372363744062</c:v>
                </c:pt>
                <c:pt idx="3">
                  <c:v>-22.397021906249776</c:v>
                </c:pt>
                <c:pt idx="4">
                  <c:v>-20.51517418255402</c:v>
                </c:pt>
                <c:pt idx="5">
                  <c:v>-46.052206154233488</c:v>
                </c:pt>
                <c:pt idx="6">
                  <c:v>-7.8264498781466925</c:v>
                </c:pt>
                <c:pt idx="7">
                  <c:v>-33.208394725746032</c:v>
                </c:pt>
                <c:pt idx="8">
                  <c:v>86.437902606754619</c:v>
                </c:pt>
                <c:pt idx="9">
                  <c:v>-39.125287876413879</c:v>
                </c:pt>
                <c:pt idx="10">
                  <c:v>-19.437938704637233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31311060.299999997</c:v>
                </c:pt>
                <c:pt idx="1">
                  <c:v>894372663.93999994</c:v>
                </c:pt>
                <c:pt idx="2">
                  <c:v>1438910552.0700002</c:v>
                </c:pt>
                <c:pt idx="3">
                  <c:v>61081641.460000001</c:v>
                </c:pt>
                <c:pt idx="4">
                  <c:v>1716119495.9599998</c:v>
                </c:pt>
                <c:pt idx="5">
                  <c:v>47206854.740000017</c:v>
                </c:pt>
                <c:pt idx="6">
                  <c:v>67228298.410000011</c:v>
                </c:pt>
                <c:pt idx="7">
                  <c:v>1358179147.2499998</c:v>
                </c:pt>
                <c:pt idx="8">
                  <c:v>45887037.539999999</c:v>
                </c:pt>
                <c:pt idx="9">
                  <c:v>88960121.700000018</c:v>
                </c:pt>
                <c:pt idx="10">
                  <c:v>269675934.76999998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Porc'!$A$247:$A$248,'P.N.C.x Ramos, variación y Porc'!$A$250:$A$258)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Porc'!$E$247:$E$248,'P.N.C.x Ramos, variación y Porc'!$E$250:$E$258)</c:f>
              <c:numCache>
                <c:formatCode>#,##0.00</c:formatCode>
                <c:ptCount val="11"/>
                <c:pt idx="0">
                  <c:v>4.4607482763745026</c:v>
                </c:pt>
                <c:pt idx="1">
                  <c:v>-9.1451520644981166</c:v>
                </c:pt>
                <c:pt idx="2">
                  <c:v>19.257891658093346</c:v>
                </c:pt>
                <c:pt idx="3">
                  <c:v>-39.790052956066923</c:v>
                </c:pt>
                <c:pt idx="4">
                  <c:v>27.532752813904139</c:v>
                </c:pt>
                <c:pt idx="5">
                  <c:v>7.0346474354325021</c:v>
                </c:pt>
                <c:pt idx="6">
                  <c:v>-14.229728064493512</c:v>
                </c:pt>
                <c:pt idx="7">
                  <c:v>5.1930406835338276</c:v>
                </c:pt>
                <c:pt idx="8">
                  <c:v>-21.544313183168459</c:v>
                </c:pt>
                <c:pt idx="9">
                  <c:v>51.051821877558424</c:v>
                </c:pt>
                <c:pt idx="10">
                  <c:v>-37.984470851814031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Porc'!$A$286:$A$287,'P.N.C.x Ramos, variación y Porc'!$A$289:$A$297)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Porc'!$E$286:$E$287,'P.N.C.x Ramos, variación y Porc'!$E$289:$E$297)</c:f>
              <c:numCache>
                <c:formatCode>#,##0.00</c:formatCode>
                <c:ptCount val="11"/>
                <c:pt idx="0">
                  <c:v>-17.000080529955916</c:v>
                </c:pt>
                <c:pt idx="1">
                  <c:v>-6.7395922242024913</c:v>
                </c:pt>
                <c:pt idx="2">
                  <c:v>-2.0339939366618367</c:v>
                </c:pt>
                <c:pt idx="3">
                  <c:v>-5.6689925351201111</c:v>
                </c:pt>
                <c:pt idx="4">
                  <c:v>33.839586164013369</c:v>
                </c:pt>
                <c:pt idx="5">
                  <c:v>26.1368308829265</c:v>
                </c:pt>
                <c:pt idx="6">
                  <c:v>22.36099632770669</c:v>
                </c:pt>
                <c:pt idx="7">
                  <c:v>9.397083013762785</c:v>
                </c:pt>
                <c:pt idx="8">
                  <c:v>111.84897602808535</c:v>
                </c:pt>
                <c:pt idx="9">
                  <c:v>18.701783209956091</c:v>
                </c:pt>
                <c:pt idx="10">
                  <c:v>-10.194250651504982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Porc'!$A$325:$A$326,'P.N.C.x Ramos, variación y Porc'!$A$328:$A$336)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Porc'!$E$325:$E$326,'P.N.C.x Ramos, variación y Porc'!$E$328:$E$336)</c:f>
              <c:numCache>
                <c:formatCode>#,##0.00</c:formatCode>
                <c:ptCount val="11"/>
                <c:pt idx="0">
                  <c:v>-19.667462154260679</c:v>
                </c:pt>
                <c:pt idx="1">
                  <c:v>2.6568133268507812</c:v>
                </c:pt>
                <c:pt idx="2">
                  <c:v>4.5480254120864672</c:v>
                </c:pt>
                <c:pt idx="3">
                  <c:v>-37.79423767033758</c:v>
                </c:pt>
                <c:pt idx="4">
                  <c:v>14.246496019665425</c:v>
                </c:pt>
                <c:pt idx="5">
                  <c:v>436.81534946681035</c:v>
                </c:pt>
                <c:pt idx="6">
                  <c:v>41.316786101054305</c:v>
                </c:pt>
                <c:pt idx="7">
                  <c:v>3.084999143522321</c:v>
                </c:pt>
                <c:pt idx="8">
                  <c:v>132.25849828463845</c:v>
                </c:pt>
                <c:pt idx="9">
                  <c:v>-17.799537974590319</c:v>
                </c:pt>
                <c:pt idx="10">
                  <c:v>-5.937441137585367E-2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Porc'!$A$365:$A$366,'P.N.C.x Ramos, variación y Porc'!$A$368:$A$376)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Porc'!$E$365:$E$366,'P.N.C.x Ramos, variación y Porc'!$E$368:$E$376)</c:f>
              <c:numCache>
                <c:formatCode>#,##0.00</c:formatCode>
                <c:ptCount val="11"/>
                <c:pt idx="0">
                  <c:v>-21.805148551227312</c:v>
                </c:pt>
                <c:pt idx="1">
                  <c:v>-0.26698163574813089</c:v>
                </c:pt>
                <c:pt idx="2">
                  <c:v>-3.0960742611183543</c:v>
                </c:pt>
                <c:pt idx="3">
                  <c:v>-38.750789086591347</c:v>
                </c:pt>
                <c:pt idx="4">
                  <c:v>0.37244432889097651</c:v>
                </c:pt>
                <c:pt idx="5">
                  <c:v>-40.011562258946192</c:v>
                </c:pt>
                <c:pt idx="6">
                  <c:v>-18.463455644361996</c:v>
                </c:pt>
                <c:pt idx="7">
                  <c:v>11.763180945388298</c:v>
                </c:pt>
                <c:pt idx="8">
                  <c:v>84.705968214055616</c:v>
                </c:pt>
                <c:pt idx="9">
                  <c:v>-19.400307834528451</c:v>
                </c:pt>
                <c:pt idx="10">
                  <c:v>-4.5178565544949372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Porc'!$A$404:$A$405,'P.N.C.x Ramos, variación y Porc'!$A$407:$A$415)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Porc'!$E$404:$E$405,'P.N.C.x Ramos, variación y Porc'!$E$407:$E$415)</c:f>
              <c:numCache>
                <c:formatCode>#,##0.00</c:formatCode>
                <c:ptCount val="11"/>
                <c:pt idx="0">
                  <c:v>-22.804083362398778</c:v>
                </c:pt>
                <c:pt idx="1">
                  <c:v>-3.3041512388015017</c:v>
                </c:pt>
                <c:pt idx="2">
                  <c:v>10.823494129019014</c:v>
                </c:pt>
                <c:pt idx="3">
                  <c:v>-30.07823332429459</c:v>
                </c:pt>
                <c:pt idx="4">
                  <c:v>27.718442337588627</c:v>
                </c:pt>
                <c:pt idx="5">
                  <c:v>0.32146231165530786</c:v>
                </c:pt>
                <c:pt idx="6">
                  <c:v>51.335829829418067</c:v>
                </c:pt>
                <c:pt idx="7">
                  <c:v>12.645345610725823</c:v>
                </c:pt>
                <c:pt idx="8">
                  <c:v>54.161121425574542</c:v>
                </c:pt>
                <c:pt idx="9">
                  <c:v>-6.9635453802993501</c:v>
                </c:pt>
                <c:pt idx="10">
                  <c:v>17.29775262295405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Porc'!$A$443:$A$444,'P.N.C.x Ramos, variación y Porc'!$A$446:$A$454)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Porc'!$E$443:$E$444,'P.N.C.x Ramos, variación y Porc'!$E$446:$E$454)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Porc'!$A$482:$A$483,'P.N.C.x Ramos, variación y Porc'!$A$485:$A$493)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Porc'!$E$482:$E$483,'P.N.C.x Ramos, variación y Porc'!$E$485:$E$493)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Acumulado'!$B$75:$B$112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Acumulado'!$Q$75:$Q$112</c:f>
              <c:numCache>
                <c:formatCode>0.00</c:formatCode>
                <c:ptCount val="38"/>
                <c:pt idx="0">
                  <c:v>25.718909665130528</c:v>
                </c:pt>
                <c:pt idx="1">
                  <c:v>42.66583295421475</c:v>
                </c:pt>
                <c:pt idx="2">
                  <c:v>52.418478708671692</c:v>
                </c:pt>
                <c:pt idx="3">
                  <c:v>58.733494007500894</c:v>
                </c:pt>
                <c:pt idx="4">
                  <c:v>65.53162411879994</c:v>
                </c:pt>
                <c:pt idx="5">
                  <c:v>65.53162411879994</c:v>
                </c:pt>
                <c:pt idx="6">
                  <c:v>67.102287005136361</c:v>
                </c:pt>
                <c:pt idx="7">
                  <c:v>69.23250443425755</c:v>
                </c:pt>
                <c:pt idx="8">
                  <c:v>70.845460225120178</c:v>
                </c:pt>
                <c:pt idx="9">
                  <c:v>73.609905563042417</c:v>
                </c:pt>
                <c:pt idx="10">
                  <c:v>73.72633793421312</c:v>
                </c:pt>
                <c:pt idx="11">
                  <c:v>74.216740523090834</c:v>
                </c:pt>
                <c:pt idx="12">
                  <c:v>74.217387619414936</c:v>
                </c:pt>
                <c:pt idx="13">
                  <c:v>74.807550607182506</c:v>
                </c:pt>
                <c:pt idx="14">
                  <c:v>75.392451470422557</c:v>
                </c:pt>
                <c:pt idx="15">
                  <c:v>76.421883047937769</c:v>
                </c:pt>
                <c:pt idx="16">
                  <c:v>78.550168557978509</c:v>
                </c:pt>
                <c:pt idx="17">
                  <c:v>78.550168557978509</c:v>
                </c:pt>
                <c:pt idx="18">
                  <c:v>79.026154757343519</c:v>
                </c:pt>
                <c:pt idx="19">
                  <c:v>79.119887898900316</c:v>
                </c:pt>
                <c:pt idx="20">
                  <c:v>80.157449270505282</c:v>
                </c:pt>
                <c:pt idx="21">
                  <c:v>80.881688609695686</c:v>
                </c:pt>
                <c:pt idx="22">
                  <c:v>80.881688609695686</c:v>
                </c:pt>
                <c:pt idx="23">
                  <c:v>80.996133191599881</c:v>
                </c:pt>
                <c:pt idx="24">
                  <c:v>80.996133191599881</c:v>
                </c:pt>
                <c:pt idx="25">
                  <c:v>81.765824704509427</c:v>
                </c:pt>
                <c:pt idx="26">
                  <c:v>97.15816526502698</c:v>
                </c:pt>
                <c:pt idx="27">
                  <c:v>97.419695437317273</c:v>
                </c:pt>
                <c:pt idx="28">
                  <c:v>97.786891991179658</c:v>
                </c:pt>
                <c:pt idx="29">
                  <c:v>97.786891991179658</c:v>
                </c:pt>
                <c:pt idx="30">
                  <c:v>98.268869991773983</c:v>
                </c:pt>
                <c:pt idx="31">
                  <c:v>98.383340486562361</c:v>
                </c:pt>
                <c:pt idx="32">
                  <c:v>98.583769873039074</c:v>
                </c:pt>
                <c:pt idx="33">
                  <c:v>98.583769873039074</c:v>
                </c:pt>
                <c:pt idx="34">
                  <c:v>98.608878098008915</c:v>
                </c:pt>
                <c:pt idx="35">
                  <c:v>98.611597441720164</c:v>
                </c:pt>
                <c:pt idx="36">
                  <c:v>99.497280219964892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53743"/>
        <c:axId val="1"/>
      </c:line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Acumulado'!$B$144:$B$181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Acumulado'!$Q$144:$Q$181</c:f>
              <c:numCache>
                <c:formatCode>0.0000</c:formatCode>
                <c:ptCount val="38"/>
                <c:pt idx="0">
                  <c:v>28.103779509921633</c:v>
                </c:pt>
                <c:pt idx="1">
                  <c:v>42.244854194771357</c:v>
                </c:pt>
                <c:pt idx="2">
                  <c:v>52.82059452965489</c:v>
                </c:pt>
                <c:pt idx="3">
                  <c:v>60.418580417643604</c:v>
                </c:pt>
                <c:pt idx="4">
                  <c:v>66.291536292345199</c:v>
                </c:pt>
                <c:pt idx="5">
                  <c:v>66.291536292345199</c:v>
                </c:pt>
                <c:pt idx="6">
                  <c:v>67.789719514095864</c:v>
                </c:pt>
                <c:pt idx="7">
                  <c:v>69.669856699162239</c:v>
                </c:pt>
                <c:pt idx="8">
                  <c:v>71.170528362714379</c:v>
                </c:pt>
                <c:pt idx="9">
                  <c:v>74.861985469853295</c:v>
                </c:pt>
                <c:pt idx="10">
                  <c:v>75.022849934013877</c:v>
                </c:pt>
                <c:pt idx="11">
                  <c:v>75.496200555929263</c:v>
                </c:pt>
                <c:pt idx="12">
                  <c:v>75.496944766430161</c:v>
                </c:pt>
                <c:pt idx="13">
                  <c:v>76.116699169395943</c:v>
                </c:pt>
                <c:pt idx="14">
                  <c:v>76.637214732514209</c:v>
                </c:pt>
                <c:pt idx="15">
                  <c:v>77.615812281241489</c:v>
                </c:pt>
                <c:pt idx="16">
                  <c:v>79.670340186134553</c:v>
                </c:pt>
                <c:pt idx="17">
                  <c:v>79.670340186134553</c:v>
                </c:pt>
                <c:pt idx="18">
                  <c:v>80.091112236551012</c:v>
                </c:pt>
                <c:pt idx="19">
                  <c:v>80.177373586619225</c:v>
                </c:pt>
                <c:pt idx="20">
                  <c:v>81.264543119422527</c:v>
                </c:pt>
                <c:pt idx="21">
                  <c:v>81.952103902856308</c:v>
                </c:pt>
                <c:pt idx="22">
                  <c:v>81.952103902856308</c:v>
                </c:pt>
                <c:pt idx="23">
                  <c:v>82.033365389168054</c:v>
                </c:pt>
                <c:pt idx="24">
                  <c:v>82.033365389168054</c:v>
                </c:pt>
                <c:pt idx="25">
                  <c:v>82.862461563368768</c:v>
                </c:pt>
                <c:pt idx="26">
                  <c:v>96.986648847039575</c:v>
                </c:pt>
                <c:pt idx="27">
                  <c:v>97.474642230356253</c:v>
                </c:pt>
                <c:pt idx="28">
                  <c:v>97.798014748881087</c:v>
                </c:pt>
                <c:pt idx="29">
                  <c:v>97.798014748881087</c:v>
                </c:pt>
                <c:pt idx="30">
                  <c:v>98.322820804819784</c:v>
                </c:pt>
                <c:pt idx="31">
                  <c:v>98.439500859803985</c:v>
                </c:pt>
                <c:pt idx="32">
                  <c:v>98.720797689652329</c:v>
                </c:pt>
                <c:pt idx="33">
                  <c:v>98.720797689652329</c:v>
                </c:pt>
                <c:pt idx="34">
                  <c:v>98.731134133168666</c:v>
                </c:pt>
                <c:pt idx="35">
                  <c:v>98.731961059163467</c:v>
                </c:pt>
                <c:pt idx="36">
                  <c:v>99.530118989669518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4143"/>
        <c:axId val="1"/>
      </c:line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Acumulado'!$B$7:$B$39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Acumulado'!$P$7:$P$39</c:f>
              <c:numCache>
                <c:formatCode>0.0</c:formatCode>
                <c:ptCount val="33"/>
                <c:pt idx="0">
                  <c:v>22.90539669530877</c:v>
                </c:pt>
                <c:pt idx="1">
                  <c:v>16.68908953349753</c:v>
                </c:pt>
                <c:pt idx="2">
                  <c:v>13.799870931698241</c:v>
                </c:pt>
                <c:pt idx="3">
                  <c:v>11.432225666711483</c:v>
                </c:pt>
                <c:pt idx="4">
                  <c:v>8.5623580091698539</c:v>
                </c:pt>
                <c:pt idx="5">
                  <c:v>7.3365442913612435</c:v>
                </c:pt>
                <c:pt idx="6">
                  <c:v>3.3915542017751541</c:v>
                </c:pt>
                <c:pt idx="7">
                  <c:v>2.1072449569580485</c:v>
                </c:pt>
                <c:pt idx="8">
                  <c:v>2.0267406509720236</c:v>
                </c:pt>
                <c:pt idx="9">
                  <c:v>1.5193256604901137</c:v>
                </c:pt>
                <c:pt idx="10">
                  <c:v>1.5013705950135863</c:v>
                </c:pt>
                <c:pt idx="11">
                  <c:v>0.96754249147947857</c:v>
                </c:pt>
                <c:pt idx="12">
                  <c:v>0.87235405698280688</c:v>
                </c:pt>
                <c:pt idx="13">
                  <c:v>0.93605143648640088</c:v>
                </c:pt>
                <c:pt idx="14">
                  <c:v>0.76814396021705522</c:v>
                </c:pt>
                <c:pt idx="15">
                  <c:v>0.6261741683976304</c:v>
                </c:pt>
                <c:pt idx="16">
                  <c:v>0.60477453341183729</c:v>
                </c:pt>
                <c:pt idx="17">
                  <c:v>0.54137256446851156</c:v>
                </c:pt>
                <c:pt idx="18">
                  <c:v>0.48957047208383864</c:v>
                </c:pt>
                <c:pt idx="19">
                  <c:v>0.47676605587783827</c:v>
                </c:pt>
                <c:pt idx="20">
                  <c:v>0.46136926437783327</c:v>
                </c:pt>
                <c:pt idx="21">
                  <c:v>0.46012992728587415</c:v>
                </c:pt>
                <c:pt idx="22">
                  <c:v>0.46173264946385234</c:v>
                </c:pt>
                <c:pt idx="23">
                  <c:v>0.32301495479373832</c:v>
                </c:pt>
                <c:pt idx="24">
                  <c:v>0.24579542537560647</c:v>
                </c:pt>
                <c:pt idx="25">
                  <c:v>0.13655243848169327</c:v>
                </c:pt>
                <c:pt idx="26">
                  <c:v>0.13242438030866455</c:v>
                </c:pt>
                <c:pt idx="27">
                  <c:v>8.258064016274605E-2</c:v>
                </c:pt>
                <c:pt idx="28">
                  <c:v>8.0526236531272305E-2</c:v>
                </c:pt>
                <c:pt idx="29">
                  <c:v>3.5715252055300767E-2</c:v>
                </c:pt>
                <c:pt idx="30">
                  <c:v>1.6781312374462107E-2</c:v>
                </c:pt>
                <c:pt idx="31">
                  <c:v>6.9674637314036695E-3</c:v>
                </c:pt>
                <c:pt idx="32">
                  <c:v>1.9391226961291352E-3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277130156.40862066</c:v>
                </c:pt>
                <c:pt idx="1">
                  <c:v>8458315209.1520796</c:v>
                </c:pt>
                <c:pt idx="2">
                  <c:v>16178162635.249998</c:v>
                </c:pt>
                <c:pt idx="3">
                  <c:v>548751970.68655109</c:v>
                </c:pt>
                <c:pt idx="4">
                  <c:v>15437824038.555861</c:v>
                </c:pt>
                <c:pt idx="5">
                  <c:v>560569356.64068961</c:v>
                </c:pt>
                <c:pt idx="6">
                  <c:v>684068418.18827581</c:v>
                </c:pt>
                <c:pt idx="7">
                  <c:v>13243709248.573627</c:v>
                </c:pt>
                <c:pt idx="8">
                  <c:v>497785053.36000001</c:v>
                </c:pt>
                <c:pt idx="9">
                  <c:v>897453605.37758493</c:v>
                </c:pt>
                <c:pt idx="10">
                  <c:v>2631432981.6696239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Acumulado'!$B$213:$B$249</c:f>
              <c:strCache>
                <c:ptCount val="37"/>
                <c:pt idx="0">
                  <c:v>Seguros Reservas, S. A.</c:v>
                </c:pt>
                <c:pt idx="1">
                  <c:v>MAPFRE BHD Cía de Seguros, S. A.</c:v>
                </c:pt>
                <c:pt idx="2">
                  <c:v>Seguros Sura, S. A.</c:v>
                </c:pt>
                <c:pt idx="3">
                  <c:v>La Colonial de Seguros, S. A.</c:v>
                </c:pt>
                <c:pt idx="4">
                  <c:v>Seguros Yunen, S. A.</c:v>
                </c:pt>
                <c:pt idx="5">
                  <c:v>La Monumental de Seguros, S. A.</c:v>
                </c:pt>
                <c:pt idx="6">
                  <c:v>Seguros Crecer, S. A.</c:v>
                </c:pt>
                <c:pt idx="7">
                  <c:v>Seguros Pepin, S. A.</c:v>
                </c:pt>
                <c:pt idx="8">
                  <c:v>Seguros Worldwide, S. A.</c:v>
                </c:pt>
                <c:pt idx="9">
                  <c:v>Confederación del Canada Dominicana. S. A.</c:v>
                </c:pt>
                <c:pt idx="10">
                  <c:v>Seguros La Internacional, S. A.</c:v>
                </c:pt>
                <c:pt idx="11">
                  <c:v>Unit, S.A</c:v>
                </c:pt>
                <c:pt idx="12">
                  <c:v>Cooperativa Nacional de Seguros, Inc.</c:v>
                </c:pt>
                <c:pt idx="13">
                  <c:v>Angloamericana de Seguros, S. A.</c:v>
                </c:pt>
                <c:pt idx="14">
                  <c:v>Patria, S. A. Compañía de Seguros</c:v>
                </c:pt>
                <c:pt idx="15">
                  <c:v>General de Seguros, S. A.</c:v>
                </c:pt>
                <c:pt idx="16">
                  <c:v>La Comercial de Seguros, S. A.</c:v>
                </c:pt>
                <c:pt idx="17">
                  <c:v>BMI Compañía de Seguros, S. A.</c:v>
                </c:pt>
                <c:pt idx="18">
                  <c:v>Amigos Compañía de Seguros, S. A.</c:v>
                </c:pt>
                <c:pt idx="19">
                  <c:v>Compañía Dominicana de Seguros, S.R.L.</c:v>
                </c:pt>
                <c:pt idx="20">
                  <c:v>Atlantica Seguros, S. A.</c:v>
                </c:pt>
                <c:pt idx="21">
                  <c:v>Marsh &amp; McLennan, LTD (Riskcorp, Inc.)</c:v>
                </c:pt>
                <c:pt idx="22">
                  <c:v>Autoseguro, S. A.</c:v>
                </c:pt>
                <c:pt idx="23">
                  <c:v>Seguros DHI Atlas, S. A.</c:v>
                </c:pt>
                <c:pt idx="24">
                  <c:v>Banesco Seguros, S.A.</c:v>
                </c:pt>
                <c:pt idx="25">
                  <c:v>Humano Seguros, S. A.</c:v>
                </c:pt>
                <c:pt idx="26">
                  <c:v>Atrio Seguros, S. A.</c:v>
                </c:pt>
                <c:pt idx="27">
                  <c:v>Seguros APS, S.A</c:v>
                </c:pt>
                <c:pt idx="28">
                  <c:v>Segna, Compañía de Seguros, S.A.</c:v>
                </c:pt>
                <c:pt idx="29">
                  <c:v>Bupa Dominicana, S.A.</c:v>
                </c:pt>
                <c:pt idx="30">
                  <c:v>Multiseguros S.U, S. A.</c:v>
                </c:pt>
                <c:pt idx="31">
                  <c:v>Seguros ADEMI, S. A.</c:v>
                </c:pt>
                <c:pt idx="32">
                  <c:v>REHSA Cía. de Seguros y Reaseguros, S.A.</c:v>
                </c:pt>
                <c:pt idx="33">
                  <c:v>Midas Seguros, S. A.</c:v>
                </c:pt>
                <c:pt idx="34">
                  <c:v>Hylseg Seguros, S.A.</c:v>
                </c:pt>
                <c:pt idx="35">
                  <c:v>Aseguradora Agropecuaria Dominicana. S. A.</c:v>
                </c:pt>
                <c:pt idx="36">
                  <c:v>Cuna Mutual Insurance Society Dominicana, S.A.</c:v>
                </c:pt>
              </c:strCache>
            </c:strRef>
          </c:cat>
          <c:val>
            <c:numRef>
              <c:f>'% Simple &amp; % Acumulado'!$Q$213:$Q$249</c:f>
              <c:numCache>
                <c:formatCode>0.0000</c:formatCode>
                <c:ptCount val="37"/>
                <c:pt idx="0">
                  <c:v>36.350305845223346</c:v>
                </c:pt>
                <c:pt idx="1">
                  <c:v>47.880899592587035</c:v>
                </c:pt>
                <c:pt idx="2">
                  <c:v>56.492426918102467</c:v>
                </c:pt>
                <c:pt idx="3">
                  <c:v>62.71565687501969</c:v>
                </c:pt>
                <c:pt idx="4">
                  <c:v>62.71565687501969</c:v>
                </c:pt>
                <c:pt idx="5">
                  <c:v>64.062978273257997</c:v>
                </c:pt>
                <c:pt idx="6">
                  <c:v>66.547104055120371</c:v>
                </c:pt>
                <c:pt idx="7">
                  <c:v>67.686021693449533</c:v>
                </c:pt>
                <c:pt idx="8">
                  <c:v>71.036108169131509</c:v>
                </c:pt>
                <c:pt idx="9">
                  <c:v>71.14554465194098</c:v>
                </c:pt>
                <c:pt idx="10">
                  <c:v>71.430938739248177</c:v>
                </c:pt>
                <c:pt idx="11">
                  <c:v>71.432013708472354</c:v>
                </c:pt>
                <c:pt idx="12">
                  <c:v>71.987988085175559</c:v>
                </c:pt>
                <c:pt idx="13">
                  <c:v>72.407167460879208</c:v>
                </c:pt>
                <c:pt idx="14">
                  <c:v>73.139144048860047</c:v>
                </c:pt>
                <c:pt idx="15">
                  <c:v>75.422255989720213</c:v>
                </c:pt>
                <c:pt idx="16">
                  <c:v>75.422255989720213</c:v>
                </c:pt>
                <c:pt idx="17">
                  <c:v>76.054459755638234</c:v>
                </c:pt>
                <c:pt idx="18">
                  <c:v>76.135591703001268</c:v>
                </c:pt>
                <c:pt idx="19">
                  <c:v>76.914086600307357</c:v>
                </c:pt>
                <c:pt idx="20">
                  <c:v>77.541197787858792</c:v>
                </c:pt>
                <c:pt idx="21">
                  <c:v>77.541197787858792</c:v>
                </c:pt>
                <c:pt idx="22">
                  <c:v>77.603733821368664</c:v>
                </c:pt>
                <c:pt idx="23">
                  <c:v>77.603733821368664</c:v>
                </c:pt>
                <c:pt idx="24">
                  <c:v>78.246457021470178</c:v>
                </c:pt>
                <c:pt idx="25">
                  <c:v>97.27307903489131</c:v>
                </c:pt>
                <c:pt idx="26">
                  <c:v>97.701676833049248</c:v>
                </c:pt>
                <c:pt idx="27">
                  <c:v>98.014810227586693</c:v>
                </c:pt>
                <c:pt idx="28">
                  <c:v>98.014810227586693</c:v>
                </c:pt>
                <c:pt idx="29">
                  <c:v>98.479232302079055</c:v>
                </c:pt>
                <c:pt idx="30">
                  <c:v>98.568929981253618</c:v>
                </c:pt>
                <c:pt idx="31">
                  <c:v>98.870522527559757</c:v>
                </c:pt>
                <c:pt idx="32">
                  <c:v>98.870522527559757</c:v>
                </c:pt>
                <c:pt idx="33">
                  <c:v>98.893058032835413</c:v>
                </c:pt>
                <c:pt idx="34">
                  <c:v>98.895776097366323</c:v>
                </c:pt>
                <c:pt idx="35">
                  <c:v>99.562142252824685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Acumulado'!$B$280:$B$317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Acumulado'!$Q$280:$Q$317</c:f>
              <c:numCache>
                <c:formatCode>0.0000</c:formatCode>
                <c:ptCount val="38"/>
                <c:pt idx="0">
                  <c:v>21.079075605953289</c:v>
                </c:pt>
                <c:pt idx="1">
                  <c:v>33.403262499995321</c:v>
                </c:pt>
                <c:pt idx="2">
                  <c:v>50.727869039277493</c:v>
                </c:pt>
                <c:pt idx="3">
                  <c:v>57.99878338431445</c:v>
                </c:pt>
                <c:pt idx="4">
                  <c:v>65.594050356118132</c:v>
                </c:pt>
                <c:pt idx="5">
                  <c:v>65.786480353823904</c:v>
                </c:pt>
                <c:pt idx="6">
                  <c:v>66.946025207701851</c:v>
                </c:pt>
                <c:pt idx="7">
                  <c:v>69.360528366723372</c:v>
                </c:pt>
                <c:pt idx="8">
                  <c:v>70.402315757611859</c:v>
                </c:pt>
                <c:pt idx="9">
                  <c:v>73.723914237946914</c:v>
                </c:pt>
                <c:pt idx="10">
                  <c:v>73.80115148128732</c:v>
                </c:pt>
                <c:pt idx="11">
                  <c:v>74.019511996111689</c:v>
                </c:pt>
                <c:pt idx="12">
                  <c:v>74.021377297204637</c:v>
                </c:pt>
                <c:pt idx="13">
                  <c:v>74.634675558524151</c:v>
                </c:pt>
                <c:pt idx="14">
                  <c:v>74.909563309826211</c:v>
                </c:pt>
                <c:pt idx="15">
                  <c:v>75.495471804637461</c:v>
                </c:pt>
                <c:pt idx="16">
                  <c:v>77.872667567369689</c:v>
                </c:pt>
                <c:pt idx="17">
                  <c:v>77.872667567369689</c:v>
                </c:pt>
                <c:pt idx="18">
                  <c:v>78.397932852642711</c:v>
                </c:pt>
                <c:pt idx="19">
                  <c:v>78.459207425811542</c:v>
                </c:pt>
                <c:pt idx="20">
                  <c:v>78.954543179876481</c:v>
                </c:pt>
                <c:pt idx="21">
                  <c:v>79.309480659411861</c:v>
                </c:pt>
                <c:pt idx="22">
                  <c:v>79.309480659411861</c:v>
                </c:pt>
                <c:pt idx="23">
                  <c:v>79.321176262277206</c:v>
                </c:pt>
                <c:pt idx="24">
                  <c:v>79.321176262277206</c:v>
                </c:pt>
                <c:pt idx="25">
                  <c:v>80.125828957231121</c:v>
                </c:pt>
                <c:pt idx="26">
                  <c:v>97.092877815234246</c:v>
                </c:pt>
                <c:pt idx="27">
                  <c:v>97.521336517279224</c:v>
                </c:pt>
                <c:pt idx="28">
                  <c:v>97.673781669389584</c:v>
                </c:pt>
                <c:pt idx="29">
                  <c:v>97.673781669389584</c:v>
                </c:pt>
                <c:pt idx="30">
                  <c:v>98.092463505658273</c:v>
                </c:pt>
                <c:pt idx="31">
                  <c:v>98.138178921752242</c:v>
                </c:pt>
                <c:pt idx="32">
                  <c:v>98.442460831494543</c:v>
                </c:pt>
                <c:pt idx="33">
                  <c:v>98.442460831494543</c:v>
                </c:pt>
                <c:pt idx="34">
                  <c:v>98.451682349205342</c:v>
                </c:pt>
                <c:pt idx="35">
                  <c:v>98.476513357933328</c:v>
                </c:pt>
                <c:pt idx="36">
                  <c:v>99.230214253738737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Acumulado'!$B$348:$B$385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Acumulado'!$Q$348:$Q$385</c:f>
              <c:numCache>
                <c:formatCode>0.0000</c:formatCode>
                <c:ptCount val="38"/>
                <c:pt idx="0">
                  <c:v>20.639326865797244</c:v>
                </c:pt>
                <c:pt idx="1">
                  <c:v>32.697153105411516</c:v>
                </c:pt>
                <c:pt idx="2">
                  <c:v>43.742472962792341</c:v>
                </c:pt>
                <c:pt idx="3">
                  <c:v>52.103481069048925</c:v>
                </c:pt>
                <c:pt idx="4">
                  <c:v>60.934879615678859</c:v>
                </c:pt>
                <c:pt idx="5">
                  <c:v>61.041723360367861</c:v>
                </c:pt>
                <c:pt idx="6">
                  <c:v>62.474435208173659</c:v>
                </c:pt>
                <c:pt idx="7">
                  <c:v>64.243437515275701</c:v>
                </c:pt>
                <c:pt idx="8">
                  <c:v>65.855470954230682</c:v>
                </c:pt>
                <c:pt idx="9">
                  <c:v>70.468982100524428</c:v>
                </c:pt>
                <c:pt idx="10">
                  <c:v>70.594492541082303</c:v>
                </c:pt>
                <c:pt idx="11">
                  <c:v>71.008210632191094</c:v>
                </c:pt>
                <c:pt idx="12">
                  <c:v>71.009541351191231</c:v>
                </c:pt>
                <c:pt idx="13">
                  <c:v>71.619966429292262</c:v>
                </c:pt>
                <c:pt idx="14">
                  <c:v>71.89711533111587</c:v>
                </c:pt>
                <c:pt idx="15">
                  <c:v>72.756858360083783</c:v>
                </c:pt>
                <c:pt idx="16">
                  <c:v>74.948508141220799</c:v>
                </c:pt>
                <c:pt idx="17">
                  <c:v>74.948508141220799</c:v>
                </c:pt>
                <c:pt idx="18">
                  <c:v>75.596744719618286</c:v>
                </c:pt>
                <c:pt idx="19">
                  <c:v>75.678358757279895</c:v>
                </c:pt>
                <c:pt idx="20">
                  <c:v>76.62375927649839</c:v>
                </c:pt>
                <c:pt idx="21">
                  <c:v>77.06353455607784</c:v>
                </c:pt>
                <c:pt idx="22">
                  <c:v>77.06353455607784</c:v>
                </c:pt>
                <c:pt idx="23">
                  <c:v>77.107315624328606</c:v>
                </c:pt>
                <c:pt idx="24">
                  <c:v>77.107315624328606</c:v>
                </c:pt>
                <c:pt idx="25">
                  <c:v>77.873638533776671</c:v>
                </c:pt>
                <c:pt idx="26">
                  <c:v>97.489182829729913</c:v>
                </c:pt>
                <c:pt idx="27">
                  <c:v>97.909896323821755</c:v>
                </c:pt>
                <c:pt idx="28">
                  <c:v>98.168249631025944</c:v>
                </c:pt>
                <c:pt idx="29">
                  <c:v>98.168249631025944</c:v>
                </c:pt>
                <c:pt idx="30">
                  <c:v>98.626658338794257</c:v>
                </c:pt>
                <c:pt idx="31">
                  <c:v>98.733671877057049</c:v>
                </c:pt>
                <c:pt idx="32">
                  <c:v>99.018932087689763</c:v>
                </c:pt>
                <c:pt idx="33">
                  <c:v>99.018932087689763</c:v>
                </c:pt>
                <c:pt idx="34">
                  <c:v>99.027879915799957</c:v>
                </c:pt>
                <c:pt idx="35">
                  <c:v>99.028936329349449</c:v>
                </c:pt>
                <c:pt idx="36">
                  <c:v>99.743321199260919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Acumulado'!$B$417:$B$454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Acumulado'!$Q$417:$Q$454</c:f>
              <c:numCache>
                <c:formatCode>0.0000</c:formatCode>
                <c:ptCount val="38"/>
                <c:pt idx="0">
                  <c:v>22.616883414947235</c:v>
                </c:pt>
                <c:pt idx="1">
                  <c:v>37.593765909168511</c:v>
                </c:pt>
                <c:pt idx="2">
                  <c:v>48.251797747611249</c:v>
                </c:pt>
                <c:pt idx="3">
                  <c:v>54.42823791148615</c:v>
                </c:pt>
                <c:pt idx="4">
                  <c:v>63.569544749802539</c:v>
                </c:pt>
                <c:pt idx="5">
                  <c:v>63.609139724159036</c:v>
                </c:pt>
                <c:pt idx="6">
                  <c:v>65.174081770044907</c:v>
                </c:pt>
                <c:pt idx="7">
                  <c:v>67.091076631571326</c:v>
                </c:pt>
                <c:pt idx="8">
                  <c:v>68.877085225534017</c:v>
                </c:pt>
                <c:pt idx="9">
                  <c:v>72.370860325251797</c:v>
                </c:pt>
                <c:pt idx="10">
                  <c:v>72.508926849743489</c:v>
                </c:pt>
                <c:pt idx="11">
                  <c:v>72.982321821986488</c:v>
                </c:pt>
                <c:pt idx="12">
                  <c:v>72.984046321430853</c:v>
                </c:pt>
                <c:pt idx="13">
                  <c:v>73.600057981333421</c:v>
                </c:pt>
                <c:pt idx="14">
                  <c:v>74.024372968438982</c:v>
                </c:pt>
                <c:pt idx="15">
                  <c:v>75.058440591697106</c:v>
                </c:pt>
                <c:pt idx="16">
                  <c:v>77.168270538747294</c:v>
                </c:pt>
                <c:pt idx="17">
                  <c:v>77.168270538747294</c:v>
                </c:pt>
                <c:pt idx="18">
                  <c:v>77.711132741690975</c:v>
                </c:pt>
                <c:pt idx="19">
                  <c:v>77.784469977365433</c:v>
                </c:pt>
                <c:pt idx="20">
                  <c:v>78.793986358271425</c:v>
                </c:pt>
                <c:pt idx="21">
                  <c:v>79.45043662879732</c:v>
                </c:pt>
                <c:pt idx="22">
                  <c:v>79.45043662879732</c:v>
                </c:pt>
                <c:pt idx="23">
                  <c:v>79.566132210727844</c:v>
                </c:pt>
                <c:pt idx="24">
                  <c:v>79.566132210727844</c:v>
                </c:pt>
                <c:pt idx="25">
                  <c:v>80.299221703111058</c:v>
                </c:pt>
                <c:pt idx="26">
                  <c:v>97.446592634403586</c:v>
                </c:pt>
                <c:pt idx="27">
                  <c:v>98.039215127620409</c:v>
                </c:pt>
                <c:pt idx="28">
                  <c:v>98.298277063775672</c:v>
                </c:pt>
                <c:pt idx="29">
                  <c:v>98.298277063775672</c:v>
                </c:pt>
                <c:pt idx="30">
                  <c:v>98.654417753678487</c:v>
                </c:pt>
                <c:pt idx="31">
                  <c:v>98.781075106512731</c:v>
                </c:pt>
                <c:pt idx="32">
                  <c:v>98.891928005132399</c:v>
                </c:pt>
                <c:pt idx="33">
                  <c:v>98.891928005132399</c:v>
                </c:pt>
                <c:pt idx="34">
                  <c:v>98.902106489075805</c:v>
                </c:pt>
                <c:pt idx="35">
                  <c:v>98.908588283975519</c:v>
                </c:pt>
                <c:pt idx="36">
                  <c:v>99.457715050265151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Acumulado'!$B$485:$B$522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Acumulado'!$Q$485:$Q$522</c:f>
              <c:numCache>
                <c:formatCode>0.0000</c:formatCode>
                <c:ptCount val="38"/>
                <c:pt idx="0">
                  <c:v>24.422189664851512</c:v>
                </c:pt>
                <c:pt idx="1">
                  <c:v>38.022844658337156</c:v>
                </c:pt>
                <c:pt idx="2">
                  <c:v>46.01547275083221</c:v>
                </c:pt>
                <c:pt idx="3">
                  <c:v>53.717671501360911</c:v>
                </c:pt>
                <c:pt idx="4">
                  <c:v>64.478056039517043</c:v>
                </c:pt>
                <c:pt idx="5">
                  <c:v>64.486730502108472</c:v>
                </c:pt>
                <c:pt idx="6">
                  <c:v>65.896497435284289</c:v>
                </c:pt>
                <c:pt idx="7">
                  <c:v>67.553701610562655</c:v>
                </c:pt>
                <c:pt idx="8">
                  <c:v>69.042106546388155</c:v>
                </c:pt>
                <c:pt idx="9">
                  <c:v>72.419189890816895</c:v>
                </c:pt>
                <c:pt idx="10">
                  <c:v>72.577624757178214</c:v>
                </c:pt>
                <c:pt idx="11">
                  <c:v>73.053250088938356</c:v>
                </c:pt>
                <c:pt idx="12">
                  <c:v>73.054886231050844</c:v>
                </c:pt>
                <c:pt idx="13">
                  <c:v>73.699951256995462</c:v>
                </c:pt>
                <c:pt idx="14">
                  <c:v>74.087305516332393</c:v>
                </c:pt>
                <c:pt idx="15">
                  <c:v>75.02229634609553</c:v>
                </c:pt>
                <c:pt idx="16">
                  <c:v>76.800355866672135</c:v>
                </c:pt>
                <c:pt idx="17">
                  <c:v>76.800355866672135</c:v>
                </c:pt>
                <c:pt idx="18">
                  <c:v>77.343680117947713</c:v>
                </c:pt>
                <c:pt idx="19">
                  <c:v>77.408839401244251</c:v>
                </c:pt>
                <c:pt idx="20">
                  <c:v>78.621755633328348</c:v>
                </c:pt>
                <c:pt idx="21">
                  <c:v>79.246267969234253</c:v>
                </c:pt>
                <c:pt idx="22">
                  <c:v>79.246267969234253</c:v>
                </c:pt>
                <c:pt idx="23">
                  <c:v>79.328930294863341</c:v>
                </c:pt>
                <c:pt idx="24">
                  <c:v>79.328930294863341</c:v>
                </c:pt>
                <c:pt idx="25">
                  <c:v>79.962901773845289</c:v>
                </c:pt>
                <c:pt idx="26">
                  <c:v>95.236451009942783</c:v>
                </c:pt>
                <c:pt idx="27">
                  <c:v>95.697203436450039</c:v>
                </c:pt>
                <c:pt idx="28">
                  <c:v>96.074511625867572</c:v>
                </c:pt>
                <c:pt idx="29">
                  <c:v>96.074511625867572</c:v>
                </c:pt>
                <c:pt idx="30">
                  <c:v>96.620280663315981</c:v>
                </c:pt>
                <c:pt idx="31">
                  <c:v>96.73388886879448</c:v>
                </c:pt>
                <c:pt idx="32">
                  <c:v>97.051564378468328</c:v>
                </c:pt>
                <c:pt idx="33">
                  <c:v>97.051564378468328</c:v>
                </c:pt>
                <c:pt idx="34">
                  <c:v>97.068178314110924</c:v>
                </c:pt>
                <c:pt idx="35">
                  <c:v>97.078332582837987</c:v>
                </c:pt>
                <c:pt idx="36">
                  <c:v>99.580461780002679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Acumulado'!$B$553:$B$590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Acumulado'!$Q$553:$Q$590</c:f>
              <c:numCache>
                <c:formatCode>0.0000</c:formatCode>
                <c:ptCount val="38"/>
                <c:pt idx="0">
                  <c:v>23.104417407753232</c:v>
                </c:pt>
                <c:pt idx="1">
                  <c:v>38.745027326659169</c:v>
                </c:pt>
                <c:pt idx="2">
                  <c:v>51.083618128817008</c:v>
                </c:pt>
                <c:pt idx="3">
                  <c:v>57.368367127781916</c:v>
                </c:pt>
                <c:pt idx="4">
                  <c:v>66.451358045934754</c:v>
                </c:pt>
                <c:pt idx="5">
                  <c:v>66.465989200886526</c:v>
                </c:pt>
                <c:pt idx="6">
                  <c:v>68.073437278606079</c:v>
                </c:pt>
                <c:pt idx="7">
                  <c:v>70.153840365627204</c:v>
                </c:pt>
                <c:pt idx="8">
                  <c:v>71.709174607813864</c:v>
                </c:pt>
                <c:pt idx="9">
                  <c:v>74.597274997307593</c:v>
                </c:pt>
                <c:pt idx="10">
                  <c:v>74.763037584853208</c:v>
                </c:pt>
                <c:pt idx="11">
                  <c:v>75.300756570461687</c:v>
                </c:pt>
                <c:pt idx="12">
                  <c:v>75.30321330698338</c:v>
                </c:pt>
                <c:pt idx="13">
                  <c:v>75.856746904153297</c:v>
                </c:pt>
                <c:pt idx="14">
                  <c:v>76.370752966420184</c:v>
                </c:pt>
                <c:pt idx="15">
                  <c:v>77.334152618112768</c:v>
                </c:pt>
                <c:pt idx="16">
                  <c:v>79.23715418276015</c:v>
                </c:pt>
                <c:pt idx="17">
                  <c:v>79.23715418276015</c:v>
                </c:pt>
                <c:pt idx="18">
                  <c:v>79.6334391129121</c:v>
                </c:pt>
                <c:pt idx="19">
                  <c:v>79.715290997008495</c:v>
                </c:pt>
                <c:pt idx="20">
                  <c:v>80.746600444911238</c:v>
                </c:pt>
                <c:pt idx="21">
                  <c:v>81.393788663127907</c:v>
                </c:pt>
                <c:pt idx="22">
                  <c:v>81.393788663127907</c:v>
                </c:pt>
                <c:pt idx="23">
                  <c:v>81.477947495675124</c:v>
                </c:pt>
                <c:pt idx="24">
                  <c:v>81.477947495675124</c:v>
                </c:pt>
                <c:pt idx="25">
                  <c:v>82.234787143698043</c:v>
                </c:pt>
                <c:pt idx="26">
                  <c:v>97.051974529227877</c:v>
                </c:pt>
                <c:pt idx="27">
                  <c:v>97.531636340929325</c:v>
                </c:pt>
                <c:pt idx="28">
                  <c:v>97.843343029229331</c:v>
                </c:pt>
                <c:pt idx="29">
                  <c:v>97.843343029229331</c:v>
                </c:pt>
                <c:pt idx="30">
                  <c:v>98.350461604945338</c:v>
                </c:pt>
                <c:pt idx="31">
                  <c:v>98.545493762572306</c:v>
                </c:pt>
                <c:pt idx="32">
                  <c:v>98.758418772655304</c:v>
                </c:pt>
                <c:pt idx="33">
                  <c:v>98.758418772655304</c:v>
                </c:pt>
                <c:pt idx="34">
                  <c:v>98.76598248823926</c:v>
                </c:pt>
                <c:pt idx="35">
                  <c:v>98.779296569746023</c:v>
                </c:pt>
                <c:pt idx="36">
                  <c:v>99.499567493323326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Acumulado'!$B$621:$B$658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Acumulado'!$Q$621:$Q$658</c:f>
              <c:numCache>
                <c:formatCode>0.0000</c:formatCode>
                <c:ptCount val="38"/>
                <c:pt idx="0">
                  <c:v>19.989653084633964</c:v>
                </c:pt>
                <c:pt idx="1">
                  <c:v>31.520250753926064</c:v>
                </c:pt>
                <c:pt idx="2">
                  <c:v>45.943460491928505</c:v>
                </c:pt>
                <c:pt idx="3">
                  <c:v>53.564433741988296</c:v>
                </c:pt>
                <c:pt idx="4">
                  <c:v>63.266471595219066</c:v>
                </c:pt>
                <c:pt idx="5">
                  <c:v>63.270841974733962</c:v>
                </c:pt>
                <c:pt idx="6">
                  <c:v>64.8522016545881</c:v>
                </c:pt>
                <c:pt idx="7">
                  <c:v>66.650400001748352</c:v>
                </c:pt>
                <c:pt idx="8">
                  <c:v>68.293590129853541</c:v>
                </c:pt>
                <c:pt idx="9">
                  <c:v>71.278660312119243</c:v>
                </c:pt>
                <c:pt idx="10">
                  <c:v>71.417331432093718</c:v>
                </c:pt>
                <c:pt idx="11">
                  <c:v>72.003049267609782</c:v>
                </c:pt>
                <c:pt idx="12">
                  <c:v>72.006453101071514</c:v>
                </c:pt>
                <c:pt idx="13">
                  <c:v>72.639769492127002</c:v>
                </c:pt>
                <c:pt idx="14">
                  <c:v>73.24175966977657</c:v>
                </c:pt>
                <c:pt idx="15">
                  <c:v>74.300542614006986</c:v>
                </c:pt>
                <c:pt idx="16">
                  <c:v>76.527836378955897</c:v>
                </c:pt>
                <c:pt idx="17">
                  <c:v>76.527836378955897</c:v>
                </c:pt>
                <c:pt idx="18">
                  <c:v>77.437189986903491</c:v>
                </c:pt>
                <c:pt idx="19">
                  <c:v>77.525119077399538</c:v>
                </c:pt>
                <c:pt idx="20">
                  <c:v>78.47328516649803</c:v>
                </c:pt>
                <c:pt idx="21">
                  <c:v>79.171641516903691</c:v>
                </c:pt>
                <c:pt idx="22">
                  <c:v>79.171641516903691</c:v>
                </c:pt>
                <c:pt idx="23">
                  <c:v>79.262852982498316</c:v>
                </c:pt>
                <c:pt idx="24">
                  <c:v>79.262852982498316</c:v>
                </c:pt>
                <c:pt idx="25">
                  <c:v>80.157686284219096</c:v>
                </c:pt>
                <c:pt idx="26">
                  <c:v>96.967255818555088</c:v>
                </c:pt>
                <c:pt idx="27">
                  <c:v>97.498789672783417</c:v>
                </c:pt>
                <c:pt idx="28">
                  <c:v>97.912314604961665</c:v>
                </c:pt>
                <c:pt idx="29">
                  <c:v>97.912314604961665</c:v>
                </c:pt>
                <c:pt idx="30">
                  <c:v>98.440786660258496</c:v>
                </c:pt>
                <c:pt idx="31">
                  <c:v>98.616132636497525</c:v>
                </c:pt>
                <c:pt idx="32">
                  <c:v>98.868750166353408</c:v>
                </c:pt>
                <c:pt idx="33">
                  <c:v>98.868750166353408</c:v>
                </c:pt>
                <c:pt idx="34">
                  <c:v>98.906503215525049</c:v>
                </c:pt>
                <c:pt idx="35">
                  <c:v>98.912638302998289</c:v>
                </c:pt>
                <c:pt idx="36">
                  <c:v>99.505052297164511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Acumulado'!$B$689:$B$726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Acumulado'!$Q$689:$Q$726</c:f>
              <c:numCache>
                <c:formatCode>0.0000</c:formatCode>
                <c:ptCount val="38"/>
                <c:pt idx="0">
                  <c:v>19.087555004317863</c:v>
                </c:pt>
                <c:pt idx="1">
                  <c:v>31.846151039279395</c:v>
                </c:pt>
                <c:pt idx="2">
                  <c:v>42.523246530487633</c:v>
                </c:pt>
                <c:pt idx="3">
                  <c:v>50.242937904663044</c:v>
                </c:pt>
                <c:pt idx="4">
                  <c:v>61.088827740638997</c:v>
                </c:pt>
                <c:pt idx="5">
                  <c:v>61.128427683335644</c:v>
                </c:pt>
                <c:pt idx="6">
                  <c:v>62.870143106711211</c:v>
                </c:pt>
                <c:pt idx="7">
                  <c:v>65.132072232197643</c:v>
                </c:pt>
                <c:pt idx="8">
                  <c:v>66.817980945005871</c:v>
                </c:pt>
                <c:pt idx="9">
                  <c:v>70.463986184033999</c:v>
                </c:pt>
                <c:pt idx="10">
                  <c:v>70.617095831851245</c:v>
                </c:pt>
                <c:pt idx="11">
                  <c:v>71.194853900579247</c:v>
                </c:pt>
                <c:pt idx="12">
                  <c:v>71.199205315710614</c:v>
                </c:pt>
                <c:pt idx="13">
                  <c:v>71.805148627187862</c:v>
                </c:pt>
                <c:pt idx="14">
                  <c:v>72.333755061966031</c:v>
                </c:pt>
                <c:pt idx="15">
                  <c:v>73.402742932198876</c:v>
                </c:pt>
                <c:pt idx="16">
                  <c:v>75.57859714481711</c:v>
                </c:pt>
                <c:pt idx="17">
                  <c:v>75.57859714481711</c:v>
                </c:pt>
                <c:pt idx="18">
                  <c:v>75.946868702907466</c:v>
                </c:pt>
                <c:pt idx="19">
                  <c:v>76.05694714518809</c:v>
                </c:pt>
                <c:pt idx="20">
                  <c:v>77.012729847286806</c:v>
                </c:pt>
                <c:pt idx="21">
                  <c:v>77.718845218302249</c:v>
                </c:pt>
                <c:pt idx="22">
                  <c:v>77.718845218302249</c:v>
                </c:pt>
                <c:pt idx="23">
                  <c:v>77.811760754989777</c:v>
                </c:pt>
                <c:pt idx="24">
                  <c:v>77.811760754989777</c:v>
                </c:pt>
                <c:pt idx="25">
                  <c:v>78.682254836321491</c:v>
                </c:pt>
                <c:pt idx="26">
                  <c:v>97.454878602806545</c:v>
                </c:pt>
                <c:pt idx="27">
                  <c:v>97.970596843330725</c:v>
                </c:pt>
                <c:pt idx="28">
                  <c:v>98.364248388230834</c:v>
                </c:pt>
                <c:pt idx="29">
                  <c:v>98.364248388230834</c:v>
                </c:pt>
                <c:pt idx="30">
                  <c:v>98.817390660045945</c:v>
                </c:pt>
                <c:pt idx="31">
                  <c:v>99.029377302728477</c:v>
                </c:pt>
                <c:pt idx="32">
                  <c:v>99.237223224898017</c:v>
                </c:pt>
                <c:pt idx="33">
                  <c:v>99.237223224898017</c:v>
                </c:pt>
                <c:pt idx="34">
                  <c:v>99.254967459267789</c:v>
                </c:pt>
                <c:pt idx="35">
                  <c:v>99.258438912203999</c:v>
                </c:pt>
                <c:pt idx="36">
                  <c:v>99.468163019244002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24536645.069999993</c:v>
                </c:pt>
                <c:pt idx="1">
                  <c:v>899655646.49999988</c:v>
                </c:pt>
                <c:pt idx="2">
                  <c:v>1614247142.48</c:v>
                </c:pt>
                <c:pt idx="3">
                  <c:v>54424979.710000001</c:v>
                </c:pt>
                <c:pt idx="4">
                  <c:v>1133994363.7399998</c:v>
                </c:pt>
                <c:pt idx="5">
                  <c:v>164739041.98000002</c:v>
                </c:pt>
                <c:pt idx="6">
                  <c:v>57055021.869999997</c:v>
                </c:pt>
                <c:pt idx="7">
                  <c:v>1142969972.6599998</c:v>
                </c:pt>
                <c:pt idx="8">
                  <c:v>35823317.960000001</c:v>
                </c:pt>
                <c:pt idx="9">
                  <c:v>101008001.79999998</c:v>
                </c:pt>
                <c:pt idx="10">
                  <c:v>281806873.52000004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13184075035.479996</c:v>
                </c:pt>
                <c:pt idx="1">
                  <c:v>9403475748.5700016</c:v>
                </c:pt>
                <c:pt idx="2">
                  <c:v>7602871651.8799982</c:v>
                </c:pt>
                <c:pt idx="3">
                  <c:v>7279566396.5299978</c:v>
                </c:pt>
                <c:pt idx="4">
                  <c:v>4607345866.0299978</c:v>
                </c:pt>
                <c:pt idx="5">
                  <c:v>4101255980.3600001</c:v>
                </c:pt>
                <c:pt idx="6">
                  <c:v>1920383387.5900006</c:v>
                </c:pt>
                <c:pt idx="7">
                  <c:v>1260288106.5299993</c:v>
                </c:pt>
                <c:pt idx="8">
                  <c:v>1258645185.0700002</c:v>
                </c:pt>
                <c:pt idx="9">
                  <c:v>881563767.86000025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13609287869.770002</c:v>
                </c:pt>
                <c:pt idx="1">
                  <c:v>9915856370.7499962</c:v>
                </c:pt>
                <c:pt idx="2">
                  <c:v>8199221282.8000011</c:v>
                </c:pt>
                <c:pt idx="3">
                  <c:v>6792480050.0100012</c:v>
                </c:pt>
                <c:pt idx="4">
                  <c:v>5087342364.8099995</c:v>
                </c:pt>
                <c:pt idx="5">
                  <c:v>4359022659.9700012</c:v>
                </c:pt>
                <c:pt idx="6">
                  <c:v>2015098802.7800002</c:v>
                </c:pt>
                <c:pt idx="7">
                  <c:v>1252023862.0000002</c:v>
                </c:pt>
                <c:pt idx="8">
                  <c:v>1204192065.4699998</c:v>
                </c:pt>
                <c:pt idx="9">
                  <c:v>902710420.47000003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4719898590.8044806</c:v>
                </c:pt>
                <c:pt idx="4">
                  <c:v>5105287441.8406973</c:v>
                </c:pt>
                <c:pt idx="5">
                  <c:v>6021745054.1391373</c:v>
                </c:pt>
                <c:pt idx="6">
                  <c:v>7114507298.0931044</c:v>
                </c:pt>
                <c:pt idx="7">
                  <c:v>6376014628.2054825</c:v>
                </c:pt>
                <c:pt idx="8">
                  <c:v>5881052414.8800001</c:v>
                </c:pt>
                <c:pt idx="9">
                  <c:v>6292296453.7799988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6375206976.6899996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4719898590.8044796</c:v>
                </c:pt>
                <c:pt idx="4">
                  <c:v>5105287441.8406973</c:v>
                </c:pt>
                <c:pt idx="5">
                  <c:v>6021745054.1391382</c:v>
                </c:pt>
                <c:pt idx="6">
                  <c:v>7114507298.0931015</c:v>
                </c:pt>
                <c:pt idx="7">
                  <c:v>6376014628.2054825</c:v>
                </c:pt>
                <c:pt idx="8">
                  <c:v>5881052414.812068</c:v>
                </c:pt>
                <c:pt idx="9">
                  <c:v>6292296453.7799988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21216939.764482759</c:v>
                </c:pt>
                <c:pt idx="1">
                  <c:v>773452446.96827579</c:v>
                </c:pt>
                <c:pt idx="2">
                  <c:v>1265238772.439997</c:v>
                </c:pt>
                <c:pt idx="3">
                  <c:v>69445904.434137926</c:v>
                </c:pt>
                <c:pt idx="4">
                  <c:v>1305638291.1427591</c:v>
                </c:pt>
                <c:pt idx="5">
                  <c:v>46420270.98172415</c:v>
                </c:pt>
                <c:pt idx="6">
                  <c:v>41463015.184827581</c:v>
                </c:pt>
                <c:pt idx="7">
                  <c:v>863897894.86896527</c:v>
                </c:pt>
                <c:pt idx="8">
                  <c:v>34205888.310000002</c:v>
                </c:pt>
                <c:pt idx="9">
                  <c:v>49282378.418965526</c:v>
                </c:pt>
                <c:pt idx="10">
                  <c:v>249636788.29034474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22944657.975172415</c:v>
                </c:pt>
                <c:pt idx="1">
                  <c:v>726708672.17898297</c:v>
                </c:pt>
                <c:pt idx="2">
                  <c:v>1631587601.0400002</c:v>
                </c:pt>
                <c:pt idx="3">
                  <c:v>52739288.209310345</c:v>
                </c:pt>
                <c:pt idx="4">
                  <c:v>1158619375.2475855</c:v>
                </c:pt>
                <c:pt idx="5">
                  <c:v>20266525.586206894</c:v>
                </c:pt>
                <c:pt idx="6">
                  <c:v>59387651.081724137</c:v>
                </c:pt>
                <c:pt idx="7">
                  <c:v>1071331742.7462072</c:v>
                </c:pt>
                <c:pt idx="8">
                  <c:v>33348838.690000001</c:v>
                </c:pt>
                <c:pt idx="9">
                  <c:v>74791910.620689735</c:v>
                </c:pt>
                <c:pt idx="10">
                  <c:v>253561178.4648194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32341297.828965515</c:v>
                </c:pt>
                <c:pt idx="1">
                  <c:v>754956242.99241388</c:v>
                </c:pt>
                <c:pt idx="2">
                  <c:v>1635319108.8900001</c:v>
                </c:pt>
                <c:pt idx="3">
                  <c:v>47185441.086206906</c:v>
                </c:pt>
                <c:pt idx="4">
                  <c:v>1756736692.3068967</c:v>
                </c:pt>
                <c:pt idx="5">
                  <c:v>28249184.337241378</c:v>
                </c:pt>
                <c:pt idx="6">
                  <c:v>58739655.485517226</c:v>
                </c:pt>
                <c:pt idx="7">
                  <c:v>1343622018.3170691</c:v>
                </c:pt>
                <c:pt idx="8">
                  <c:v>31682172.280000001</c:v>
                </c:pt>
                <c:pt idx="9">
                  <c:v>125611190.61068928</c:v>
                </c:pt>
                <c:pt idx="10">
                  <c:v>207302050.00413796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29025816.696551725</c:v>
                </c:pt>
                <c:pt idx="1">
                  <c:v>849635367.86482787</c:v>
                </c:pt>
                <c:pt idx="2">
                  <c:v>1912046609.1899998</c:v>
                </c:pt>
                <c:pt idx="3">
                  <c:v>55708409.298620686</c:v>
                </c:pt>
                <c:pt idx="4">
                  <c:v>1948583147.6431038</c:v>
                </c:pt>
                <c:pt idx="5">
                  <c:v>32315243.824137934</c:v>
                </c:pt>
                <c:pt idx="6">
                  <c:v>83589619.7437931</c:v>
                </c:pt>
                <c:pt idx="7">
                  <c:v>1568068495.6906898</c:v>
                </c:pt>
                <c:pt idx="8">
                  <c:v>175350098.66</c:v>
                </c:pt>
                <c:pt idx="9">
                  <c:v>123326481.67379257</c:v>
                </c:pt>
                <c:pt idx="10">
                  <c:v>336858007.80758637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25870993.373448279</c:v>
                </c:pt>
                <c:pt idx="1">
                  <c:v>905247119.98757958</c:v>
                </c:pt>
                <c:pt idx="2">
                  <c:v>1646916623.72</c:v>
                </c:pt>
                <c:pt idx="3">
                  <c:v>49003033.648275353</c:v>
                </c:pt>
                <c:pt idx="4">
                  <c:v>1678467079.0155146</c:v>
                </c:pt>
                <c:pt idx="5">
                  <c:v>148552494.39137927</c:v>
                </c:pt>
                <c:pt idx="6">
                  <c:v>113635999.91241375</c:v>
                </c:pt>
                <c:pt idx="7">
                  <c:v>1403887978.8306897</c:v>
                </c:pt>
                <c:pt idx="8">
                  <c:v>43323591.500000007</c:v>
                </c:pt>
                <c:pt idx="9">
                  <c:v>92199188.803448096</c:v>
                </c:pt>
                <c:pt idx="10">
                  <c:v>268910525.02273512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152400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411</xdr:row>
      <xdr:rowOff>180975</xdr:rowOff>
    </xdr:from>
    <xdr:to>
      <xdr:col>0</xdr:col>
      <xdr:colOff>1638300</xdr:colOff>
      <xdr:row>415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60</xdr:row>
      <xdr:rowOff>0</xdr:rowOff>
    </xdr:from>
    <xdr:to>
      <xdr:col>0</xdr:col>
      <xdr:colOff>1676400</xdr:colOff>
      <xdr:row>63</xdr:row>
      <xdr:rowOff>142875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118</xdr:row>
      <xdr:rowOff>66675</xdr:rowOff>
    </xdr:from>
    <xdr:to>
      <xdr:col>0</xdr:col>
      <xdr:colOff>1724025</xdr:colOff>
      <xdr:row>122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177</xdr:row>
      <xdr:rowOff>171450</xdr:rowOff>
    </xdr:from>
    <xdr:to>
      <xdr:col>0</xdr:col>
      <xdr:colOff>1552575</xdr:colOff>
      <xdr:row>182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962025</xdr:colOff>
      <xdr:row>236</xdr:row>
      <xdr:rowOff>104775</xdr:rowOff>
    </xdr:from>
    <xdr:to>
      <xdr:col>0</xdr:col>
      <xdr:colOff>1733550</xdr:colOff>
      <xdr:row>241</xdr:row>
      <xdr:rowOff>9525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103</xdr:row>
      <xdr:rowOff>66675</xdr:rowOff>
    </xdr:from>
    <xdr:to>
      <xdr:col>6</xdr:col>
      <xdr:colOff>571500</xdr:colOff>
      <xdr:row>117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143</xdr:row>
      <xdr:rowOff>38100</xdr:rowOff>
    </xdr:from>
    <xdr:to>
      <xdr:col>6</xdr:col>
      <xdr:colOff>590550</xdr:colOff>
      <xdr:row>157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183</xdr:row>
      <xdr:rowOff>9525</xdr:rowOff>
    </xdr:from>
    <xdr:to>
      <xdr:col>6</xdr:col>
      <xdr:colOff>609600</xdr:colOff>
      <xdr:row>196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223</xdr:row>
      <xdr:rowOff>104775</xdr:rowOff>
    </xdr:from>
    <xdr:to>
      <xdr:col>6</xdr:col>
      <xdr:colOff>561975</xdr:colOff>
      <xdr:row>236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262</xdr:row>
      <xdr:rowOff>66675</xdr:rowOff>
    </xdr:from>
    <xdr:to>
      <xdr:col>6</xdr:col>
      <xdr:colOff>333375</xdr:colOff>
      <xdr:row>275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301</xdr:row>
      <xdr:rowOff>9525</xdr:rowOff>
    </xdr:from>
    <xdr:to>
      <xdr:col>6</xdr:col>
      <xdr:colOff>523875</xdr:colOff>
      <xdr:row>314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341</xdr:row>
      <xdr:rowOff>9525</xdr:rowOff>
    </xdr:from>
    <xdr:to>
      <xdr:col>6</xdr:col>
      <xdr:colOff>561975</xdr:colOff>
      <xdr:row>354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380</xdr:row>
      <xdr:rowOff>104775</xdr:rowOff>
    </xdr:from>
    <xdr:to>
      <xdr:col>6</xdr:col>
      <xdr:colOff>457200</xdr:colOff>
      <xdr:row>393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419</xdr:row>
      <xdr:rowOff>0</xdr:rowOff>
    </xdr:from>
    <xdr:to>
      <xdr:col>6</xdr:col>
      <xdr:colOff>609600</xdr:colOff>
      <xdr:row>433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458</xdr:row>
      <xdr:rowOff>28575</xdr:rowOff>
    </xdr:from>
    <xdr:to>
      <xdr:col>6</xdr:col>
      <xdr:colOff>619125</xdr:colOff>
      <xdr:row>472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497</xdr:row>
      <xdr:rowOff>19050</xdr:rowOff>
    </xdr:from>
    <xdr:to>
      <xdr:col>6</xdr:col>
      <xdr:colOff>485775</xdr:colOff>
      <xdr:row>510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79</xdr:row>
      <xdr:rowOff>219075</xdr:rowOff>
    </xdr:from>
    <xdr:to>
      <xdr:col>0</xdr:col>
      <xdr:colOff>1162050</xdr:colOff>
      <xdr:row>83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119</xdr:row>
      <xdr:rowOff>123825</xdr:rowOff>
    </xdr:from>
    <xdr:to>
      <xdr:col>0</xdr:col>
      <xdr:colOff>1123950</xdr:colOff>
      <xdr:row>123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159</xdr:row>
      <xdr:rowOff>152400</xdr:rowOff>
    </xdr:from>
    <xdr:to>
      <xdr:col>0</xdr:col>
      <xdr:colOff>1152525</xdr:colOff>
      <xdr:row>163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38100</xdr:rowOff>
    </xdr:from>
    <xdr:to>
      <xdr:col>16</xdr:col>
      <xdr:colOff>1152525</xdr:colOff>
      <xdr:row>62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209550</xdr:colOff>
      <xdr:row>410</xdr:row>
      <xdr:rowOff>190500</xdr:rowOff>
    </xdr:from>
    <xdr:to>
      <xdr:col>1</xdr:col>
      <xdr:colOff>190500</xdr:colOff>
      <xdr:row>414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34"/>
  <sheetViews>
    <sheetView tabSelected="1" topLeftCell="A2" zoomScale="90" zoomScaleNormal="90" workbookViewId="0">
      <selection activeCell="A2" sqref="A2:O2"/>
    </sheetView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3.5703125" bestFit="1" customWidth="1"/>
    <col min="6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3" width="12.7109375" customWidth="1"/>
    <col min="14" max="14" width="13.5703125" bestFit="1" customWidth="1"/>
    <col min="15" max="15" width="12.7109375" customWidth="1"/>
  </cols>
  <sheetData>
    <row r="1" spans="1:15" hidden="1" x14ac:dyDescent="0.2"/>
    <row r="2" spans="1:15" ht="20.25" x14ac:dyDescent="0.3">
      <c r="A2" s="192" t="s">
        <v>42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5" x14ac:dyDescent="0.2">
      <c r="A3" s="191" t="s">
        <v>56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5" x14ac:dyDescent="0.2">
      <c r="A4" s="194" t="s">
        <v>180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x14ac:dyDescent="0.2">
      <c r="A5" s="191" t="s">
        <v>110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79" t="s">
        <v>105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4" t="s">
        <v>109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4" t="s">
        <v>62</v>
      </c>
    </row>
    <row r="8" spans="1:15" ht="18" customHeight="1" x14ac:dyDescent="0.2">
      <c r="A8" s="74"/>
      <c r="B8" s="37" t="s">
        <v>21</v>
      </c>
      <c r="C8" s="75">
        <f>SUM(C9:C46)</f>
        <v>59415202673.862892</v>
      </c>
      <c r="D8" s="75">
        <f>SUM(D9:D46)</f>
        <v>277130156.40862066</v>
      </c>
      <c r="E8" s="75">
        <f t="shared" ref="E8:N8" si="0">SUM(E9:E46)</f>
        <v>8458315209.1520796</v>
      </c>
      <c r="F8" s="75">
        <f t="shared" si="0"/>
        <v>16178162635.249998</v>
      </c>
      <c r="G8" s="75">
        <f t="shared" si="0"/>
        <v>548751970.68655109</v>
      </c>
      <c r="H8" s="75">
        <f t="shared" si="0"/>
        <v>15437824038.555861</v>
      </c>
      <c r="I8" s="75">
        <f t="shared" si="0"/>
        <v>560569356.64068961</v>
      </c>
      <c r="J8" s="75">
        <f t="shared" si="0"/>
        <v>684068418.18827581</v>
      </c>
      <c r="K8" s="75">
        <f t="shared" si="0"/>
        <v>13243709248.573627</v>
      </c>
      <c r="L8" s="75">
        <f t="shared" si="0"/>
        <v>497785053.36000001</v>
      </c>
      <c r="M8" s="75">
        <f t="shared" si="0"/>
        <v>897453605.37758493</v>
      </c>
      <c r="N8" s="75">
        <f t="shared" si="0"/>
        <v>2631432981.6696239</v>
      </c>
      <c r="O8" s="64">
        <f>SUM(O9:O46)</f>
        <v>99.999999999999972</v>
      </c>
    </row>
    <row r="9" spans="1:15" ht="15.95" customHeight="1" x14ac:dyDescent="0.2">
      <c r="A9" s="47">
        <v>1</v>
      </c>
      <c r="B9" s="101" t="s">
        <v>88</v>
      </c>
      <c r="C9" s="75">
        <f t="shared" ref="C9:C45" si="1">SUM(D9:N9)</f>
        <v>13609287869.77</v>
      </c>
      <c r="D9" s="49">
        <f>SUMIF($B$48:$B$1500,$B9,D$48:D$1500)</f>
        <v>59453782.539999999</v>
      </c>
      <c r="E9" s="49">
        <f>SUMIF($B$48:$B$1500,$B9,E$48:E$1500)</f>
        <v>2045082506.1500003</v>
      </c>
      <c r="F9" s="49">
        <f t="shared" ref="F9:N24" si="2">SUMIF($B$48:$B$1500,$B9,F$48:F$1500)</f>
        <v>3365081381.9900002</v>
      </c>
      <c r="G9" s="49">
        <f t="shared" si="2"/>
        <v>310731406.73000002</v>
      </c>
      <c r="H9" s="49">
        <f t="shared" si="2"/>
        <v>5020481893.0900002</v>
      </c>
      <c r="I9" s="49">
        <f t="shared" si="2"/>
        <v>119851707.55000001</v>
      </c>
      <c r="J9" s="49">
        <f t="shared" si="2"/>
        <v>283285626.04000002</v>
      </c>
      <c r="K9" s="49">
        <f t="shared" si="2"/>
        <v>1708578633.8700001</v>
      </c>
      <c r="L9" s="49">
        <f t="shared" si="2"/>
        <v>0</v>
      </c>
      <c r="M9" s="49">
        <f t="shared" si="2"/>
        <v>140065245.66</v>
      </c>
      <c r="N9" s="49">
        <f t="shared" si="2"/>
        <v>556675686.14999998</v>
      </c>
      <c r="O9" s="60">
        <f>(C9/$C$8*100)</f>
        <v>22.90539669530877</v>
      </c>
    </row>
    <row r="10" spans="1:15" ht="15.95" customHeight="1" x14ac:dyDescent="0.2">
      <c r="A10" s="47">
        <v>2</v>
      </c>
      <c r="B10" s="52" t="s">
        <v>118</v>
      </c>
      <c r="C10" s="75">
        <f t="shared" si="1"/>
        <v>8199221282.7999992</v>
      </c>
      <c r="D10" s="49">
        <f t="shared" ref="D10:N46" si="3">SUMIF($B$48:$B$1500,$B10,D$48:D$1500)</f>
        <v>46464380.090000004</v>
      </c>
      <c r="E10" s="49">
        <f t="shared" si="3"/>
        <v>1803053696.2599998</v>
      </c>
      <c r="F10" s="49">
        <f t="shared" si="2"/>
        <v>149199678.51000002</v>
      </c>
      <c r="G10" s="49">
        <f t="shared" si="2"/>
        <v>37572715.210000001</v>
      </c>
      <c r="H10" s="49">
        <f t="shared" si="2"/>
        <v>2831488712.6499996</v>
      </c>
      <c r="I10" s="49">
        <f t="shared" si="2"/>
        <v>257779354.01999995</v>
      </c>
      <c r="J10" s="49">
        <f t="shared" si="2"/>
        <v>77750239.539999992</v>
      </c>
      <c r="K10" s="49">
        <f t="shared" si="2"/>
        <v>2430331246.5700002</v>
      </c>
      <c r="L10" s="49">
        <f t="shared" si="2"/>
        <v>0</v>
      </c>
      <c r="M10" s="49">
        <f t="shared" si="2"/>
        <v>101178087.60000001</v>
      </c>
      <c r="N10" s="49">
        <f t="shared" si="2"/>
        <v>464403172.35000002</v>
      </c>
      <c r="O10" s="60">
        <f t="shared" ref="O10:O46" si="4">(C10/$C$8*100)</f>
        <v>13.799870931698239</v>
      </c>
    </row>
    <row r="11" spans="1:15" ht="15.95" customHeight="1" x14ac:dyDescent="0.2">
      <c r="A11" s="47">
        <v>3</v>
      </c>
      <c r="B11" s="52" t="s">
        <v>97</v>
      </c>
      <c r="C11" s="75">
        <f t="shared" si="1"/>
        <v>6792480050.0099993</v>
      </c>
      <c r="D11" s="49">
        <f t="shared" si="3"/>
        <v>22421926.84</v>
      </c>
      <c r="E11" s="49">
        <f t="shared" si="3"/>
        <v>1410356445.5599999</v>
      </c>
      <c r="F11" s="49">
        <f t="shared" si="2"/>
        <v>221394706.11999997</v>
      </c>
      <c r="G11" s="49">
        <f t="shared" si="2"/>
        <v>111626843.68000002</v>
      </c>
      <c r="H11" s="49">
        <f t="shared" si="2"/>
        <v>2688163896.8799996</v>
      </c>
      <c r="I11" s="49">
        <f t="shared" si="2"/>
        <v>13171706.289999999</v>
      </c>
      <c r="J11" s="49">
        <f t="shared" si="2"/>
        <v>52765508.18</v>
      </c>
      <c r="K11" s="49">
        <f t="shared" si="2"/>
        <v>1853334661.3899996</v>
      </c>
      <c r="L11" s="49">
        <f t="shared" si="2"/>
        <v>0</v>
      </c>
      <c r="M11" s="49">
        <f t="shared" si="2"/>
        <v>88196036.329999983</v>
      </c>
      <c r="N11" s="49">
        <f t="shared" si="2"/>
        <v>331048318.73999995</v>
      </c>
      <c r="O11" s="60">
        <f t="shared" si="4"/>
        <v>11.43222566671148</v>
      </c>
    </row>
    <row r="12" spans="1:15" ht="15.95" customHeight="1" x14ac:dyDescent="0.2">
      <c r="A12" s="47">
        <v>4</v>
      </c>
      <c r="B12" s="52" t="s">
        <v>94</v>
      </c>
      <c r="C12" s="75">
        <f t="shared" si="1"/>
        <v>4359022659.9700003</v>
      </c>
      <c r="D12" s="49">
        <f t="shared" si="3"/>
        <v>10872375.060000002</v>
      </c>
      <c r="E12" s="49">
        <f t="shared" si="3"/>
        <v>149443798.34</v>
      </c>
      <c r="F12" s="49">
        <f t="shared" si="2"/>
        <v>135204022.18000001</v>
      </c>
      <c r="G12" s="49">
        <f t="shared" si="2"/>
        <v>22304932.68</v>
      </c>
      <c r="H12" s="49">
        <f t="shared" si="2"/>
        <v>1893637328.6099999</v>
      </c>
      <c r="I12" s="49">
        <f t="shared" si="2"/>
        <v>55469082.850000009</v>
      </c>
      <c r="J12" s="49">
        <f t="shared" si="2"/>
        <v>114423905.99999999</v>
      </c>
      <c r="K12" s="49">
        <f t="shared" si="2"/>
        <v>1274307141.9300003</v>
      </c>
      <c r="L12" s="49">
        <f t="shared" si="2"/>
        <v>0</v>
      </c>
      <c r="M12" s="49">
        <f t="shared" si="2"/>
        <v>102146371.58</v>
      </c>
      <c r="N12" s="49">
        <f t="shared" si="2"/>
        <v>601213700.74000001</v>
      </c>
      <c r="O12" s="60">
        <f t="shared" si="4"/>
        <v>7.3365442913612426</v>
      </c>
    </row>
    <row r="13" spans="1:15" ht="15.95" customHeight="1" x14ac:dyDescent="0.2">
      <c r="A13" s="47">
        <v>5</v>
      </c>
      <c r="B13" s="52" t="s">
        <v>89</v>
      </c>
      <c r="C13" s="75">
        <f t="shared" si="1"/>
        <v>5087342364.8100004</v>
      </c>
      <c r="D13" s="49">
        <f t="shared" si="3"/>
        <v>1831147.61</v>
      </c>
      <c r="E13" s="49">
        <f t="shared" si="3"/>
        <v>153727779.47999999</v>
      </c>
      <c r="F13" s="49">
        <f t="shared" si="2"/>
        <v>794274007.65999997</v>
      </c>
      <c r="G13" s="49">
        <f t="shared" si="2"/>
        <v>28744441.259999998</v>
      </c>
      <c r="H13" s="49">
        <f t="shared" si="2"/>
        <v>2160288312.1800003</v>
      </c>
      <c r="I13" s="49">
        <f t="shared" si="2"/>
        <v>46268316.200000003</v>
      </c>
      <c r="J13" s="49">
        <f t="shared" si="2"/>
        <v>111886234.83999997</v>
      </c>
      <c r="K13" s="49">
        <f t="shared" si="2"/>
        <v>1371255483.9300001</v>
      </c>
      <c r="L13" s="49">
        <f t="shared" si="2"/>
        <v>0</v>
      </c>
      <c r="M13" s="49">
        <f t="shared" si="2"/>
        <v>78977287.920000002</v>
      </c>
      <c r="N13" s="49">
        <f t="shared" si="2"/>
        <v>340089353.72999996</v>
      </c>
      <c r="O13" s="60">
        <f t="shared" si="4"/>
        <v>8.5623580091698539</v>
      </c>
    </row>
    <row r="14" spans="1:15" ht="15.95" customHeight="1" x14ac:dyDescent="0.2">
      <c r="A14" s="47">
        <v>6</v>
      </c>
      <c r="B14" s="52" t="s">
        <v>127</v>
      </c>
      <c r="C14" s="75">
        <f t="shared" si="1"/>
        <v>21220289.39413793</v>
      </c>
      <c r="D14" s="49">
        <f t="shared" si="3"/>
        <v>0</v>
      </c>
      <c r="E14" s="49">
        <f t="shared" si="3"/>
        <v>10702.59</v>
      </c>
      <c r="F14" s="49">
        <f t="shared" si="2"/>
        <v>21133460.73</v>
      </c>
      <c r="G14" s="49">
        <f t="shared" si="2"/>
        <v>69429.984137931038</v>
      </c>
      <c r="H14" s="49">
        <f t="shared" si="2"/>
        <v>0</v>
      </c>
      <c r="I14" s="49">
        <f t="shared" si="2"/>
        <v>0</v>
      </c>
      <c r="J14" s="49">
        <f t="shared" si="2"/>
        <v>0</v>
      </c>
      <c r="K14" s="49">
        <f t="shared" si="2"/>
        <v>0</v>
      </c>
      <c r="L14" s="49">
        <f t="shared" si="2"/>
        <v>0</v>
      </c>
      <c r="M14" s="49">
        <f t="shared" si="2"/>
        <v>0</v>
      </c>
      <c r="N14" s="49">
        <f t="shared" si="2"/>
        <v>6696.09</v>
      </c>
      <c r="O14" s="60">
        <f t="shared" si="4"/>
        <v>3.571525205530076E-2</v>
      </c>
    </row>
    <row r="15" spans="1:15" ht="15.95" customHeight="1" x14ac:dyDescent="0.2">
      <c r="A15" s="47">
        <v>7</v>
      </c>
      <c r="B15" s="52" t="s">
        <v>91</v>
      </c>
      <c r="C15" s="75">
        <f t="shared" si="1"/>
        <v>892042381.91310358</v>
      </c>
      <c r="D15" s="49">
        <f t="shared" si="3"/>
        <v>0</v>
      </c>
      <c r="E15" s="49">
        <f t="shared" si="3"/>
        <v>539809.98551724141</v>
      </c>
      <c r="F15" s="49">
        <f t="shared" si="2"/>
        <v>0</v>
      </c>
      <c r="G15" s="49">
        <f t="shared" si="2"/>
        <v>117779.95275862068</v>
      </c>
      <c r="H15" s="49">
        <f t="shared" si="2"/>
        <v>106913166.34689654</v>
      </c>
      <c r="I15" s="49">
        <f t="shared" si="2"/>
        <v>2634480.6413793103</v>
      </c>
      <c r="J15" s="49">
        <f t="shared" si="2"/>
        <v>1173181.5499999998</v>
      </c>
      <c r="K15" s="49">
        <f t="shared" si="2"/>
        <v>725573065.25517249</v>
      </c>
      <c r="L15" s="49">
        <f t="shared" si="2"/>
        <v>0</v>
      </c>
      <c r="M15" s="49">
        <f t="shared" si="2"/>
        <v>11810153.374137931</v>
      </c>
      <c r="N15" s="49">
        <f t="shared" si="2"/>
        <v>43280744.80724138</v>
      </c>
      <c r="O15" s="60">
        <f t="shared" si="4"/>
        <v>1.5013705950135863</v>
      </c>
    </row>
    <row r="16" spans="1:15" ht="15.95" customHeight="1" x14ac:dyDescent="0.2">
      <c r="A16" s="47">
        <v>8</v>
      </c>
      <c r="B16" s="52" t="s">
        <v>123</v>
      </c>
      <c r="C16" s="75">
        <f t="shared" si="1"/>
        <v>1204192065.4485958</v>
      </c>
      <c r="D16" s="49">
        <f t="shared" si="3"/>
        <v>0</v>
      </c>
      <c r="E16" s="49">
        <f t="shared" si="3"/>
        <v>1029656499.8631144</v>
      </c>
      <c r="F16" s="49">
        <f t="shared" si="2"/>
        <v>0</v>
      </c>
      <c r="G16" s="49">
        <f t="shared" si="2"/>
        <v>13068890.636551207</v>
      </c>
      <c r="H16" s="49">
        <f t="shared" si="2"/>
        <v>99224853.85585846</v>
      </c>
      <c r="I16" s="49">
        <f t="shared" si="2"/>
        <v>0</v>
      </c>
      <c r="J16" s="49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62241821.093071811</v>
      </c>
      <c r="O16" s="60">
        <f t="shared" si="4"/>
        <v>2.0267406509720232</v>
      </c>
    </row>
    <row r="17" spans="1:15" ht="15.95" customHeight="1" x14ac:dyDescent="0.2">
      <c r="A17" s="47">
        <v>9</v>
      </c>
      <c r="B17" s="52" t="s">
        <v>78</v>
      </c>
      <c r="C17" s="75">
        <f t="shared" si="1"/>
        <v>902710420.45620692</v>
      </c>
      <c r="D17" s="49">
        <f t="shared" si="3"/>
        <v>0</v>
      </c>
      <c r="E17" s="49">
        <f t="shared" si="3"/>
        <v>282298.06793103443</v>
      </c>
      <c r="F17" s="49">
        <f t="shared" si="2"/>
        <v>0</v>
      </c>
      <c r="G17" s="49">
        <f t="shared" si="2"/>
        <v>13689.970689655172</v>
      </c>
      <c r="H17" s="49">
        <f t="shared" si="2"/>
        <v>1608403.1710344828</v>
      </c>
      <c r="I17" s="49">
        <f t="shared" si="2"/>
        <v>618812.09931034478</v>
      </c>
      <c r="J17" s="49">
        <f t="shared" si="2"/>
        <v>18496566.453448277</v>
      </c>
      <c r="K17" s="49">
        <f t="shared" si="2"/>
        <v>872740317.36827588</v>
      </c>
      <c r="L17" s="49">
        <f t="shared" si="2"/>
        <v>0</v>
      </c>
      <c r="M17" s="49">
        <f t="shared" si="2"/>
        <v>5511277.6524137929</v>
      </c>
      <c r="N17" s="49">
        <f t="shared" si="2"/>
        <v>3439055.6731034485</v>
      </c>
      <c r="O17" s="60">
        <f t="shared" si="4"/>
        <v>1.5193256604901135</v>
      </c>
    </row>
    <row r="18" spans="1:15" ht="15.95" customHeight="1" x14ac:dyDescent="0.2">
      <c r="A18" s="47">
        <v>10</v>
      </c>
      <c r="B18" s="52" t="s">
        <v>93</v>
      </c>
      <c r="C18" s="75">
        <f t="shared" si="1"/>
        <v>2015098802.7786207</v>
      </c>
      <c r="D18" s="49">
        <f t="shared" si="3"/>
        <v>87337978.198275849</v>
      </c>
      <c r="E18" s="49">
        <f t="shared" si="3"/>
        <v>10753913.500344828</v>
      </c>
      <c r="F18" s="49">
        <f t="shared" si="2"/>
        <v>1917006911.0799999</v>
      </c>
      <c r="G18" s="49">
        <f t="shared" si="2"/>
        <v>0</v>
      </c>
      <c r="H18" s="49">
        <f t="shared" si="2"/>
        <v>0</v>
      </c>
      <c r="I18" s="49">
        <f t="shared" si="2"/>
        <v>0</v>
      </c>
      <c r="J18" s="49">
        <f t="shared" si="2"/>
        <v>0</v>
      </c>
      <c r="K18" s="49">
        <f t="shared" si="2"/>
        <v>0</v>
      </c>
      <c r="L18" s="49">
        <f t="shared" si="2"/>
        <v>0</v>
      </c>
      <c r="M18" s="49">
        <f t="shared" si="2"/>
        <v>0</v>
      </c>
      <c r="N18" s="49">
        <f t="shared" si="2"/>
        <v>0</v>
      </c>
      <c r="O18" s="60">
        <f t="shared" si="4"/>
        <v>3.3915542017751541</v>
      </c>
    </row>
    <row r="19" spans="1:15" ht="15.95" customHeight="1" x14ac:dyDescent="0.2">
      <c r="A19" s="47">
        <v>11</v>
      </c>
      <c r="B19" s="52" t="s">
        <v>96</v>
      </c>
      <c r="C19" s="75">
        <f t="shared" si="1"/>
        <v>81132908.079999983</v>
      </c>
      <c r="D19" s="49">
        <f t="shared" si="3"/>
        <v>525671.16</v>
      </c>
      <c r="E19" s="49">
        <f t="shared" si="3"/>
        <v>436219.72</v>
      </c>
      <c r="F19" s="49">
        <f t="shared" si="2"/>
        <v>0</v>
      </c>
      <c r="G19" s="49">
        <f t="shared" si="2"/>
        <v>274669.01</v>
      </c>
      <c r="H19" s="49">
        <f t="shared" si="2"/>
        <v>27844784.289999995</v>
      </c>
      <c r="I19" s="49">
        <f t="shared" si="2"/>
        <v>1274074.1399999999</v>
      </c>
      <c r="J19" s="49">
        <f t="shared" si="2"/>
        <v>1185642.1499999999</v>
      </c>
      <c r="K19" s="49">
        <f t="shared" si="2"/>
        <v>36505597.289999999</v>
      </c>
      <c r="L19" s="49">
        <f t="shared" si="2"/>
        <v>0</v>
      </c>
      <c r="M19" s="49">
        <f t="shared" si="2"/>
        <v>2647058.9899999998</v>
      </c>
      <c r="N19" s="49">
        <f t="shared" si="2"/>
        <v>10439191.33</v>
      </c>
      <c r="O19" s="60">
        <f t="shared" si="4"/>
        <v>0.13655243848169324</v>
      </c>
    </row>
    <row r="20" spans="1:15" ht="15.95" customHeight="1" x14ac:dyDescent="0.2">
      <c r="A20" s="47">
        <v>12</v>
      </c>
      <c r="B20" s="52" t="s">
        <v>83</v>
      </c>
      <c r="C20" s="75">
        <f t="shared" si="1"/>
        <v>274339389.49034476</v>
      </c>
      <c r="D20" s="49">
        <f t="shared" si="3"/>
        <v>0</v>
      </c>
      <c r="E20" s="49">
        <f t="shared" si="3"/>
        <v>0</v>
      </c>
      <c r="F20" s="49">
        <f t="shared" si="2"/>
        <v>0</v>
      </c>
      <c r="G20" s="49">
        <f t="shared" si="2"/>
        <v>22500</v>
      </c>
      <c r="H20" s="49">
        <f t="shared" si="2"/>
        <v>4077.59</v>
      </c>
      <c r="I20" s="49">
        <f t="shared" si="2"/>
        <v>0</v>
      </c>
      <c r="J20" s="49">
        <f t="shared" si="2"/>
        <v>0</v>
      </c>
      <c r="K20" s="49">
        <f t="shared" si="2"/>
        <v>274299234.31413794</v>
      </c>
      <c r="L20" s="49">
        <f t="shared" si="2"/>
        <v>0</v>
      </c>
      <c r="M20" s="49">
        <f t="shared" si="2"/>
        <v>4525.8620689655172</v>
      </c>
      <c r="N20" s="49">
        <f t="shared" si="2"/>
        <v>9051.7241379310344</v>
      </c>
      <c r="O20" s="60">
        <f t="shared" si="4"/>
        <v>0.46173264946385234</v>
      </c>
    </row>
    <row r="21" spans="1:15" ht="15.95" customHeight="1" x14ac:dyDescent="0.2">
      <c r="A21" s="47">
        <v>13</v>
      </c>
      <c r="B21" s="52" t="s">
        <v>125</v>
      </c>
      <c r="C21" s="75">
        <f t="shared" si="1"/>
        <v>1152133.6800000002</v>
      </c>
      <c r="D21" s="49">
        <f t="shared" si="3"/>
        <v>188608.2</v>
      </c>
      <c r="E21" s="49">
        <f t="shared" si="3"/>
        <v>0</v>
      </c>
      <c r="F21" s="49">
        <f t="shared" si="2"/>
        <v>194910.72</v>
      </c>
      <c r="G21" s="49">
        <f t="shared" si="2"/>
        <v>0</v>
      </c>
      <c r="H21" s="49">
        <f t="shared" si="2"/>
        <v>0</v>
      </c>
      <c r="I21" s="49">
        <f t="shared" si="2"/>
        <v>0</v>
      </c>
      <c r="J21" s="49">
        <f t="shared" si="2"/>
        <v>0</v>
      </c>
      <c r="K21" s="49">
        <f t="shared" si="2"/>
        <v>99391.87</v>
      </c>
      <c r="L21" s="49">
        <f t="shared" si="2"/>
        <v>0</v>
      </c>
      <c r="M21" s="49">
        <f t="shared" si="2"/>
        <v>0</v>
      </c>
      <c r="N21" s="49">
        <f t="shared" si="2"/>
        <v>669222.89</v>
      </c>
      <c r="O21" s="60">
        <f t="shared" si="4"/>
        <v>1.9391226961291352E-3</v>
      </c>
    </row>
    <row r="22" spans="1:15" ht="15.95" customHeight="1" x14ac:dyDescent="0.2">
      <c r="A22" s="47">
        <v>14</v>
      </c>
      <c r="B22" s="52" t="s">
        <v>81</v>
      </c>
      <c r="C22" s="75">
        <f t="shared" si="1"/>
        <v>359328014.74655175</v>
      </c>
      <c r="D22" s="49">
        <f t="shared" si="3"/>
        <v>0</v>
      </c>
      <c r="E22" s="49">
        <f t="shared" si="3"/>
        <v>149599225.21655172</v>
      </c>
      <c r="F22" s="49">
        <f t="shared" si="2"/>
        <v>0</v>
      </c>
      <c r="G22" s="49">
        <f t="shared" si="2"/>
        <v>0</v>
      </c>
      <c r="H22" s="49">
        <f t="shared" si="2"/>
        <v>47153184.316206902</v>
      </c>
      <c r="I22" s="49">
        <f t="shared" si="2"/>
        <v>0</v>
      </c>
      <c r="J22" s="49">
        <f t="shared" si="2"/>
        <v>382819.60172413796</v>
      </c>
      <c r="K22" s="49">
        <f t="shared" si="2"/>
        <v>146446688.14724138</v>
      </c>
      <c r="L22" s="49">
        <f t="shared" si="2"/>
        <v>0</v>
      </c>
      <c r="M22" s="49">
        <f t="shared" si="2"/>
        <v>8039562.9886206901</v>
      </c>
      <c r="N22" s="49">
        <f t="shared" si="2"/>
        <v>7706534.4762068968</v>
      </c>
      <c r="O22" s="60">
        <f t="shared" si="4"/>
        <v>0.60477453341183718</v>
      </c>
    </row>
    <row r="23" spans="1:15" ht="15.95" customHeight="1" x14ac:dyDescent="0.2">
      <c r="A23" s="47">
        <v>15</v>
      </c>
      <c r="B23" s="52" t="s">
        <v>80</v>
      </c>
      <c r="C23" s="75">
        <f t="shared" si="1"/>
        <v>273387128.86000001</v>
      </c>
      <c r="D23" s="49">
        <f t="shared" si="3"/>
        <v>1702743.6199999999</v>
      </c>
      <c r="E23" s="49">
        <f t="shared" si="3"/>
        <v>41605301.359999992</v>
      </c>
      <c r="F23" s="49">
        <f t="shared" si="2"/>
        <v>0</v>
      </c>
      <c r="G23" s="49">
        <f t="shared" si="2"/>
        <v>68965.5</v>
      </c>
      <c r="H23" s="49">
        <f t="shared" si="2"/>
        <v>27763580.300000004</v>
      </c>
      <c r="I23" s="49">
        <f t="shared" si="2"/>
        <v>1338698.93</v>
      </c>
      <c r="J23" s="49">
        <f t="shared" si="2"/>
        <v>199737.03000000003</v>
      </c>
      <c r="K23" s="49">
        <f t="shared" si="2"/>
        <v>150422919.24000001</v>
      </c>
      <c r="L23" s="49">
        <f t="shared" si="2"/>
        <v>0</v>
      </c>
      <c r="M23" s="49">
        <f t="shared" si="2"/>
        <v>15261787.150000002</v>
      </c>
      <c r="N23" s="49">
        <f t="shared" si="2"/>
        <v>35023395.729999997</v>
      </c>
      <c r="O23" s="60">
        <f t="shared" si="4"/>
        <v>0.46012992728587404</v>
      </c>
    </row>
    <row r="24" spans="1:15" ht="15.95" customHeight="1" x14ac:dyDescent="0.2">
      <c r="A24" s="47">
        <v>16</v>
      </c>
      <c r="B24" s="52" t="s">
        <v>104</v>
      </c>
      <c r="C24" s="75">
        <f t="shared" si="1"/>
        <v>556156858.12</v>
      </c>
      <c r="D24" s="49">
        <f t="shared" si="3"/>
        <v>0</v>
      </c>
      <c r="E24" s="49">
        <f t="shared" si="3"/>
        <v>359595.56999999995</v>
      </c>
      <c r="F24" s="49">
        <f t="shared" si="2"/>
        <v>0</v>
      </c>
      <c r="G24" s="49">
        <f t="shared" si="2"/>
        <v>0</v>
      </c>
      <c r="H24" s="49">
        <f t="shared" si="2"/>
        <v>1676172.31</v>
      </c>
      <c r="I24" s="49">
        <f t="shared" si="2"/>
        <v>243661.86000000002</v>
      </c>
      <c r="J24" s="49">
        <f t="shared" si="2"/>
        <v>3041017.8000000003</v>
      </c>
      <c r="K24" s="49">
        <f t="shared" si="2"/>
        <v>491463494.54000002</v>
      </c>
      <c r="L24" s="49">
        <f t="shared" si="2"/>
        <v>0</v>
      </c>
      <c r="M24" s="49">
        <f t="shared" si="2"/>
        <v>57432063.160000011</v>
      </c>
      <c r="N24" s="49">
        <f t="shared" si="2"/>
        <v>1940852.88</v>
      </c>
      <c r="O24" s="60">
        <f t="shared" si="4"/>
        <v>0.93605143648640077</v>
      </c>
    </row>
    <row r="25" spans="1:15" ht="15.95" customHeight="1" x14ac:dyDescent="0.2">
      <c r="A25" s="47">
        <v>17</v>
      </c>
      <c r="B25" s="52" t="s">
        <v>79</v>
      </c>
      <c r="C25" s="75">
        <f t="shared" si="1"/>
        <v>1252023862.0113795</v>
      </c>
      <c r="D25" s="49">
        <f t="shared" si="3"/>
        <v>93963.979310344832</v>
      </c>
      <c r="E25" s="49">
        <f t="shared" si="3"/>
        <v>886131348.99068964</v>
      </c>
      <c r="F25" s="49">
        <f t="shared" si="3"/>
        <v>3285314.63</v>
      </c>
      <c r="G25" s="49">
        <f t="shared" si="3"/>
        <v>2530542.7475862065</v>
      </c>
      <c r="H25" s="49">
        <f t="shared" si="3"/>
        <v>62014754.482068971</v>
      </c>
      <c r="I25" s="49">
        <f t="shared" si="3"/>
        <v>41321816.436896555</v>
      </c>
      <c r="J25" s="49">
        <f t="shared" si="3"/>
        <v>1847529.1089655173</v>
      </c>
      <c r="K25" s="49">
        <f t="shared" si="3"/>
        <v>182526962.73000002</v>
      </c>
      <c r="L25" s="49">
        <f t="shared" si="3"/>
        <v>0</v>
      </c>
      <c r="M25" s="49">
        <f t="shared" si="3"/>
        <v>40371448.826551735</v>
      </c>
      <c r="N25" s="49">
        <f t="shared" si="3"/>
        <v>31900180.079310346</v>
      </c>
      <c r="O25" s="60">
        <f t="shared" si="4"/>
        <v>2.1072449569580485</v>
      </c>
    </row>
    <row r="26" spans="1:15" ht="15.95" customHeight="1" x14ac:dyDescent="0.2">
      <c r="A26" s="47">
        <v>18</v>
      </c>
      <c r="B26" s="52" t="s">
        <v>84</v>
      </c>
      <c r="C26" s="75">
        <f t="shared" si="1"/>
        <v>0</v>
      </c>
      <c r="D26" s="49">
        <f t="shared" si="3"/>
        <v>0</v>
      </c>
      <c r="E26" s="49">
        <f t="shared" si="3"/>
        <v>0</v>
      </c>
      <c r="F26" s="49">
        <f t="shared" si="3"/>
        <v>0</v>
      </c>
      <c r="G26" s="49">
        <f t="shared" si="3"/>
        <v>0</v>
      </c>
      <c r="H26" s="49">
        <f t="shared" si="3"/>
        <v>0</v>
      </c>
      <c r="I26" s="49">
        <f t="shared" si="3"/>
        <v>0</v>
      </c>
      <c r="J26" s="49">
        <f t="shared" si="3"/>
        <v>0</v>
      </c>
      <c r="K26" s="49">
        <f t="shared" si="3"/>
        <v>0</v>
      </c>
      <c r="L26" s="49">
        <f t="shared" si="3"/>
        <v>0</v>
      </c>
      <c r="M26" s="49">
        <f t="shared" si="3"/>
        <v>0</v>
      </c>
      <c r="N26" s="49">
        <f t="shared" si="3"/>
        <v>0</v>
      </c>
      <c r="O26" s="60">
        <f t="shared" si="4"/>
        <v>0</v>
      </c>
    </row>
    <row r="27" spans="1:15" ht="15.95" customHeight="1" x14ac:dyDescent="0.2">
      <c r="A27" s="47">
        <v>19</v>
      </c>
      <c r="B27" s="52" t="s">
        <v>98</v>
      </c>
      <c r="C27" s="75">
        <f t="shared" si="1"/>
        <v>321657606.39965516</v>
      </c>
      <c r="D27" s="49">
        <f t="shared" si="3"/>
        <v>0</v>
      </c>
      <c r="E27" s="49">
        <f t="shared" si="3"/>
        <v>12938220.759655172</v>
      </c>
      <c r="F27" s="49">
        <f t="shared" si="3"/>
        <v>308719385.63999999</v>
      </c>
      <c r="G27" s="49">
        <f t="shared" si="3"/>
        <v>0</v>
      </c>
      <c r="H27" s="49">
        <f t="shared" si="3"/>
        <v>0</v>
      </c>
      <c r="I27" s="49">
        <f t="shared" si="3"/>
        <v>0</v>
      </c>
      <c r="J27" s="49">
        <f t="shared" si="3"/>
        <v>0</v>
      </c>
      <c r="K27" s="49">
        <f t="shared" si="3"/>
        <v>0</v>
      </c>
      <c r="L27" s="49">
        <f t="shared" si="3"/>
        <v>0</v>
      </c>
      <c r="M27" s="49">
        <f t="shared" si="3"/>
        <v>0</v>
      </c>
      <c r="N27" s="49">
        <f t="shared" si="3"/>
        <v>0</v>
      </c>
      <c r="O27" s="60">
        <f t="shared" si="4"/>
        <v>0.54137256446851156</v>
      </c>
    </row>
    <row r="28" spans="1:15" ht="15.95" customHeight="1" x14ac:dyDescent="0.2">
      <c r="A28" s="47">
        <v>20</v>
      </c>
      <c r="B28" s="52" t="s">
        <v>90</v>
      </c>
      <c r="C28" s="75">
        <f t="shared" si="1"/>
        <v>49065454.722068965</v>
      </c>
      <c r="D28" s="49">
        <f t="shared" si="3"/>
        <v>1287400.455862069</v>
      </c>
      <c r="E28" s="49">
        <f t="shared" si="3"/>
        <v>3794040.4593103444</v>
      </c>
      <c r="F28" s="49">
        <f t="shared" si="3"/>
        <v>647785</v>
      </c>
      <c r="G28" s="49">
        <f t="shared" si="3"/>
        <v>0</v>
      </c>
      <c r="H28" s="49">
        <f t="shared" si="3"/>
        <v>311200.98620689654</v>
      </c>
      <c r="I28" s="49">
        <f t="shared" si="3"/>
        <v>787328.65137931064</v>
      </c>
      <c r="J28" s="49">
        <f t="shared" si="3"/>
        <v>0</v>
      </c>
      <c r="K28" s="49">
        <f t="shared" si="3"/>
        <v>38749620.104482763</v>
      </c>
      <c r="L28" s="49">
        <f t="shared" si="3"/>
        <v>0</v>
      </c>
      <c r="M28" s="49">
        <f t="shared" si="3"/>
        <v>1900592.2782758621</v>
      </c>
      <c r="N28" s="49">
        <f t="shared" si="3"/>
        <v>1587486.7865517242</v>
      </c>
      <c r="O28" s="60">
        <f t="shared" si="4"/>
        <v>8.2580640162746008E-2</v>
      </c>
    </row>
    <row r="29" spans="1:15" ht="15.95" customHeight="1" x14ac:dyDescent="0.2">
      <c r="A29" s="47">
        <v>21</v>
      </c>
      <c r="B29" s="52" t="s">
        <v>99</v>
      </c>
      <c r="C29" s="75">
        <f t="shared" si="1"/>
        <v>574867332.26827466</v>
      </c>
      <c r="D29" s="49">
        <f t="shared" si="3"/>
        <v>2805294.7865517242</v>
      </c>
      <c r="E29" s="49">
        <f t="shared" si="3"/>
        <v>137561.97827586206</v>
      </c>
      <c r="F29" s="49">
        <f t="shared" si="3"/>
        <v>0</v>
      </c>
      <c r="G29" s="49">
        <f t="shared" si="3"/>
        <v>159587.61482758622</v>
      </c>
      <c r="H29" s="49">
        <f t="shared" si="3"/>
        <v>13200499.566551726</v>
      </c>
      <c r="I29" s="49">
        <f t="shared" si="3"/>
        <v>274853.52551724133</v>
      </c>
      <c r="J29" s="49">
        <f t="shared" si="3"/>
        <v>251603.63793103449</v>
      </c>
      <c r="K29" s="49">
        <f t="shared" si="3"/>
        <v>372901777.5199998</v>
      </c>
      <c r="L29" s="49">
        <f t="shared" si="3"/>
        <v>0</v>
      </c>
      <c r="M29" s="49">
        <f t="shared" si="3"/>
        <v>156492573.54999903</v>
      </c>
      <c r="N29" s="49">
        <f t="shared" si="3"/>
        <v>28643580.088620689</v>
      </c>
      <c r="O29" s="60">
        <f t="shared" si="4"/>
        <v>0.96754249147947835</v>
      </c>
    </row>
    <row r="30" spans="1:15" ht="15.95" customHeight="1" x14ac:dyDescent="0.2">
      <c r="A30" s="47">
        <v>22</v>
      </c>
      <c r="B30" s="51" t="s">
        <v>112</v>
      </c>
      <c r="C30" s="75">
        <f t="shared" si="1"/>
        <v>372042651.24482769</v>
      </c>
      <c r="D30" s="49">
        <f t="shared" si="3"/>
        <v>64383.108620689673</v>
      </c>
      <c r="E30" s="49">
        <f t="shared" si="3"/>
        <v>5211962.6420689663</v>
      </c>
      <c r="F30" s="49">
        <f t="shared" si="3"/>
        <v>1048257.89</v>
      </c>
      <c r="G30" s="49">
        <f t="shared" si="3"/>
        <v>18333</v>
      </c>
      <c r="H30" s="49">
        <f t="shared" si="3"/>
        <v>7335484.5531034479</v>
      </c>
      <c r="I30" s="49">
        <f t="shared" si="3"/>
        <v>288607.25965517241</v>
      </c>
      <c r="J30" s="49">
        <f t="shared" si="3"/>
        <v>27471.43344827586</v>
      </c>
      <c r="K30" s="49">
        <f t="shared" si="3"/>
        <v>356227576.75344837</v>
      </c>
      <c r="L30" s="49">
        <f t="shared" si="3"/>
        <v>0</v>
      </c>
      <c r="M30" s="49">
        <f t="shared" si="3"/>
        <v>127267.48344827586</v>
      </c>
      <c r="N30" s="49">
        <f t="shared" si="3"/>
        <v>1693307.1210344827</v>
      </c>
      <c r="O30" s="60">
        <f t="shared" si="4"/>
        <v>0.62617416839763052</v>
      </c>
    </row>
    <row r="31" spans="1:15" ht="15.95" customHeight="1" x14ac:dyDescent="0.2">
      <c r="A31" s="47">
        <v>23</v>
      </c>
      <c r="B31" s="52" t="s">
        <v>103</v>
      </c>
      <c r="C31" s="75">
        <f t="shared" si="1"/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  <c r="H31" s="49">
        <f t="shared" si="3"/>
        <v>0</v>
      </c>
      <c r="I31" s="49">
        <f t="shared" si="3"/>
        <v>0</v>
      </c>
      <c r="J31" s="49">
        <f t="shared" si="3"/>
        <v>0</v>
      </c>
      <c r="K31" s="49">
        <f t="shared" si="3"/>
        <v>0</v>
      </c>
      <c r="L31" s="49">
        <f t="shared" si="3"/>
        <v>0</v>
      </c>
      <c r="M31" s="49">
        <f t="shared" si="3"/>
        <v>0</v>
      </c>
      <c r="N31" s="49">
        <f t="shared" si="3"/>
        <v>0</v>
      </c>
      <c r="O31" s="60">
        <f t="shared" si="4"/>
        <v>0</v>
      </c>
    </row>
    <row r="32" spans="1:15" ht="15.95" customHeight="1" x14ac:dyDescent="0.2">
      <c r="A32" s="47">
        <v>24</v>
      </c>
      <c r="B32" s="52" t="s">
        <v>82</v>
      </c>
      <c r="C32" s="75">
        <f t="shared" si="1"/>
        <v>47844826.640689656</v>
      </c>
      <c r="D32" s="49">
        <f t="shared" si="3"/>
        <v>0</v>
      </c>
      <c r="E32" s="49">
        <f t="shared" si="3"/>
        <v>0</v>
      </c>
      <c r="F32" s="49">
        <f t="shared" si="3"/>
        <v>0</v>
      </c>
      <c r="G32" s="49">
        <f t="shared" si="3"/>
        <v>0</v>
      </c>
      <c r="H32" s="49">
        <f t="shared" si="3"/>
        <v>0</v>
      </c>
      <c r="I32" s="49">
        <f t="shared" si="3"/>
        <v>0</v>
      </c>
      <c r="J32" s="49">
        <f t="shared" si="3"/>
        <v>0</v>
      </c>
      <c r="K32" s="49">
        <f t="shared" si="3"/>
        <v>47844826.640689656</v>
      </c>
      <c r="L32" s="49">
        <f t="shared" si="3"/>
        <v>0</v>
      </c>
      <c r="M32" s="49">
        <f t="shared" si="3"/>
        <v>0</v>
      </c>
      <c r="N32" s="49">
        <f t="shared" si="3"/>
        <v>0</v>
      </c>
      <c r="O32" s="60">
        <f t="shared" si="4"/>
        <v>8.0526236531272291E-2</v>
      </c>
    </row>
    <row r="33" spans="1:15" ht="15.95" customHeight="1" x14ac:dyDescent="0.2">
      <c r="A33" s="47">
        <v>25</v>
      </c>
      <c r="B33" s="52" t="s">
        <v>102</v>
      </c>
      <c r="C33" s="75">
        <f t="shared" si="1"/>
        <v>0</v>
      </c>
      <c r="D33" s="49">
        <f t="shared" si="3"/>
        <v>0</v>
      </c>
      <c r="E33" s="49">
        <f t="shared" si="3"/>
        <v>0</v>
      </c>
      <c r="F33" s="49">
        <f t="shared" si="3"/>
        <v>0</v>
      </c>
      <c r="G33" s="49">
        <f t="shared" si="3"/>
        <v>0</v>
      </c>
      <c r="H33" s="49">
        <f t="shared" si="3"/>
        <v>0</v>
      </c>
      <c r="I33" s="49">
        <f t="shared" si="3"/>
        <v>0</v>
      </c>
      <c r="J33" s="49">
        <f t="shared" si="3"/>
        <v>0</v>
      </c>
      <c r="K33" s="49">
        <f t="shared" si="3"/>
        <v>0</v>
      </c>
      <c r="L33" s="49">
        <f t="shared" si="3"/>
        <v>0</v>
      </c>
      <c r="M33" s="49">
        <f t="shared" si="3"/>
        <v>0</v>
      </c>
      <c r="N33" s="49">
        <f t="shared" si="3"/>
        <v>0</v>
      </c>
      <c r="O33" s="60">
        <f t="shared" si="4"/>
        <v>0</v>
      </c>
    </row>
    <row r="34" spans="1:15" s="30" customFormat="1" ht="15.95" customHeight="1" x14ac:dyDescent="0.2">
      <c r="A34" s="76">
        <v>26</v>
      </c>
      <c r="B34" s="52" t="s">
        <v>111</v>
      </c>
      <c r="C34" s="75">
        <f t="shared" si="1"/>
        <v>456394290.79000008</v>
      </c>
      <c r="D34" s="77">
        <f t="shared" si="3"/>
        <v>1014386.0400000002</v>
      </c>
      <c r="E34" s="49">
        <f t="shared" si="3"/>
        <v>20617048.460000001</v>
      </c>
      <c r="F34" s="49">
        <f t="shared" si="3"/>
        <v>0</v>
      </c>
      <c r="G34" s="49">
        <f t="shared" si="3"/>
        <v>12081426.67</v>
      </c>
      <c r="H34" s="49">
        <f t="shared" si="3"/>
        <v>178380785.45000005</v>
      </c>
      <c r="I34" s="49">
        <f t="shared" si="3"/>
        <v>2290129.1999999997</v>
      </c>
      <c r="J34" s="49">
        <f t="shared" si="3"/>
        <v>4087081.76</v>
      </c>
      <c r="K34" s="49">
        <f t="shared" si="3"/>
        <v>209246841.92000002</v>
      </c>
      <c r="L34" s="49">
        <f t="shared" si="3"/>
        <v>0</v>
      </c>
      <c r="M34" s="49">
        <f t="shared" si="3"/>
        <v>6152291.3100000005</v>
      </c>
      <c r="N34" s="49">
        <f t="shared" si="3"/>
        <v>22524299.980000004</v>
      </c>
      <c r="O34" s="78">
        <f t="shared" si="4"/>
        <v>0.76814396021705522</v>
      </c>
    </row>
    <row r="35" spans="1:15" ht="15.95" customHeight="1" x14ac:dyDescent="0.2">
      <c r="A35" s="47">
        <v>27</v>
      </c>
      <c r="B35" s="52" t="s">
        <v>113</v>
      </c>
      <c r="C35" s="75">
        <f t="shared" si="1"/>
        <v>9915856370.7499962</v>
      </c>
      <c r="D35" s="49">
        <f t="shared" si="3"/>
        <v>40891210.599999994</v>
      </c>
      <c r="E35" s="49">
        <f t="shared" si="3"/>
        <v>251421256.38999999</v>
      </c>
      <c r="F35" s="49">
        <f t="shared" si="3"/>
        <v>8958718358.4299965</v>
      </c>
      <c r="G35" s="49">
        <f t="shared" si="3"/>
        <v>8895744.0500000007</v>
      </c>
      <c r="H35" s="49">
        <f t="shared" si="3"/>
        <v>206784427.44</v>
      </c>
      <c r="I35" s="49">
        <f t="shared" si="3"/>
        <v>1316901.8</v>
      </c>
      <c r="J35" s="49">
        <f t="shared" si="3"/>
        <v>4235063.2600000007</v>
      </c>
      <c r="K35" s="49">
        <f t="shared" si="3"/>
        <v>394496460.85000002</v>
      </c>
      <c r="L35" s="49">
        <f t="shared" si="3"/>
        <v>0</v>
      </c>
      <c r="M35" s="49">
        <f t="shared" si="3"/>
        <v>10493753.99</v>
      </c>
      <c r="N35" s="49">
        <f t="shared" si="3"/>
        <v>38603193.939999998</v>
      </c>
      <c r="O35" s="60">
        <f t="shared" si="4"/>
        <v>16.68908953349753</v>
      </c>
    </row>
    <row r="36" spans="1:15" ht="15.95" customHeight="1" x14ac:dyDescent="0.2">
      <c r="A36" s="47">
        <v>28</v>
      </c>
      <c r="B36" s="52" t="s">
        <v>116</v>
      </c>
      <c r="C36" s="75">
        <f t="shared" si="1"/>
        <v>274123483.50499994</v>
      </c>
      <c r="D36" s="49">
        <f t="shared" si="3"/>
        <v>7911.2199999999993</v>
      </c>
      <c r="E36" s="49">
        <f t="shared" si="3"/>
        <v>91191351.590000004</v>
      </c>
      <c r="F36" s="49">
        <f t="shared" si="3"/>
        <v>13893181.289999997</v>
      </c>
      <c r="G36" s="49">
        <f t="shared" si="3"/>
        <v>443807.99000000005</v>
      </c>
      <c r="H36" s="49">
        <f t="shared" si="3"/>
        <v>14407236.789999999</v>
      </c>
      <c r="I36" s="49">
        <f t="shared" si="3"/>
        <v>7542554.6900000013</v>
      </c>
      <c r="J36" s="49">
        <f t="shared" si="3"/>
        <v>6519331.6999999993</v>
      </c>
      <c r="K36" s="49">
        <f t="shared" si="3"/>
        <v>127829197.47499996</v>
      </c>
      <c r="L36" s="49">
        <f t="shared" si="3"/>
        <v>0</v>
      </c>
      <c r="M36" s="49">
        <f t="shared" si="3"/>
        <v>1823064.4100000001</v>
      </c>
      <c r="N36" s="49">
        <f t="shared" si="3"/>
        <v>10465846.350000001</v>
      </c>
      <c r="O36" s="60">
        <f t="shared" si="4"/>
        <v>0.46136926437783327</v>
      </c>
    </row>
    <row r="37" spans="1:15" ht="15.95" customHeight="1" x14ac:dyDescent="0.2">
      <c r="A37" s="47">
        <v>29</v>
      </c>
      <c r="B37" s="52" t="s">
        <v>120</v>
      </c>
      <c r="C37" s="75">
        <f t="shared" si="1"/>
        <v>191919990.05758622</v>
      </c>
      <c r="D37" s="49">
        <f t="shared" si="3"/>
        <v>0</v>
      </c>
      <c r="E37" s="49">
        <f t="shared" si="3"/>
        <v>5128741.9386206903</v>
      </c>
      <c r="F37" s="49">
        <f t="shared" si="3"/>
        <v>5061645</v>
      </c>
      <c r="G37" s="49">
        <f t="shared" si="3"/>
        <v>0</v>
      </c>
      <c r="H37" s="49">
        <f t="shared" si="3"/>
        <v>5172720.8234482761</v>
      </c>
      <c r="I37" s="49">
        <f t="shared" si="3"/>
        <v>1612592.6965517241</v>
      </c>
      <c r="J37" s="49">
        <f t="shared" si="3"/>
        <v>1435893.0127586208</v>
      </c>
      <c r="K37" s="49">
        <f t="shared" si="3"/>
        <v>112240993.40965518</v>
      </c>
      <c r="L37" s="49">
        <f t="shared" si="3"/>
        <v>0</v>
      </c>
      <c r="M37" s="49">
        <f t="shared" si="3"/>
        <v>57057278.165517233</v>
      </c>
      <c r="N37" s="49">
        <f t="shared" si="3"/>
        <v>4210125.0110344822</v>
      </c>
      <c r="O37" s="60">
        <f t="shared" si="4"/>
        <v>0.32301495479373832</v>
      </c>
    </row>
    <row r="38" spans="1:15" ht="15.95" customHeight="1" x14ac:dyDescent="0.2">
      <c r="A38" s="47">
        <v>30</v>
      </c>
      <c r="B38" s="52" t="s">
        <v>100</v>
      </c>
      <c r="C38" s="75">
        <f t="shared" si="1"/>
        <v>0</v>
      </c>
      <c r="D38" s="49">
        <f t="shared" si="3"/>
        <v>0</v>
      </c>
      <c r="E38" s="49">
        <f t="shared" si="3"/>
        <v>0</v>
      </c>
      <c r="F38" s="49">
        <f t="shared" si="3"/>
        <v>0</v>
      </c>
      <c r="G38" s="49">
        <f t="shared" si="3"/>
        <v>0</v>
      </c>
      <c r="H38" s="49">
        <f t="shared" si="3"/>
        <v>0</v>
      </c>
      <c r="I38" s="49">
        <f t="shared" si="3"/>
        <v>0</v>
      </c>
      <c r="J38" s="49">
        <f t="shared" si="3"/>
        <v>0</v>
      </c>
      <c r="K38" s="49">
        <f t="shared" si="3"/>
        <v>0</v>
      </c>
      <c r="L38" s="49">
        <f t="shared" si="3"/>
        <v>0</v>
      </c>
      <c r="M38" s="49">
        <f t="shared" si="3"/>
        <v>0</v>
      </c>
      <c r="N38" s="49">
        <f t="shared" si="3"/>
        <v>0</v>
      </c>
      <c r="O38" s="60">
        <f t="shared" si="4"/>
        <v>0</v>
      </c>
    </row>
    <row r="39" spans="1:15" ht="15.95" customHeight="1" x14ac:dyDescent="0.2">
      <c r="A39" s="47">
        <v>31</v>
      </c>
      <c r="B39" s="51" t="s">
        <v>106</v>
      </c>
      <c r="C39" s="75">
        <f t="shared" si="1"/>
        <v>283271518.38</v>
      </c>
      <c r="D39" s="49">
        <f t="shared" si="3"/>
        <v>0</v>
      </c>
      <c r="E39" s="49">
        <f t="shared" si="3"/>
        <v>0</v>
      </c>
      <c r="F39" s="49">
        <f t="shared" si="3"/>
        <v>283271518.38</v>
      </c>
      <c r="G39" s="49">
        <f t="shared" si="3"/>
        <v>0</v>
      </c>
      <c r="H39" s="49">
        <f t="shared" si="3"/>
        <v>0</v>
      </c>
      <c r="I39" s="49">
        <f t="shared" si="3"/>
        <v>0</v>
      </c>
      <c r="J39" s="49">
        <f t="shared" si="3"/>
        <v>0</v>
      </c>
      <c r="K39" s="49">
        <f t="shared" si="3"/>
        <v>0</v>
      </c>
      <c r="L39" s="49">
        <f t="shared" si="3"/>
        <v>0</v>
      </c>
      <c r="M39" s="49">
        <f t="shared" si="3"/>
        <v>0</v>
      </c>
      <c r="N39" s="49">
        <f t="shared" si="3"/>
        <v>0</v>
      </c>
      <c r="O39" s="60">
        <f t="shared" si="4"/>
        <v>0.47676605587783821</v>
      </c>
    </row>
    <row r="40" spans="1:15" ht="15.95" customHeight="1" x14ac:dyDescent="0.2">
      <c r="A40" s="47">
        <v>32</v>
      </c>
      <c r="B40" s="52" t="s">
        <v>114</v>
      </c>
      <c r="C40" s="75">
        <f t="shared" si="1"/>
        <v>78680213.950000003</v>
      </c>
      <c r="D40" s="49">
        <f t="shared" si="3"/>
        <v>166992.9</v>
      </c>
      <c r="E40" s="49">
        <f t="shared" si="3"/>
        <v>0</v>
      </c>
      <c r="F40" s="49">
        <f t="shared" si="3"/>
        <v>0</v>
      </c>
      <c r="G40" s="49">
        <f t="shared" si="3"/>
        <v>0</v>
      </c>
      <c r="H40" s="49">
        <f t="shared" si="3"/>
        <v>6464357.79</v>
      </c>
      <c r="I40" s="49">
        <f t="shared" si="3"/>
        <v>2050540.94</v>
      </c>
      <c r="J40" s="49">
        <f t="shared" si="3"/>
        <v>484179.01</v>
      </c>
      <c r="K40" s="49">
        <f t="shared" si="3"/>
        <v>58409339.530000001</v>
      </c>
      <c r="L40" s="49">
        <f t="shared" si="3"/>
        <v>0</v>
      </c>
      <c r="M40" s="49">
        <f t="shared" si="3"/>
        <v>3359502.5300000003</v>
      </c>
      <c r="N40" s="49">
        <f t="shared" si="3"/>
        <v>7745301.2499999991</v>
      </c>
      <c r="O40" s="60">
        <f t="shared" si="4"/>
        <v>0.13242438030866449</v>
      </c>
    </row>
    <row r="41" spans="1:15" ht="15.95" customHeight="1" x14ac:dyDescent="0.2">
      <c r="A41" s="47">
        <v>33</v>
      </c>
      <c r="B41" s="52" t="s">
        <v>115</v>
      </c>
      <c r="C41" s="75">
        <f t="shared" si="1"/>
        <v>146039850.15000001</v>
      </c>
      <c r="D41" s="49">
        <f t="shared" si="3"/>
        <v>0</v>
      </c>
      <c r="E41" s="49">
        <f t="shared" si="3"/>
        <v>80285451.680000007</v>
      </c>
      <c r="F41" s="49">
        <f t="shared" si="3"/>
        <v>28110</v>
      </c>
      <c r="G41" s="49">
        <f t="shared" si="3"/>
        <v>6264</v>
      </c>
      <c r="H41" s="49">
        <f t="shared" si="3"/>
        <v>37354126.689999998</v>
      </c>
      <c r="I41" s="49">
        <f t="shared" si="3"/>
        <v>4434136.8599999994</v>
      </c>
      <c r="J41" s="49">
        <f t="shared" si="3"/>
        <v>589786.07999999996</v>
      </c>
      <c r="K41" s="49">
        <f t="shared" si="3"/>
        <v>195058.79</v>
      </c>
      <c r="L41" s="49">
        <f t="shared" si="3"/>
        <v>0</v>
      </c>
      <c r="M41" s="49">
        <f t="shared" si="3"/>
        <v>514363.58999999997</v>
      </c>
      <c r="N41" s="49">
        <f t="shared" si="3"/>
        <v>22632552.460000001</v>
      </c>
      <c r="O41" s="60">
        <f t="shared" si="4"/>
        <v>0.24579542537560647</v>
      </c>
    </row>
    <row r="42" spans="1:15" ht="15.95" customHeight="1" x14ac:dyDescent="0.2">
      <c r="A42" s="47">
        <v>34</v>
      </c>
      <c r="B42" s="52" t="s">
        <v>117</v>
      </c>
      <c r="C42" s="75">
        <f t="shared" si="1"/>
        <v>0</v>
      </c>
      <c r="D42" s="49">
        <f t="shared" si="3"/>
        <v>0</v>
      </c>
      <c r="E42" s="49">
        <f t="shared" si="3"/>
        <v>0</v>
      </c>
      <c r="F42" s="49">
        <f t="shared" si="3"/>
        <v>0</v>
      </c>
      <c r="G42" s="49">
        <f t="shared" si="3"/>
        <v>0</v>
      </c>
      <c r="H42" s="49">
        <f t="shared" si="3"/>
        <v>0</v>
      </c>
      <c r="I42" s="49">
        <f t="shared" si="3"/>
        <v>0</v>
      </c>
      <c r="J42" s="49">
        <f t="shared" si="3"/>
        <v>0</v>
      </c>
      <c r="K42" s="49">
        <f t="shared" si="3"/>
        <v>0</v>
      </c>
      <c r="L42" s="49">
        <f t="shared" si="3"/>
        <v>0</v>
      </c>
      <c r="M42" s="49">
        <f t="shared" si="3"/>
        <v>0</v>
      </c>
      <c r="N42" s="49">
        <f t="shared" si="3"/>
        <v>0</v>
      </c>
      <c r="O42" s="60">
        <f t="shared" si="4"/>
        <v>0</v>
      </c>
    </row>
    <row r="43" spans="1:15" ht="15.95" customHeight="1" x14ac:dyDescent="0.2">
      <c r="A43" s="47">
        <v>35</v>
      </c>
      <c r="B43" s="52" t="s">
        <v>122</v>
      </c>
      <c r="C43" s="75">
        <f t="shared" si="1"/>
        <v>9970650.7586206906</v>
      </c>
      <c r="D43" s="49">
        <f t="shared" si="3"/>
        <v>0</v>
      </c>
      <c r="E43" s="49">
        <f t="shared" si="3"/>
        <v>1518750</v>
      </c>
      <c r="F43" s="49">
        <f t="shared" si="3"/>
        <v>0</v>
      </c>
      <c r="G43" s="49">
        <f t="shared" si="3"/>
        <v>0</v>
      </c>
      <c r="H43" s="49">
        <f t="shared" si="3"/>
        <v>150078.39448275862</v>
      </c>
      <c r="I43" s="49">
        <f t="shared" si="3"/>
        <v>0</v>
      </c>
      <c r="J43" s="49">
        <f t="shared" si="3"/>
        <v>0</v>
      </c>
      <c r="K43" s="49">
        <f t="shared" si="3"/>
        <v>3747935.4082758622</v>
      </c>
      <c r="L43" s="49">
        <f t="shared" si="3"/>
        <v>0</v>
      </c>
      <c r="M43" s="49">
        <f t="shared" si="3"/>
        <v>4007844.7365517244</v>
      </c>
      <c r="N43" s="49">
        <f t="shared" si="3"/>
        <v>546042.21931034478</v>
      </c>
      <c r="O43" s="60">
        <f t="shared" si="4"/>
        <v>1.67813123744621E-2</v>
      </c>
    </row>
    <row r="44" spans="1:15" ht="15.95" customHeight="1" x14ac:dyDescent="0.2">
      <c r="A44" s="47">
        <v>36</v>
      </c>
      <c r="B44" s="52" t="s">
        <v>124</v>
      </c>
      <c r="C44" s="75">
        <f t="shared" si="1"/>
        <v>4139732.6972413799</v>
      </c>
      <c r="D44" s="49">
        <f t="shared" si="3"/>
        <v>0</v>
      </c>
      <c r="E44" s="49">
        <f t="shared" si="3"/>
        <v>0</v>
      </c>
      <c r="F44" s="49">
        <f t="shared" si="3"/>
        <v>0</v>
      </c>
      <c r="G44" s="49">
        <f t="shared" si="3"/>
        <v>0</v>
      </c>
      <c r="H44" s="49">
        <f t="shared" si="3"/>
        <v>0</v>
      </c>
      <c r="I44" s="49">
        <f t="shared" si="3"/>
        <v>0</v>
      </c>
      <c r="J44" s="49">
        <f t="shared" si="3"/>
        <v>0</v>
      </c>
      <c r="K44" s="49">
        <f t="shared" si="3"/>
        <v>3934781.7272413797</v>
      </c>
      <c r="L44" s="49">
        <f t="shared" si="3"/>
        <v>0</v>
      </c>
      <c r="M44" s="49">
        <f t="shared" si="3"/>
        <v>204950.97000000003</v>
      </c>
      <c r="N44" s="49">
        <f t="shared" si="3"/>
        <v>0</v>
      </c>
      <c r="O44" s="60">
        <f t="shared" si="4"/>
        <v>6.9674637314036695E-3</v>
      </c>
    </row>
    <row r="45" spans="1:15" ht="15.95" customHeight="1" x14ac:dyDescent="0.2">
      <c r="A45" s="47">
        <v>37</v>
      </c>
      <c r="B45" s="52" t="s">
        <v>101</v>
      </c>
      <c r="C45" s="75">
        <f t="shared" si="1"/>
        <v>518310930.99000001</v>
      </c>
      <c r="D45" s="49">
        <f t="shared" si="3"/>
        <v>0</v>
      </c>
      <c r="E45" s="49">
        <f t="shared" si="3"/>
        <v>17831609.649999999</v>
      </c>
      <c r="F45" s="49">
        <f t="shared" si="3"/>
        <v>0</v>
      </c>
      <c r="G45" s="49">
        <f t="shared" si="3"/>
        <v>0</v>
      </c>
      <c r="H45" s="49">
        <f t="shared" ref="F45:N46" si="5">SUMIF($B$48:$B$1500,$B45,H$48:H$1500)</f>
        <v>0</v>
      </c>
      <c r="I45" s="49">
        <f t="shared" si="5"/>
        <v>0</v>
      </c>
      <c r="J45" s="49">
        <f t="shared" si="5"/>
        <v>0</v>
      </c>
      <c r="K45" s="49">
        <f t="shared" si="5"/>
        <v>0</v>
      </c>
      <c r="L45" s="49">
        <f t="shared" si="5"/>
        <v>497785053.36000001</v>
      </c>
      <c r="M45" s="49">
        <f t="shared" si="5"/>
        <v>0</v>
      </c>
      <c r="N45" s="49">
        <f t="shared" si="5"/>
        <v>2694267.98</v>
      </c>
      <c r="O45" s="60">
        <f t="shared" si="4"/>
        <v>0.87235405698280666</v>
      </c>
    </row>
    <row r="46" spans="1:15" ht="15.95" customHeight="1" x14ac:dyDescent="0.2">
      <c r="A46" s="47">
        <v>38</v>
      </c>
      <c r="B46" s="52" t="s">
        <v>107</v>
      </c>
      <c r="C46" s="75">
        <f>SUM(D46:N46)</f>
        <v>290879288.21999997</v>
      </c>
      <c r="D46" s="49">
        <f t="shared" si="3"/>
        <v>0</v>
      </c>
      <c r="E46" s="49">
        <f>SUMIF($B$48:$B$1500,$B46,E$48:E$1500)</f>
        <v>287200072.94999999</v>
      </c>
      <c r="F46" s="49">
        <f t="shared" si="5"/>
        <v>0</v>
      </c>
      <c r="G46" s="49">
        <f t="shared" si="5"/>
        <v>0</v>
      </c>
      <c r="H46" s="49">
        <f t="shared" si="5"/>
        <v>0</v>
      </c>
      <c r="I46" s="49">
        <f t="shared" si="5"/>
        <v>0</v>
      </c>
      <c r="J46" s="49">
        <f t="shared" si="5"/>
        <v>0</v>
      </c>
      <c r="K46" s="49">
        <f t="shared" si="5"/>
        <v>0</v>
      </c>
      <c r="L46" s="49">
        <f t="shared" si="5"/>
        <v>0</v>
      </c>
      <c r="M46" s="49">
        <f t="shared" si="5"/>
        <v>3679215.2700000005</v>
      </c>
      <c r="N46" s="49">
        <f t="shared" si="5"/>
        <v>0</v>
      </c>
      <c r="O46" s="60">
        <f t="shared" si="4"/>
        <v>0.48957047208383847</v>
      </c>
    </row>
    <row r="47" spans="1:15" x14ac:dyDescent="0.2">
      <c r="A47" s="80" t="s">
        <v>95</v>
      </c>
      <c r="B47" s="80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customHeight="1" x14ac:dyDescent="0.3">
      <c r="A67" s="192" t="s">
        <v>42</v>
      </c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</row>
    <row r="68" spans="1:15" ht="12.75" customHeight="1" x14ac:dyDescent="0.2">
      <c r="A68" s="191" t="s">
        <v>56</v>
      </c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</row>
    <row r="69" spans="1:15" ht="12.75" customHeight="1" x14ac:dyDescent="0.2">
      <c r="A69" s="194" t="s">
        <v>140</v>
      </c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spans="1:15" ht="12.75" customHeight="1" x14ac:dyDescent="0.2">
      <c r="A70" s="191" t="s">
        <v>110</v>
      </c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customHeight="1" x14ac:dyDescent="0.2">
      <c r="A72" s="154" t="s">
        <v>32</v>
      </c>
      <c r="B72" s="79" t="s">
        <v>105</v>
      </c>
      <c r="C72" s="154" t="s">
        <v>0</v>
      </c>
      <c r="D72" s="154" t="s">
        <v>43</v>
      </c>
      <c r="E72" s="154" t="s">
        <v>13</v>
      </c>
      <c r="F72" s="154" t="s">
        <v>44</v>
      </c>
      <c r="G72" s="154" t="s">
        <v>15</v>
      </c>
      <c r="H72" s="154" t="s">
        <v>45</v>
      </c>
      <c r="I72" s="154" t="s">
        <v>109</v>
      </c>
      <c r="J72" s="154" t="s">
        <v>46</v>
      </c>
      <c r="K72" s="154" t="s">
        <v>36</v>
      </c>
      <c r="L72" s="154" t="s">
        <v>47</v>
      </c>
      <c r="M72" s="154" t="s">
        <v>48</v>
      </c>
      <c r="N72" s="154" t="s">
        <v>49</v>
      </c>
      <c r="O72" s="154" t="s">
        <v>62</v>
      </c>
    </row>
    <row r="73" spans="1:15" ht="20.25" customHeight="1" x14ac:dyDescent="0.2">
      <c r="A73" s="74"/>
      <c r="B73" s="74" t="s">
        <v>21</v>
      </c>
      <c r="C73" s="86">
        <f>SUM(C74:C111)</f>
        <v>6375206976.6899996</v>
      </c>
      <c r="D73" s="86">
        <f t="shared" ref="D73:O73" si="6">SUM(D74:D111)</f>
        <v>30086679.129999999</v>
      </c>
      <c r="E73" s="86">
        <f t="shared" si="6"/>
        <v>895842006.00999999</v>
      </c>
      <c r="F73" s="86">
        <f t="shared" si="6"/>
        <v>1529834031.4300001</v>
      </c>
      <c r="G73" s="86">
        <f t="shared" si="6"/>
        <v>61735471.679999985</v>
      </c>
      <c r="H73" s="86">
        <f t="shared" si="6"/>
        <v>1923239866.8599997</v>
      </c>
      <c r="I73" s="86">
        <f t="shared" si="6"/>
        <v>22253949.330000006</v>
      </c>
      <c r="J73" s="86">
        <f t="shared" si="6"/>
        <v>42602851.939999998</v>
      </c>
      <c r="K73" s="86">
        <f t="shared" si="6"/>
        <v>1477280202.28</v>
      </c>
      <c r="L73" s="86">
        <f t="shared" si="6"/>
        <v>53707780.229999997</v>
      </c>
      <c r="M73" s="86">
        <f t="shared" si="6"/>
        <v>101179246.75999998</v>
      </c>
      <c r="N73" s="86">
        <f t="shared" si="6"/>
        <v>237444891.03999999</v>
      </c>
      <c r="O73" s="64">
        <f t="shared" si="6"/>
        <v>100.00000000000001</v>
      </c>
    </row>
    <row r="74" spans="1:15" ht="15.95" customHeight="1" x14ac:dyDescent="0.2">
      <c r="A74" s="47">
        <v>1</v>
      </c>
      <c r="B74" s="101" t="s">
        <v>88</v>
      </c>
      <c r="C74" s="63">
        <f>SUM(D74:N74)</f>
        <v>1639633723.3</v>
      </c>
      <c r="D74" s="48">
        <f>'PNC, Exon. &amp; no Exon.'!F68</f>
        <v>6544374.7700000005</v>
      </c>
      <c r="E74" s="48">
        <f>'PNC, Exon. &amp; no Exon.'!I68</f>
        <v>236926592.25</v>
      </c>
      <c r="F74" s="48">
        <f>'PNC, Exon. &amp; no Exon.'!L68</f>
        <v>304818443.81</v>
      </c>
      <c r="G74" s="48">
        <f>'PNC, Exon. &amp; no Exon.'!O68</f>
        <v>33498838.469999999</v>
      </c>
      <c r="H74" s="48">
        <f>'PNC, Exon. &amp; no Exon.'!R68</f>
        <v>764112423.14999998</v>
      </c>
      <c r="I74" s="48">
        <f>'PNC, Exon. &amp; no Exon.'!U68</f>
        <v>1907935.34</v>
      </c>
      <c r="J74" s="48">
        <f>'PNC, Exon. &amp; no Exon.'!X68</f>
        <v>10070611.49</v>
      </c>
      <c r="K74" s="48">
        <f>'PNC, Exon. &amp; no Exon.'!AA68</f>
        <v>221438790.54000002</v>
      </c>
      <c r="L74" s="48">
        <f>'PNC, Exon. &amp; no Exon.'!AD68</f>
        <v>0</v>
      </c>
      <c r="M74" s="48">
        <f>'PNC, Exon. &amp; no Exon.'!AG68</f>
        <v>8820031.0499999989</v>
      </c>
      <c r="N74" s="48">
        <f>'PNC, Exon. &amp; no Exon.'!AJ68</f>
        <v>51495682.43</v>
      </c>
      <c r="O74" s="60">
        <f>(C74/$C$73*100)</f>
        <v>25.718909665130528</v>
      </c>
    </row>
    <row r="75" spans="1:15" ht="15.95" customHeight="1" x14ac:dyDescent="0.2">
      <c r="A75" s="47">
        <v>2</v>
      </c>
      <c r="B75" s="52" t="s">
        <v>118</v>
      </c>
      <c r="C75" s="63">
        <f t="shared" ref="C75:C110" si="7">SUM(D75:N75)</f>
        <v>1080401435.8599997</v>
      </c>
      <c r="D75" s="48">
        <f>'PNC, Exon. &amp; no Exon.'!F69</f>
        <v>4445976.47</v>
      </c>
      <c r="E75" s="48">
        <f>'PNC, Exon. &amp; no Exon.'!I69</f>
        <v>179180323.37</v>
      </c>
      <c r="F75" s="48">
        <f>'PNC, Exon. &amp; no Exon.'!L69</f>
        <v>7187768.3599999994</v>
      </c>
      <c r="G75" s="48">
        <f>'PNC, Exon. &amp; no Exon.'!O69</f>
        <v>7555169.9500000002</v>
      </c>
      <c r="H75" s="48">
        <f>'PNC, Exon. &amp; no Exon.'!R69</f>
        <v>596848668.19999993</v>
      </c>
      <c r="I75" s="48">
        <f>'PNC, Exon. &amp; no Exon.'!U69</f>
        <v>2530024.11</v>
      </c>
      <c r="J75" s="48">
        <f>'PNC, Exon. &amp; no Exon.'!X69</f>
        <v>5068451.0599999996</v>
      </c>
      <c r="K75" s="48">
        <f>'PNC, Exon. &amp; no Exon.'!AA69</f>
        <v>227633189.94999999</v>
      </c>
      <c r="L75" s="48">
        <f>'PNC, Exon. &amp; no Exon.'!AD69</f>
        <v>0</v>
      </c>
      <c r="M75" s="48">
        <f>'PNC, Exon. &amp; no Exon.'!AG69</f>
        <v>6624877.7800000003</v>
      </c>
      <c r="N75" s="48">
        <f>'PNC, Exon. &amp; no Exon.'!AJ69</f>
        <v>43326986.609999999</v>
      </c>
      <c r="O75" s="60">
        <f t="shared" ref="O75:O111" si="8">(C75/$C$73*100)</f>
        <v>16.946923289084221</v>
      </c>
    </row>
    <row r="76" spans="1:15" ht="15.95" customHeight="1" x14ac:dyDescent="0.2">
      <c r="A76" s="47">
        <v>3</v>
      </c>
      <c r="B76" s="52" t="s">
        <v>97</v>
      </c>
      <c r="C76" s="63">
        <f>SUM(D76:N76)</f>
        <v>621751352.54999995</v>
      </c>
      <c r="D76" s="48">
        <f>'PNC, Exon. &amp; no Exon.'!F70</f>
        <v>2352290.9900000002</v>
      </c>
      <c r="E76" s="48">
        <f>'PNC, Exon. &amp; no Exon.'!I70</f>
        <v>152906875.03999999</v>
      </c>
      <c r="F76" s="48">
        <f>'PNC, Exon. &amp; no Exon.'!L70</f>
        <v>21475636.030000001</v>
      </c>
      <c r="G76" s="48">
        <f>'PNC, Exon. &amp; no Exon.'!O70</f>
        <v>12637999.66</v>
      </c>
      <c r="H76" s="48">
        <f>'PNC, Exon. &amp; no Exon.'!R70</f>
        <v>175573541.02000001</v>
      </c>
      <c r="I76" s="48">
        <f>'PNC, Exon. &amp; no Exon.'!U70</f>
        <v>1167736.58</v>
      </c>
      <c r="J76" s="48">
        <f>'PNC, Exon. &amp; no Exon.'!X70</f>
        <v>3927465.21</v>
      </c>
      <c r="K76" s="48">
        <f>'PNC, Exon. &amp; no Exon.'!AA70</f>
        <v>221639993.25999999</v>
      </c>
      <c r="L76" s="48">
        <f>'PNC, Exon. &amp; no Exon.'!AD70</f>
        <v>0</v>
      </c>
      <c r="M76" s="48">
        <f>'PNC, Exon. &amp; no Exon.'!AG70</f>
        <v>5652412.3499999996</v>
      </c>
      <c r="N76" s="48">
        <f>'PNC, Exon. &amp; no Exon.'!AJ70</f>
        <v>24417402.41</v>
      </c>
      <c r="O76" s="60">
        <f t="shared" si="8"/>
        <v>9.7526457544569407</v>
      </c>
    </row>
    <row r="77" spans="1:15" ht="15.95" customHeight="1" x14ac:dyDescent="0.2">
      <c r="A77" s="47">
        <v>4</v>
      </c>
      <c r="B77" s="52" t="s">
        <v>94</v>
      </c>
      <c r="C77" s="63">
        <f t="shared" si="7"/>
        <v>402595295.91000003</v>
      </c>
      <c r="D77" s="48">
        <f>'PNC, Exon. &amp; no Exon.'!F71</f>
        <v>1160158.6300000001</v>
      </c>
      <c r="E77" s="48">
        <f>'PNC, Exon. &amp; no Exon.'!I71</f>
        <v>14152730.369999999</v>
      </c>
      <c r="F77" s="48">
        <f>'PNC, Exon. &amp; no Exon.'!L71</f>
        <v>21548773</v>
      </c>
      <c r="G77" s="48">
        <f>'PNC, Exon. &amp; no Exon.'!O71</f>
        <v>1568412.51</v>
      </c>
      <c r="H77" s="48">
        <f>'PNC, Exon. &amp; no Exon.'!R71</f>
        <v>145807416.59</v>
      </c>
      <c r="I77" s="48">
        <f>'PNC, Exon. &amp; no Exon.'!U71</f>
        <v>6189101.1500000004</v>
      </c>
      <c r="J77" s="48">
        <f>'PNC, Exon. &amp; no Exon.'!X71</f>
        <v>7109039.1500000004</v>
      </c>
      <c r="K77" s="48">
        <f>'PNC, Exon. &amp; no Exon.'!AA71</f>
        <v>135268456.44999999</v>
      </c>
      <c r="L77" s="48">
        <f>'PNC, Exon. &amp; no Exon.'!AD71</f>
        <v>0</v>
      </c>
      <c r="M77" s="48">
        <f>'PNC, Exon. &amp; no Exon.'!AG71</f>
        <v>9392422.6799999997</v>
      </c>
      <c r="N77" s="48">
        <f>'PNC, Exon. &amp; no Exon.'!AJ71</f>
        <v>60398785.380000003</v>
      </c>
      <c r="O77" s="60">
        <f t="shared" si="8"/>
        <v>6.3150152988292003</v>
      </c>
    </row>
    <row r="78" spans="1:15" ht="15.95" customHeight="1" x14ac:dyDescent="0.2">
      <c r="A78" s="47">
        <v>5</v>
      </c>
      <c r="B78" s="52" t="s">
        <v>89</v>
      </c>
      <c r="C78" s="63">
        <f t="shared" si="7"/>
        <v>433394865.14000005</v>
      </c>
      <c r="D78" s="48">
        <f>'PNC, Exon. &amp; no Exon.'!F72</f>
        <v>219992.73</v>
      </c>
      <c r="E78" s="48">
        <f>'PNC, Exon. &amp; no Exon.'!I72</f>
        <v>17752357.32</v>
      </c>
      <c r="F78" s="48">
        <f>'PNC, Exon. &amp; no Exon.'!L72</f>
        <v>54868022.810000002</v>
      </c>
      <c r="G78" s="48">
        <f>'PNC, Exon. &amp; no Exon.'!O72</f>
        <v>2210662.2999999998</v>
      </c>
      <c r="H78" s="48">
        <f>'PNC, Exon. &amp; no Exon.'!R72</f>
        <v>157493807.35000002</v>
      </c>
      <c r="I78" s="48">
        <f>'PNC, Exon. &amp; no Exon.'!U72</f>
        <v>3063989.66</v>
      </c>
      <c r="J78" s="48">
        <f>'PNC, Exon. &amp; no Exon.'!X72</f>
        <v>11029592.85</v>
      </c>
      <c r="K78" s="48">
        <f>'PNC, Exon. &amp; no Exon.'!AA72</f>
        <v>150067379.09999999</v>
      </c>
      <c r="L78" s="48">
        <f>'PNC, Exon. &amp; no Exon.'!AD72</f>
        <v>0</v>
      </c>
      <c r="M78" s="48">
        <f>'PNC, Exon. &amp; no Exon.'!AG72</f>
        <v>11051102.16</v>
      </c>
      <c r="N78" s="48">
        <f>'PNC, Exon. &amp; no Exon.'!AJ72</f>
        <v>25637958.859999999</v>
      </c>
      <c r="O78" s="60">
        <f t="shared" si="8"/>
        <v>6.7981301112990407</v>
      </c>
    </row>
    <row r="79" spans="1:15" ht="15.95" customHeight="1" x14ac:dyDescent="0.2">
      <c r="A79" s="47">
        <v>6</v>
      </c>
      <c r="B79" s="52" t="s">
        <v>127</v>
      </c>
      <c r="C79" s="63">
        <f t="shared" si="7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8"/>
        <v>0</v>
      </c>
    </row>
    <row r="80" spans="1:15" ht="15.95" customHeight="1" x14ac:dyDescent="0.2">
      <c r="A80" s="47">
        <v>7</v>
      </c>
      <c r="B80" s="52" t="s">
        <v>91</v>
      </c>
      <c r="C80" s="63">
        <f t="shared" si="7"/>
        <v>100133009.91000001</v>
      </c>
      <c r="D80" s="48">
        <f>'PNC, Exon. &amp; no Exon.'!F74</f>
        <v>0</v>
      </c>
      <c r="E80" s="48">
        <f>'PNC, Exon. &amp; no Exon.'!I74</f>
        <v>41756.07</v>
      </c>
      <c r="F80" s="48">
        <f>'PNC, Exon. &amp; no Exon.'!L74</f>
        <v>0</v>
      </c>
      <c r="G80" s="48">
        <f>'PNC, Exon. &amp; no Exon.'!O74</f>
        <v>24784.48</v>
      </c>
      <c r="H80" s="48">
        <f>'PNC, Exon. &amp; no Exon.'!R74</f>
        <v>14602836.84</v>
      </c>
      <c r="I80" s="48">
        <f>'PNC, Exon. &amp; no Exon.'!U74</f>
        <v>337696.27</v>
      </c>
      <c r="J80" s="48">
        <f>'PNC, Exon. &amp; no Exon.'!X74</f>
        <v>809393.30999999994</v>
      </c>
      <c r="K80" s="48">
        <f>'PNC, Exon. &amp; no Exon.'!AA74</f>
        <v>78967885.920000002</v>
      </c>
      <c r="L80" s="48">
        <f>'PNC, Exon. &amp; no Exon.'!AD74</f>
        <v>0</v>
      </c>
      <c r="M80" s="48">
        <f>'PNC, Exon. &amp; no Exon.'!AG74</f>
        <v>1149851.51</v>
      </c>
      <c r="N80" s="48">
        <f>'PNC, Exon. &amp; no Exon.'!AJ74</f>
        <v>4198805.51</v>
      </c>
      <c r="O80" s="60">
        <f t="shared" si="8"/>
        <v>1.5706628863364207</v>
      </c>
    </row>
    <row r="81" spans="1:15" ht="15.95" customHeight="1" x14ac:dyDescent="0.2">
      <c r="A81" s="47">
        <v>8</v>
      </c>
      <c r="B81" s="52" t="s">
        <v>123</v>
      </c>
      <c r="C81" s="63">
        <f t="shared" si="7"/>
        <v>135805770.16</v>
      </c>
      <c r="D81" s="48">
        <f>'PNC, Exon. &amp; no Exon.'!F75</f>
        <v>0</v>
      </c>
      <c r="E81" s="48">
        <f>'PNC, Exon. &amp; no Exon.'!I75</f>
        <v>118289777.63</v>
      </c>
      <c r="F81" s="48">
        <f>'PNC, Exon. &amp; no Exon.'!L75</f>
        <v>0</v>
      </c>
      <c r="G81" s="48">
        <f>'PNC, Exon. &amp; no Exon.'!O75</f>
        <v>1362424.68</v>
      </c>
      <c r="H81" s="48">
        <f>'PNC, Exon. &amp; no Exon.'!R75</f>
        <v>10596432.369999999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5557135.4800000004</v>
      </c>
      <c r="O81" s="60">
        <f t="shared" si="8"/>
        <v>2.1302174291211831</v>
      </c>
    </row>
    <row r="82" spans="1:15" ht="15.95" customHeight="1" x14ac:dyDescent="0.2">
      <c r="A82" s="47">
        <v>9</v>
      </c>
      <c r="B82" s="52" t="s">
        <v>78</v>
      </c>
      <c r="C82" s="63">
        <f t="shared" si="7"/>
        <v>102829270.11000001</v>
      </c>
      <c r="D82" s="48">
        <f>'PNC, Exon. &amp; no Exon.'!F76</f>
        <v>0</v>
      </c>
      <c r="E82" s="48">
        <f>'PNC, Exon. &amp; no Exon.'!I76</f>
        <v>53778.13</v>
      </c>
      <c r="F82" s="48">
        <f>'PNC, Exon. &amp; no Exon.'!L76</f>
        <v>0</v>
      </c>
      <c r="G82" s="48">
        <f>'PNC, Exon. &amp; no Exon.'!O76</f>
        <v>2588.4899999999998</v>
      </c>
      <c r="H82" s="48">
        <f>'PNC, Exon. &amp; no Exon.'!R76</f>
        <v>229354.1</v>
      </c>
      <c r="I82" s="48">
        <f>'PNC, Exon. &amp; no Exon.'!U76</f>
        <v>94404.31</v>
      </c>
      <c r="J82" s="48">
        <f>'PNC, Exon. &amp; no Exon.'!X76</f>
        <v>1799500.49</v>
      </c>
      <c r="K82" s="48">
        <f>'PNC, Exon. &amp; no Exon.'!AA76</f>
        <v>99569317.720000014</v>
      </c>
      <c r="L82" s="48">
        <f>'PNC, Exon. &amp; no Exon.'!AD76</f>
        <v>0</v>
      </c>
      <c r="M82" s="48">
        <f>'PNC, Exon. &amp; no Exon.'!AG76</f>
        <v>827902.4</v>
      </c>
      <c r="N82" s="48">
        <f>'PNC, Exon. &amp; no Exon.'!AJ76</f>
        <v>252424.47</v>
      </c>
      <c r="O82" s="60">
        <f t="shared" si="8"/>
        <v>1.6129557908626344</v>
      </c>
    </row>
    <row r="83" spans="1:15" ht="15.95" customHeight="1" x14ac:dyDescent="0.2">
      <c r="A83" s="47">
        <v>10</v>
      </c>
      <c r="B83" s="52" t="s">
        <v>93</v>
      </c>
      <c r="C83" s="63">
        <f t="shared" si="7"/>
        <v>176239112.04999998</v>
      </c>
      <c r="D83" s="48">
        <f>'PNC, Exon. &amp; no Exon.'!F77</f>
        <v>6480759.1200000001</v>
      </c>
      <c r="E83" s="48">
        <f>'PNC, Exon. &amp; no Exon.'!I77</f>
        <v>353972.29</v>
      </c>
      <c r="F83" s="48">
        <f>'PNC, Exon. &amp; no Exon.'!L77</f>
        <v>169404380.63999999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8"/>
        <v>2.7644453379222385</v>
      </c>
    </row>
    <row r="84" spans="1:15" ht="15.95" customHeight="1" x14ac:dyDescent="0.2">
      <c r="A84" s="47">
        <v>11</v>
      </c>
      <c r="B84" s="52" t="s">
        <v>96</v>
      </c>
      <c r="C84" s="63">
        <f t="shared" si="7"/>
        <v>7422804.6500000004</v>
      </c>
      <c r="D84" s="48">
        <f>'PNC, Exon. &amp; no Exon.'!F78</f>
        <v>65963.73</v>
      </c>
      <c r="E84" s="48">
        <f>'PNC, Exon. &amp; no Exon.'!I78</f>
        <v>40219.51</v>
      </c>
      <c r="F84" s="48">
        <f>'PNC, Exon. &amp; no Exon.'!L78</f>
        <v>0</v>
      </c>
      <c r="G84" s="48">
        <f>'PNC, Exon. &amp; no Exon.'!O78</f>
        <v>28283.62</v>
      </c>
      <c r="H84" s="48">
        <f>'PNC, Exon. &amp; no Exon.'!R78</f>
        <v>1792952.7</v>
      </c>
      <c r="I84" s="48">
        <f>'PNC, Exon. &amp; no Exon.'!U78</f>
        <v>424137.93</v>
      </c>
      <c r="J84" s="48">
        <f>'PNC, Exon. &amp; no Exon.'!X78</f>
        <v>206331.51</v>
      </c>
      <c r="K84" s="48">
        <f>'PNC, Exon. &amp; no Exon.'!AA78</f>
        <v>3952894.39</v>
      </c>
      <c r="L84" s="48">
        <f>'PNC, Exon. &amp; no Exon.'!AD78</f>
        <v>0</v>
      </c>
      <c r="M84" s="48">
        <f>'PNC, Exon. &amp; no Exon.'!AG78</f>
        <v>160072.45000000001</v>
      </c>
      <c r="N84" s="48">
        <f>'PNC, Exon. &amp; no Exon.'!AJ78</f>
        <v>751948.81</v>
      </c>
      <c r="O84" s="60">
        <f t="shared" si="8"/>
        <v>0.11643237117069903</v>
      </c>
    </row>
    <row r="85" spans="1:15" ht="15.95" customHeight="1" x14ac:dyDescent="0.2">
      <c r="A85" s="47">
        <v>12</v>
      </c>
      <c r="B85" s="52" t="s">
        <v>83</v>
      </c>
      <c r="C85" s="63">
        <f t="shared" si="7"/>
        <v>31264180.059999999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0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31264180.059999999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8"/>
        <v>0.49040258887770771</v>
      </c>
    </row>
    <row r="86" spans="1:15" ht="15.95" customHeight="1" x14ac:dyDescent="0.2">
      <c r="A86" s="47">
        <v>13</v>
      </c>
      <c r="B86" s="52" t="s">
        <v>125</v>
      </c>
      <c r="C86" s="63">
        <f t="shared" si="7"/>
        <v>41253.730000000003</v>
      </c>
      <c r="D86" s="48">
        <f>'PNC, Exon. &amp; no Exon.'!F80</f>
        <v>6797.42</v>
      </c>
      <c r="E86" s="48">
        <f>'PNC, Exon. &amp; no Exon.'!I80</f>
        <v>0</v>
      </c>
      <c r="F86" s="48">
        <f>'PNC, Exon. &amp; no Exon.'!L80</f>
        <v>9296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25160.31</v>
      </c>
      <c r="O86" s="60">
        <f t="shared" si="8"/>
        <v>6.4709632410113363E-4</v>
      </c>
    </row>
    <row r="87" spans="1:15" ht="15.95" customHeight="1" x14ac:dyDescent="0.2">
      <c r="A87" s="47">
        <v>14</v>
      </c>
      <c r="B87" s="52" t="s">
        <v>81</v>
      </c>
      <c r="C87" s="63">
        <f t="shared" si="7"/>
        <v>37624111.969999999</v>
      </c>
      <c r="D87" s="48">
        <f>'PNC, Exon. &amp; no Exon.'!F81</f>
        <v>0</v>
      </c>
      <c r="E87" s="48">
        <f>'PNC, Exon. &amp; no Exon.'!I81</f>
        <v>15258944.09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3815738.58</v>
      </c>
      <c r="I87" s="48">
        <f>'PNC, Exon. &amp; no Exon.'!U81</f>
        <v>0</v>
      </c>
      <c r="J87" s="48">
        <f>'PNC, Exon. &amp; no Exon.'!X81</f>
        <v>54222.55</v>
      </c>
      <c r="K87" s="48">
        <f>'PNC, Exon. &amp; no Exon.'!AA81</f>
        <v>16579227.779999999</v>
      </c>
      <c r="L87" s="48">
        <f>'PNC, Exon. &amp; no Exon.'!AD81</f>
        <v>0</v>
      </c>
      <c r="M87" s="48">
        <f>'PNC, Exon. &amp; no Exon.'!AG81</f>
        <v>1203302.43</v>
      </c>
      <c r="N87" s="48">
        <f>'PNC, Exon. &amp; no Exon.'!AJ81</f>
        <v>712676.54</v>
      </c>
      <c r="O87" s="60">
        <f t="shared" si="8"/>
        <v>0.59016298776756571</v>
      </c>
    </row>
    <row r="88" spans="1:15" ht="15.95" customHeight="1" x14ac:dyDescent="0.2">
      <c r="A88" s="47">
        <v>15</v>
      </c>
      <c r="B88" s="52" t="s">
        <v>80</v>
      </c>
      <c r="C88" s="63">
        <f>SUM(D88:N88)</f>
        <v>37288640.640000001</v>
      </c>
      <c r="D88" s="48">
        <f>'PNC, Exon. &amp; no Exon.'!F82</f>
        <v>1700174.4</v>
      </c>
      <c r="E88" s="48">
        <f>'PNC, Exon. &amp; no Exon.'!I82</f>
        <v>365486.75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5156740.8099999996</v>
      </c>
      <c r="I88" s="48">
        <f>'PNC, Exon. &amp; no Exon.'!U82</f>
        <v>229693.35</v>
      </c>
      <c r="J88" s="48">
        <f>'PNC, Exon. &amp; no Exon.'!X82</f>
        <v>0</v>
      </c>
      <c r="K88" s="48">
        <f>'PNC, Exon. &amp; no Exon.'!AA82</f>
        <v>20418006.25</v>
      </c>
      <c r="L88" s="48">
        <f>'PNC, Exon. &amp; no Exon.'!AD82</f>
        <v>0</v>
      </c>
      <c r="M88" s="48">
        <f>'PNC, Exon. &amp; no Exon.'!AG82</f>
        <v>4367041.71</v>
      </c>
      <c r="N88" s="48">
        <f>'PNC, Exon. &amp; no Exon.'!AJ82</f>
        <v>5051497.37</v>
      </c>
      <c r="O88" s="60">
        <f t="shared" si="8"/>
        <v>0.58490086324005475</v>
      </c>
    </row>
    <row r="89" spans="1:15" ht="15.95" customHeight="1" x14ac:dyDescent="0.2">
      <c r="A89" s="47">
        <v>16</v>
      </c>
      <c r="B89" s="52" t="s">
        <v>104</v>
      </c>
      <c r="C89" s="63">
        <f t="shared" si="7"/>
        <v>65628393.75</v>
      </c>
      <c r="D89" s="48">
        <f>'PNC, Exon. &amp; no Exon.'!F83</f>
        <v>0</v>
      </c>
      <c r="E89" s="48">
        <f>'PNC, Exon. &amp; no Exon.'!I83</f>
        <v>54071.58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157565.73000000001</v>
      </c>
      <c r="I89" s="48">
        <f>'PNC, Exon. &amp; no Exon.'!U83</f>
        <v>45169.9</v>
      </c>
      <c r="J89" s="48">
        <f>'PNC, Exon. &amp; no Exon.'!X83</f>
        <v>280229.14</v>
      </c>
      <c r="K89" s="48">
        <f>'PNC, Exon. &amp; no Exon.'!AA83</f>
        <v>58012667.509999998</v>
      </c>
      <c r="L89" s="48">
        <f>'PNC, Exon. &amp; no Exon.'!AD83</f>
        <v>0</v>
      </c>
      <c r="M89" s="48">
        <f>'PNC, Exon. &amp; no Exon.'!AG83</f>
        <v>6921347.04</v>
      </c>
      <c r="N89" s="48">
        <f>'PNC, Exon. &amp; no Exon.'!AJ83</f>
        <v>157342.85</v>
      </c>
      <c r="O89" s="60">
        <f t="shared" si="8"/>
        <v>1.0294315775152165</v>
      </c>
    </row>
    <row r="90" spans="1:15" ht="15.95" customHeight="1" x14ac:dyDescent="0.2">
      <c r="A90" s="47">
        <v>17</v>
      </c>
      <c r="B90" s="52" t="s">
        <v>79</v>
      </c>
      <c r="C90" s="63">
        <f t="shared" si="7"/>
        <v>135682606.32000002</v>
      </c>
      <c r="D90" s="48">
        <f>'PNC, Exon. &amp; no Exon.'!F84</f>
        <v>17254.97</v>
      </c>
      <c r="E90" s="48">
        <f>'PNC, Exon. &amp; no Exon.'!I84</f>
        <v>87245464.150000006</v>
      </c>
      <c r="F90" s="48">
        <f>'PNC, Exon. &amp; no Exon.'!L84</f>
        <v>1557474.89</v>
      </c>
      <c r="G90" s="48">
        <f>'PNC, Exon. &amp; no Exon.'!O84</f>
        <v>702231.76</v>
      </c>
      <c r="H90" s="48">
        <f>'PNC, Exon. &amp; no Exon.'!R84</f>
        <v>7120296.4800000004</v>
      </c>
      <c r="I90" s="48">
        <f>'PNC, Exon. &amp; no Exon.'!U84</f>
        <v>4054817.63</v>
      </c>
      <c r="J90" s="48">
        <f>'PNC, Exon. &amp; no Exon.'!X84</f>
        <v>296894.46000000002</v>
      </c>
      <c r="K90" s="48">
        <f>'PNC, Exon. &amp; no Exon.'!AA84</f>
        <v>21191173.620000001</v>
      </c>
      <c r="L90" s="48">
        <f>'PNC, Exon. &amp; no Exon.'!AD84</f>
        <v>0</v>
      </c>
      <c r="M90" s="48">
        <f>'PNC, Exon. &amp; no Exon.'!AG84</f>
        <v>9380739.9199999999</v>
      </c>
      <c r="N90" s="48">
        <f>'PNC, Exon. &amp; no Exon.'!AJ84</f>
        <v>4116258.44</v>
      </c>
      <c r="O90" s="60">
        <f t="shared" si="8"/>
        <v>2.1282855100407465</v>
      </c>
    </row>
    <row r="91" spans="1:15" ht="15.95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8"/>
        <v>0</v>
      </c>
    </row>
    <row r="92" spans="1:15" ht="15.95" customHeight="1" x14ac:dyDescent="0.2">
      <c r="A92" s="47">
        <v>19</v>
      </c>
      <c r="B92" s="52" t="s">
        <v>98</v>
      </c>
      <c r="C92" s="63">
        <f t="shared" si="7"/>
        <v>30345105.390000001</v>
      </c>
      <c r="D92" s="48">
        <f>'PNC, Exon. &amp; no Exon.'!F86</f>
        <v>0</v>
      </c>
      <c r="E92" s="48">
        <f>'PNC, Exon. &amp; no Exon.'!I86</f>
        <v>388799.34</v>
      </c>
      <c r="F92" s="48">
        <f>'PNC, Exon. &amp; no Exon.'!L86</f>
        <v>29956306.050000001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8"/>
        <v>0.47598619936501491</v>
      </c>
    </row>
    <row r="93" spans="1:15" ht="15.95" customHeight="1" x14ac:dyDescent="0.2">
      <c r="A93" s="47">
        <v>20</v>
      </c>
      <c r="B93" s="52" t="s">
        <v>90</v>
      </c>
      <c r="C93" s="63">
        <f t="shared" si="7"/>
        <v>5975681.7799999993</v>
      </c>
      <c r="D93" s="48">
        <f>'PNC, Exon. &amp; no Exon.'!F87</f>
        <v>157823.44</v>
      </c>
      <c r="E93" s="48">
        <f>'PNC, Exon. &amp; no Exon.'!I87</f>
        <v>562736.48</v>
      </c>
      <c r="F93" s="48">
        <f>'PNC, Exon. &amp; no Exon.'!L87</f>
        <v>96260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226550.64</v>
      </c>
      <c r="J93" s="48">
        <f>'PNC, Exon. &amp; no Exon.'!X87</f>
        <v>0</v>
      </c>
      <c r="K93" s="48">
        <f>'PNC, Exon. &amp; no Exon.'!AA87</f>
        <v>4307917.01</v>
      </c>
      <c r="L93" s="48">
        <f>'PNC, Exon. &amp; no Exon.'!AD87</f>
        <v>0</v>
      </c>
      <c r="M93" s="48">
        <f>'PNC, Exon. &amp; no Exon.'!AG87</f>
        <v>512281.93</v>
      </c>
      <c r="N93" s="48">
        <f>'PNC, Exon. &amp; no Exon.'!AJ87</f>
        <v>112112.28</v>
      </c>
      <c r="O93" s="60">
        <f t="shared" si="8"/>
        <v>9.3733141556802707E-2</v>
      </c>
    </row>
    <row r="94" spans="1:15" ht="15.95" customHeight="1" x14ac:dyDescent="0.2">
      <c r="A94" s="47">
        <v>21</v>
      </c>
      <c r="B94" s="52" t="s">
        <v>99</v>
      </c>
      <c r="C94" s="63">
        <f t="shared" si="7"/>
        <v>66146684.949999996</v>
      </c>
      <c r="D94" s="48">
        <f>'PNC, Exon. &amp; no Exon.'!F88</f>
        <v>448159.08</v>
      </c>
      <c r="E94" s="48">
        <f>'PNC, Exon. &amp; no Exon.'!I88</f>
        <v>0</v>
      </c>
      <c r="F94" s="48">
        <f>'PNC, Exon. &amp; no Exon.'!L88</f>
        <v>0</v>
      </c>
      <c r="G94" s="48">
        <f>'PNC, Exon. &amp; no Exon.'!O88</f>
        <v>31423.06</v>
      </c>
      <c r="H94" s="48">
        <f>'PNC, Exon. &amp; no Exon.'!R88</f>
        <v>316242.34999999998</v>
      </c>
      <c r="I94" s="48">
        <f>'PNC, Exon. &amp; no Exon.'!U88</f>
        <v>30644.82</v>
      </c>
      <c r="J94" s="48">
        <f>'PNC, Exon. &amp; no Exon.'!X88</f>
        <v>201857.59</v>
      </c>
      <c r="K94" s="48">
        <f>'PNC, Exon. &amp; no Exon.'!AA88</f>
        <v>40886095.479999997</v>
      </c>
      <c r="L94" s="48">
        <f>'PNC, Exon. &amp; no Exon.'!AD88</f>
        <v>0</v>
      </c>
      <c r="M94" s="48">
        <f>'PNC, Exon. &amp; no Exon.'!AG88</f>
        <v>23470723.460000001</v>
      </c>
      <c r="N94" s="48">
        <f>'PNC, Exon. &amp; no Exon.'!AJ88</f>
        <v>761539.11</v>
      </c>
      <c r="O94" s="60">
        <f t="shared" si="8"/>
        <v>1.0375613716049621</v>
      </c>
    </row>
    <row r="95" spans="1:15" ht="15.95" customHeight="1" x14ac:dyDescent="0.2">
      <c r="A95" s="47">
        <v>22</v>
      </c>
      <c r="B95" s="51" t="s">
        <v>112</v>
      </c>
      <c r="C95" s="63">
        <f t="shared" si="7"/>
        <v>46171756.880000003</v>
      </c>
      <c r="D95" s="48">
        <f>'PNC, Exon. &amp; no Exon.'!F89</f>
        <v>10769.53</v>
      </c>
      <c r="E95" s="48">
        <f>'PNC, Exon. &amp; no Exon.'!I89</f>
        <v>620374.74</v>
      </c>
      <c r="F95" s="48">
        <f>'PNC, Exon. &amp; no Exon.'!L89</f>
        <v>0</v>
      </c>
      <c r="G95" s="48">
        <f>'PNC, Exon. &amp; no Exon.'!O89</f>
        <v>0</v>
      </c>
      <c r="H95" s="48">
        <f>'PNC, Exon. &amp; no Exon.'!R89</f>
        <v>886026.72</v>
      </c>
      <c r="I95" s="48">
        <f>'PNC, Exon. &amp; no Exon.'!U89</f>
        <v>5205.53</v>
      </c>
      <c r="J95" s="48">
        <f>'PNC, Exon. &amp; no Exon.'!X89</f>
        <v>5945.91</v>
      </c>
      <c r="K95" s="48">
        <f>'PNC, Exon. &amp; no Exon.'!AA89</f>
        <v>44204788.280000001</v>
      </c>
      <c r="L95" s="48">
        <f>'PNC, Exon. &amp; no Exon.'!AD89</f>
        <v>0</v>
      </c>
      <c r="M95" s="48">
        <f>'PNC, Exon. &amp; no Exon.'!AG89</f>
        <v>12280.57</v>
      </c>
      <c r="N95" s="48">
        <f>'PNC, Exon. &amp; no Exon.'!AJ89</f>
        <v>426365.6</v>
      </c>
      <c r="O95" s="60">
        <f t="shared" si="8"/>
        <v>0.72423933919040118</v>
      </c>
    </row>
    <row r="96" spans="1:15" ht="15.95" customHeight="1" x14ac:dyDescent="0.2">
      <c r="A96" s="47">
        <v>23</v>
      </c>
      <c r="B96" s="52" t="s">
        <v>103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8"/>
        <v>0</v>
      </c>
    </row>
    <row r="97" spans="1:15" ht="15.95" customHeight="1" x14ac:dyDescent="0.2">
      <c r="A97" s="47">
        <v>24</v>
      </c>
      <c r="B97" s="52" t="s">
        <v>82</v>
      </c>
      <c r="C97" s="63">
        <f t="shared" si="7"/>
        <v>7296078.9699999997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7296078.9699999997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8"/>
        <v>0.11444458190419593</v>
      </c>
    </row>
    <row r="98" spans="1:15" ht="15.95" customHeight="1" x14ac:dyDescent="0.2">
      <c r="A98" s="47">
        <v>25</v>
      </c>
      <c r="B98" s="52" t="s">
        <v>102</v>
      </c>
      <c r="C98" s="63">
        <f t="shared" si="7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8"/>
        <v>0</v>
      </c>
    </row>
    <row r="99" spans="1:15" ht="15.95" customHeight="1" x14ac:dyDescent="0.2">
      <c r="A99" s="47">
        <v>26</v>
      </c>
      <c r="B99" s="52" t="s">
        <v>111</v>
      </c>
      <c r="C99" s="63">
        <f t="shared" si="7"/>
        <v>49069427.029999994</v>
      </c>
      <c r="D99" s="48">
        <f>'PNC, Exon. &amp; no Exon.'!F93</f>
        <v>64505.38</v>
      </c>
      <c r="E99" s="48">
        <f>'PNC, Exon. &amp; no Exon.'!I93</f>
        <v>1885722.13</v>
      </c>
      <c r="F99" s="48">
        <f>'PNC, Exon. &amp; no Exon.'!L93</f>
        <v>0</v>
      </c>
      <c r="G99" s="48">
        <f>'PNC, Exon. &amp; no Exon.'!O93</f>
        <v>1221660.25</v>
      </c>
      <c r="H99" s="48">
        <f>'PNC, Exon. &amp; no Exon.'!R93</f>
        <v>17340356.43</v>
      </c>
      <c r="I99" s="48">
        <f>'PNC, Exon. &amp; no Exon.'!U93</f>
        <v>726481.75</v>
      </c>
      <c r="J99" s="48">
        <f>'PNC, Exon. &amp; no Exon.'!X93</f>
        <v>490028.81</v>
      </c>
      <c r="K99" s="48">
        <f>'PNC, Exon. &amp; no Exon.'!AA93</f>
        <v>23253320.309999999</v>
      </c>
      <c r="L99" s="48">
        <f>'PNC, Exon. &amp; no Exon.'!AD93</f>
        <v>0</v>
      </c>
      <c r="M99" s="48">
        <f>'PNC, Exon. &amp; no Exon.'!AG93</f>
        <v>208575.97</v>
      </c>
      <c r="N99" s="48">
        <f>'PNC, Exon. &amp; no Exon.'!AJ93</f>
        <v>3878776</v>
      </c>
      <c r="O99" s="60">
        <f t="shared" si="8"/>
        <v>0.76969151290954296</v>
      </c>
    </row>
    <row r="100" spans="1:15" ht="15.95" customHeight="1" x14ac:dyDescent="0.2">
      <c r="A100" s="47">
        <v>27</v>
      </c>
      <c r="B100" s="52" t="s">
        <v>113</v>
      </c>
      <c r="C100" s="63">
        <f t="shared" si="7"/>
        <v>981293569.28999984</v>
      </c>
      <c r="D100" s="48">
        <f>'PNC, Exon. &amp; no Exon.'!F94</f>
        <v>6411678.4699999997</v>
      </c>
      <c r="E100" s="48">
        <f>'PNC, Exon. &amp; no Exon.'!I94</f>
        <v>27555200.540000003</v>
      </c>
      <c r="F100" s="48">
        <f>'PNC, Exon. &amp; no Exon.'!L94</f>
        <v>887683160.03999996</v>
      </c>
      <c r="G100" s="48">
        <f>'PNC, Exon. &amp; no Exon.'!O94</f>
        <v>767918.76</v>
      </c>
      <c r="H100" s="48">
        <f>'PNC, Exon. &amp; no Exon.'!R94</f>
        <v>15265778.370000001</v>
      </c>
      <c r="I100" s="48">
        <f>'PNC, Exon. &amp; no Exon.'!U94</f>
        <v>54626.55</v>
      </c>
      <c r="J100" s="48">
        <f>'PNC, Exon. &amp; no Exon.'!X94</f>
        <v>562795.23</v>
      </c>
      <c r="K100" s="48">
        <f>'PNC, Exon. &amp; no Exon.'!AA94</f>
        <v>39109379.640000001</v>
      </c>
      <c r="L100" s="48">
        <f>'PNC, Exon. &amp; no Exon.'!AD94</f>
        <v>0</v>
      </c>
      <c r="M100" s="48">
        <f>'PNC, Exon. &amp; no Exon.'!AG94</f>
        <v>755465.05</v>
      </c>
      <c r="N100" s="48">
        <f>'PNC, Exon. &amp; no Exon.'!AJ94</f>
        <v>3127566.64</v>
      </c>
      <c r="O100" s="60">
        <f t="shared" si="8"/>
        <v>15.392340560517557</v>
      </c>
    </row>
    <row r="101" spans="1:15" ht="15.95" customHeight="1" x14ac:dyDescent="0.2">
      <c r="A101" s="47">
        <v>28</v>
      </c>
      <c r="B101" s="52" t="s">
        <v>116</v>
      </c>
      <c r="C101" s="63">
        <f t="shared" si="7"/>
        <v>16673089.789999999</v>
      </c>
      <c r="D101" s="48">
        <f>'PNC, Exon. &amp; no Exon.'!F95</f>
        <v>0</v>
      </c>
      <c r="E101" s="48">
        <f>'PNC, Exon. &amp; no Exon.'!I95</f>
        <v>148034.76</v>
      </c>
      <c r="F101" s="48">
        <f>'PNC, Exon. &amp; no Exon.'!L95</f>
        <v>152594.68</v>
      </c>
      <c r="G101" s="48">
        <f>'PNC, Exon. &amp; no Exon.'!O95</f>
        <v>122413.69</v>
      </c>
      <c r="H101" s="48">
        <f>'PNC, Exon. &amp; no Exon.'!R95</f>
        <v>1346084.64</v>
      </c>
      <c r="I101" s="48">
        <f>'PNC, Exon. &amp; no Exon.'!U95</f>
        <v>192129.1</v>
      </c>
      <c r="J101" s="48">
        <f>'PNC, Exon. &amp; no Exon.'!X95</f>
        <v>51043.08</v>
      </c>
      <c r="K101" s="48">
        <f>'PNC, Exon. &amp; no Exon.'!AA95</f>
        <v>13031597.199999999</v>
      </c>
      <c r="L101" s="48">
        <f>'PNC, Exon. &amp; no Exon.'!AD95</f>
        <v>0</v>
      </c>
      <c r="M101" s="48">
        <f>'PNC, Exon. &amp; no Exon.'!AG95</f>
        <v>187608.89</v>
      </c>
      <c r="N101" s="48">
        <f>'PNC, Exon. &amp; no Exon.'!AJ95</f>
        <v>1441583.75</v>
      </c>
      <c r="O101" s="60">
        <f t="shared" si="8"/>
        <v>0.26153017229029085</v>
      </c>
    </row>
    <row r="102" spans="1:15" ht="15.95" customHeight="1" x14ac:dyDescent="0.2">
      <c r="A102" s="47">
        <v>29</v>
      </c>
      <c r="B102" s="52" t="s">
        <v>120</v>
      </c>
      <c r="C102" s="63">
        <f t="shared" si="7"/>
        <v>23409540.32</v>
      </c>
      <c r="D102" s="48">
        <f>'PNC, Exon. &amp; no Exon.'!F96</f>
        <v>0</v>
      </c>
      <c r="E102" s="48">
        <f>'PNC, Exon. &amp; no Exon.'!I96</f>
        <v>517100.03</v>
      </c>
      <c r="F102" s="48">
        <f>'PNC, Exon. &amp; no Exon.'!L96</f>
        <v>348820</v>
      </c>
      <c r="G102" s="48">
        <f>'PNC, Exon. &amp; no Exon.'!O96</f>
        <v>0</v>
      </c>
      <c r="H102" s="48">
        <f>'PNC, Exon. &amp; no Exon.'!R96</f>
        <v>896197.43</v>
      </c>
      <c r="I102" s="48">
        <f>'PNC, Exon. &amp; no Exon.'!U96</f>
        <v>0</v>
      </c>
      <c r="J102" s="48">
        <f>'PNC, Exon. &amp; no Exon.'!X96</f>
        <v>74796.37</v>
      </c>
      <c r="K102" s="48">
        <f>'PNC, Exon. &amp; no Exon.'!AA96</f>
        <v>13250335.57</v>
      </c>
      <c r="L102" s="48">
        <f>'PNC, Exon. &amp; no Exon.'!AD96</f>
        <v>0</v>
      </c>
      <c r="M102" s="48">
        <f>'PNC, Exon. &amp; no Exon.'!AG96</f>
        <v>7927464.5800000001</v>
      </c>
      <c r="N102" s="48">
        <f>'PNC, Exon. &amp; no Exon.'!AJ96</f>
        <v>394826.34</v>
      </c>
      <c r="O102" s="60">
        <f t="shared" si="8"/>
        <v>0.36719655386238464</v>
      </c>
    </row>
    <row r="103" spans="1:15" ht="15.95" customHeight="1" x14ac:dyDescent="0.2">
      <c r="A103" s="47">
        <v>30</v>
      </c>
      <c r="B103" s="52" t="s">
        <v>100</v>
      </c>
      <c r="C103" s="63">
        <f t="shared" si="7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8"/>
        <v>0</v>
      </c>
    </row>
    <row r="104" spans="1:15" ht="15.95" customHeight="1" x14ac:dyDescent="0.2">
      <c r="A104" s="47">
        <v>31</v>
      </c>
      <c r="B104" s="51" t="s">
        <v>106</v>
      </c>
      <c r="C104" s="63">
        <f t="shared" si="7"/>
        <v>30727095.120000001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30727095.120000001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8"/>
        <v>0.48197800059431911</v>
      </c>
    </row>
    <row r="105" spans="1:15" ht="15.95" customHeight="1" x14ac:dyDescent="0.2">
      <c r="A105" s="47">
        <v>32</v>
      </c>
      <c r="B105" s="52" t="s">
        <v>114</v>
      </c>
      <c r="C105" s="63">
        <f t="shared" si="7"/>
        <v>7297730.9700000007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460939.73</v>
      </c>
      <c r="I105" s="48">
        <f>'PNC, Exon. &amp; no Exon.'!U99</f>
        <v>559981.91</v>
      </c>
      <c r="J105" s="48">
        <f>'PNC, Exon. &amp; no Exon.'!X99</f>
        <v>67479.179999999993</v>
      </c>
      <c r="K105" s="48">
        <f>'PNC, Exon. &amp; no Exon.'!AA99</f>
        <v>4980371.55</v>
      </c>
      <c r="L105" s="48">
        <f>'PNC, Exon. &amp; no Exon.'!AD99</f>
        <v>0</v>
      </c>
      <c r="M105" s="48">
        <f>'PNC, Exon. &amp; no Exon.'!AG99</f>
        <v>311666.99</v>
      </c>
      <c r="N105" s="48">
        <f>'PNC, Exon. &amp; no Exon.'!AJ99</f>
        <v>917291.61</v>
      </c>
      <c r="O105" s="60">
        <f t="shared" si="8"/>
        <v>0.11447049478837429</v>
      </c>
    </row>
    <row r="106" spans="1:15" ht="15.95" customHeight="1" x14ac:dyDescent="0.2">
      <c r="A106" s="47">
        <v>33</v>
      </c>
      <c r="B106" s="52" t="s">
        <v>115</v>
      </c>
      <c r="C106" s="63">
        <f t="shared" si="7"/>
        <v>12777788.230000002</v>
      </c>
      <c r="D106" s="48">
        <f>'PNC, Exon. &amp; no Exon.'!F100</f>
        <v>0</v>
      </c>
      <c r="E106" s="48">
        <f>'PNC, Exon. &amp; no Exon.'!I100</f>
        <v>8403693.3100000005</v>
      </c>
      <c r="F106" s="48">
        <f>'PNC, Exon. &amp; no Exon.'!L100</f>
        <v>0</v>
      </c>
      <c r="G106" s="48">
        <f>'PNC, Exon. &amp; no Exon.'!O100</f>
        <v>660</v>
      </c>
      <c r="H106" s="48">
        <f>'PNC, Exon. &amp; no Exon.'!R100</f>
        <v>3380357.17</v>
      </c>
      <c r="I106" s="48">
        <f>'PNC, Exon. &amp; no Exon.'!U100</f>
        <v>413622.8</v>
      </c>
      <c r="J106" s="48">
        <f>'PNC, Exon. &amp; no Exon.'!X100</f>
        <v>497174.55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22947.72</v>
      </c>
      <c r="N106" s="48">
        <f>'PNC, Exon. &amp; no Exon.'!AJ100</f>
        <v>59332.68</v>
      </c>
      <c r="O106" s="60">
        <f t="shared" si="8"/>
        <v>0.20042938647670724</v>
      </c>
    </row>
    <row r="107" spans="1:15" ht="15.95" customHeight="1" x14ac:dyDescent="0.2">
      <c r="A107" s="47">
        <v>34</v>
      </c>
      <c r="B107" s="52" t="s">
        <v>117</v>
      </c>
      <c r="C107" s="63">
        <f t="shared" si="7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8"/>
        <v>0</v>
      </c>
    </row>
    <row r="108" spans="1:15" ht="15.95" customHeight="1" x14ac:dyDescent="0.2">
      <c r="A108" s="47">
        <v>35</v>
      </c>
      <c r="B108" s="52" t="s">
        <v>122</v>
      </c>
      <c r="C108" s="63">
        <f t="shared" si="7"/>
        <v>1600701.31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40110.1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783791.93</v>
      </c>
      <c r="L108" s="48">
        <f>'PNC, Exon. &amp; no Exon.'!AD102</f>
        <v>0</v>
      </c>
      <c r="M108" s="48">
        <f>'PNC, Exon. &amp; no Exon.'!AG102</f>
        <v>718593.63</v>
      </c>
      <c r="N108" s="48">
        <f>'PNC, Exon. &amp; no Exon.'!AJ102</f>
        <v>58205.65</v>
      </c>
      <c r="O108" s="60">
        <f t="shared" si="8"/>
        <v>2.5108224969835918E-2</v>
      </c>
    </row>
    <row r="109" spans="1:15" ht="15.95" customHeight="1" x14ac:dyDescent="0.2">
      <c r="A109" s="47">
        <v>36</v>
      </c>
      <c r="B109" s="52" t="s">
        <v>124</v>
      </c>
      <c r="C109" s="63">
        <f t="shared" si="7"/>
        <v>173363.79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173363.79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8"/>
        <v>2.7193437112532823E-3</v>
      </c>
    </row>
    <row r="110" spans="1:15" ht="15.95" customHeight="1" x14ac:dyDescent="0.2">
      <c r="A110" s="47">
        <v>37</v>
      </c>
      <c r="B110" s="52" t="s">
        <v>101</v>
      </c>
      <c r="C110" s="63">
        <f t="shared" si="7"/>
        <v>56464110.269999996</v>
      </c>
      <c r="D110" s="48">
        <f>'PNC, Exon. &amp; no Exon.'!F104</f>
        <v>0</v>
      </c>
      <c r="E110" s="48">
        <f>'PNC, Exon. &amp; no Exon.'!I104</f>
        <v>2589104.13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53707780.229999997</v>
      </c>
      <c r="M110" s="48">
        <f>'PNC, Exon. &amp; no Exon.'!AG104</f>
        <v>0</v>
      </c>
      <c r="N110" s="48">
        <f>'PNC, Exon. &amp; no Exon.'!AJ104</f>
        <v>167225.91</v>
      </c>
      <c r="O110" s="60">
        <f t="shared" si="8"/>
        <v>0.88568277824473229</v>
      </c>
    </row>
    <row r="111" spans="1:15" ht="15.95" customHeight="1" x14ac:dyDescent="0.2">
      <c r="A111" s="47">
        <v>38</v>
      </c>
      <c r="B111" s="52" t="s">
        <v>107</v>
      </c>
      <c r="C111" s="63">
        <f>SUM(D111:N111)</f>
        <v>32049426.489999998</v>
      </c>
      <c r="D111" s="48">
        <f>'PNC, Exon. &amp; no Exon.'!F105</f>
        <v>0</v>
      </c>
      <c r="E111" s="48">
        <f>'PNC, Exon. &amp; no Exon.'!I105</f>
        <v>30548892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1500534.49</v>
      </c>
      <c r="N111" s="48">
        <f>'PNC, Exon. &amp; no Exon.'!AJ105</f>
        <v>0</v>
      </c>
      <c r="O111" s="60">
        <f t="shared" si="8"/>
        <v>0.50271978003512641</v>
      </c>
    </row>
    <row r="112" spans="1:15" x14ac:dyDescent="0.2">
      <c r="A112" s="80" t="s">
        <v>95</v>
      </c>
      <c r="B112" s="80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2" spans="1:15" ht="20.25" x14ac:dyDescent="0.3">
      <c r="A132" s="192" t="s">
        <v>42</v>
      </c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</row>
    <row r="133" spans="1:15" ht="15.75" customHeight="1" x14ac:dyDescent="0.2">
      <c r="A133" s="191" t="s">
        <v>56</v>
      </c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</row>
    <row r="134" spans="1:15" ht="14.25" customHeight="1" x14ac:dyDescent="0.2">
      <c r="A134" s="193" t="s">
        <v>141</v>
      </c>
      <c r="B134" s="194"/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</row>
    <row r="135" spans="1:15" x14ac:dyDescent="0.2">
      <c r="A135" s="191" t="s">
        <v>110</v>
      </c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</row>
    <row r="136" spans="1: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customHeight="1" x14ac:dyDescent="0.2">
      <c r="A137" s="154" t="s">
        <v>32</v>
      </c>
      <c r="B137" s="79" t="s">
        <v>105</v>
      </c>
      <c r="C137" s="154" t="s">
        <v>0</v>
      </c>
      <c r="D137" s="154" t="s">
        <v>43</v>
      </c>
      <c r="E137" s="154" t="s">
        <v>13</v>
      </c>
      <c r="F137" s="154" t="s">
        <v>44</v>
      </c>
      <c r="G137" s="154" t="s">
        <v>15</v>
      </c>
      <c r="H137" s="154" t="s">
        <v>45</v>
      </c>
      <c r="I137" s="154" t="s">
        <v>109</v>
      </c>
      <c r="J137" s="154" t="s">
        <v>46</v>
      </c>
      <c r="K137" s="154" t="s">
        <v>36</v>
      </c>
      <c r="L137" s="154" t="s">
        <v>47</v>
      </c>
      <c r="M137" s="154" t="s">
        <v>48</v>
      </c>
      <c r="N137" s="154" t="s">
        <v>49</v>
      </c>
      <c r="O137" s="154" t="s">
        <v>62</v>
      </c>
    </row>
    <row r="138" spans="1:15" x14ac:dyDescent="0.2">
      <c r="A138" s="74"/>
      <c r="B138" s="74" t="s">
        <v>21</v>
      </c>
      <c r="C138" s="86">
        <f>SUM(C139:C176)</f>
        <v>6018932808.1399994</v>
      </c>
      <c r="D138" s="86">
        <f t="shared" ref="D138:O138" si="9">SUM(D139:D176)</f>
        <v>31311060.299999997</v>
      </c>
      <c r="E138" s="86">
        <f t="shared" si="9"/>
        <v>894372663.93999994</v>
      </c>
      <c r="F138" s="86">
        <f t="shared" si="9"/>
        <v>1438910552.0700002</v>
      </c>
      <c r="G138" s="86">
        <f t="shared" si="9"/>
        <v>61081641.460000001</v>
      </c>
      <c r="H138" s="86">
        <f t="shared" si="9"/>
        <v>1716119495.9599998</v>
      </c>
      <c r="I138" s="86">
        <f t="shared" si="9"/>
        <v>47206854.740000017</v>
      </c>
      <c r="J138" s="86">
        <f t="shared" si="9"/>
        <v>67228298.410000011</v>
      </c>
      <c r="K138" s="86">
        <f t="shared" si="9"/>
        <v>1358179147.2499998</v>
      </c>
      <c r="L138" s="86">
        <f t="shared" si="9"/>
        <v>45887037.539999999</v>
      </c>
      <c r="M138" s="86">
        <f t="shared" si="9"/>
        <v>88960121.700000018</v>
      </c>
      <c r="N138" s="86">
        <f t="shared" si="9"/>
        <v>269675934.76999998</v>
      </c>
      <c r="O138" s="64">
        <f t="shared" si="9"/>
        <v>99.999999999999986</v>
      </c>
    </row>
    <row r="139" spans="1:15" ht="15.95" customHeight="1" x14ac:dyDescent="0.2">
      <c r="A139" s="47">
        <v>1</v>
      </c>
      <c r="B139" s="101" t="s">
        <v>88</v>
      </c>
      <c r="C139" s="63">
        <f>SUM(D139:N139)</f>
        <v>1691547605.25</v>
      </c>
      <c r="D139" s="48">
        <f>'PNC, Exon. &amp; no Exon.'!F127</f>
        <v>5245217.28</v>
      </c>
      <c r="E139" s="48">
        <f>'PNC, Exon. &amp; no Exon.'!I127</f>
        <v>221400137.66</v>
      </c>
      <c r="F139" s="48">
        <f>'PNC, Exon. &amp; no Exon.'!L127</f>
        <v>319038128.78000003</v>
      </c>
      <c r="G139" s="48">
        <f>'PNC, Exon. &amp; no Exon.'!O127</f>
        <v>27250983.109999999</v>
      </c>
      <c r="H139" s="48">
        <f>'PNC, Exon. &amp; no Exon.'!R127</f>
        <v>838661355.51999998</v>
      </c>
      <c r="I139" s="48">
        <f>'PNC, Exon. &amp; no Exon.'!U127</f>
        <v>1331070.8</v>
      </c>
      <c r="J139" s="48">
        <f>'PNC, Exon. &amp; no Exon.'!X127</f>
        <v>37375588.770000003</v>
      </c>
      <c r="K139" s="48">
        <f>'PNC, Exon. &amp; no Exon.'!AA127</f>
        <v>180297037.10000002</v>
      </c>
      <c r="L139" s="48">
        <f>'PNC, Exon. &amp; no Exon.'!AD127</f>
        <v>0</v>
      </c>
      <c r="M139" s="48">
        <f>'PNC, Exon. &amp; no Exon.'!AG127</f>
        <v>11902230.719999999</v>
      </c>
      <c r="N139" s="48">
        <f>'PNC, Exon. &amp; no Exon.'!AJ127</f>
        <v>49045855.510000005</v>
      </c>
      <c r="O139" s="60">
        <f>(C139/$C$138*100)</f>
        <v>28.103779509921633</v>
      </c>
    </row>
    <row r="140" spans="1:15" ht="15.95" customHeight="1" x14ac:dyDescent="0.2">
      <c r="A140" s="47">
        <v>2</v>
      </c>
      <c r="B140" s="52" t="s">
        <v>118</v>
      </c>
      <c r="C140" s="63">
        <f t="shared" ref="C140:C157" si="10">SUM(D140:N140)</f>
        <v>851141783.63</v>
      </c>
      <c r="D140" s="48">
        <f>'PNC, Exon. &amp; no Exon.'!F128</f>
        <v>8262026.21</v>
      </c>
      <c r="E140" s="48">
        <f>'PNC, Exon. &amp; no Exon.'!I128</f>
        <v>188068958.10000002</v>
      </c>
      <c r="F140" s="48">
        <f>'PNC, Exon. &amp; no Exon.'!L128</f>
        <v>17189465.350000001</v>
      </c>
      <c r="G140" s="48">
        <f>'PNC, Exon. &amp; no Exon.'!O128</f>
        <v>3647221.9</v>
      </c>
      <c r="H140" s="48">
        <f>'PNC, Exon. &amp; no Exon.'!R128</f>
        <v>297185597.40999997</v>
      </c>
      <c r="I140" s="48">
        <f>'PNC, Exon. &amp; no Exon.'!U128</f>
        <v>24590378.870000001</v>
      </c>
      <c r="J140" s="48">
        <f>'PNC, Exon. &amp; no Exon.'!X128</f>
        <v>5373423.0100000007</v>
      </c>
      <c r="K140" s="48">
        <f>'PNC, Exon. &amp; no Exon.'!AA128</f>
        <v>249001548.67000002</v>
      </c>
      <c r="L140" s="48">
        <f>'PNC, Exon. &amp; no Exon.'!AD128</f>
        <v>0</v>
      </c>
      <c r="M140" s="48">
        <f>'PNC, Exon. &amp; no Exon.'!AG128</f>
        <v>13036055.83</v>
      </c>
      <c r="N140" s="48">
        <f>'PNC, Exon. &amp; no Exon.'!AJ128</f>
        <v>44787108.280000001</v>
      </c>
      <c r="O140" s="60">
        <f t="shared" ref="O140:O175" si="11">(C140/$C$138*100)</f>
        <v>14.141074684849722</v>
      </c>
    </row>
    <row r="141" spans="1:15" ht="15.95" customHeight="1" x14ac:dyDescent="0.2">
      <c r="A141" s="47">
        <v>3</v>
      </c>
      <c r="B141" s="52" t="s">
        <v>97</v>
      </c>
      <c r="C141" s="63">
        <f t="shared" si="10"/>
        <v>636546704.72000003</v>
      </c>
      <c r="D141" s="48">
        <f>'PNC, Exon. &amp; no Exon.'!F129</f>
        <v>2480924.36</v>
      </c>
      <c r="E141" s="48">
        <f>'PNC, Exon. &amp; no Exon.'!I129</f>
        <v>160270489.40000001</v>
      </c>
      <c r="F141" s="48">
        <f>'PNC, Exon. &amp; no Exon.'!L129</f>
        <v>23482735.219999999</v>
      </c>
      <c r="G141" s="48">
        <f>'PNC, Exon. &amp; no Exon.'!O129</f>
        <v>13552575.629999999</v>
      </c>
      <c r="H141" s="48">
        <f>'PNC, Exon. &amp; no Exon.'!R129</f>
        <v>194798859.09</v>
      </c>
      <c r="I141" s="48">
        <f>'PNC, Exon. &amp; no Exon.'!U129</f>
        <v>469963.76</v>
      </c>
      <c r="J141" s="48">
        <f>'PNC, Exon. &amp; no Exon.'!X129</f>
        <v>4801033.45</v>
      </c>
      <c r="K141" s="48">
        <f>'PNC, Exon. &amp; no Exon.'!AA129</f>
        <v>195013551.00999999</v>
      </c>
      <c r="L141" s="48">
        <f>'PNC, Exon. &amp; no Exon.'!AD129</f>
        <v>0</v>
      </c>
      <c r="M141" s="48">
        <f>'PNC, Exon. &amp; no Exon.'!AG129</f>
        <v>10733420.799999999</v>
      </c>
      <c r="N141" s="48">
        <f>'PNC, Exon. &amp; no Exon.'!AJ129</f>
        <v>30943152</v>
      </c>
      <c r="O141" s="60">
        <f t="shared" si="11"/>
        <v>10.575740334883534</v>
      </c>
    </row>
    <row r="142" spans="1:15" ht="15.95" customHeight="1" x14ac:dyDescent="0.2">
      <c r="A142" s="47">
        <v>4</v>
      </c>
      <c r="B142" s="52" t="s">
        <v>94</v>
      </c>
      <c r="C142" s="63">
        <f t="shared" si="10"/>
        <v>457317665.37</v>
      </c>
      <c r="D142" s="48">
        <f>'PNC, Exon. &amp; no Exon.'!F130</f>
        <v>997136.61</v>
      </c>
      <c r="E142" s="48">
        <f>'PNC, Exon. &amp; no Exon.'!I130</f>
        <v>15145139.08</v>
      </c>
      <c r="F142" s="48">
        <f>'PNC, Exon. &amp; no Exon.'!L130</f>
        <v>7893580.8999999994</v>
      </c>
      <c r="G142" s="48">
        <f>'PNC, Exon. &amp; no Exon.'!O130</f>
        <v>6071766.1600000001</v>
      </c>
      <c r="H142" s="48">
        <f>'PNC, Exon. &amp; no Exon.'!R130</f>
        <v>187351922.28</v>
      </c>
      <c r="I142" s="48">
        <f>'PNC, Exon. &amp; no Exon.'!U130</f>
        <v>8444012.7100000009</v>
      </c>
      <c r="J142" s="48">
        <f>'PNC, Exon. &amp; no Exon.'!X130</f>
        <v>12546804.039999999</v>
      </c>
      <c r="K142" s="48">
        <f>'PNC, Exon. &amp; no Exon.'!AA130</f>
        <v>123332354.8</v>
      </c>
      <c r="L142" s="48">
        <f>'PNC, Exon. &amp; no Exon.'!AD130</f>
        <v>0</v>
      </c>
      <c r="M142" s="48">
        <f>'PNC, Exon. &amp; no Exon.'!AG130</f>
        <v>10196692.26</v>
      </c>
      <c r="N142" s="48">
        <f>'PNC, Exon. &amp; no Exon.'!AJ130</f>
        <v>85338256.530000001</v>
      </c>
      <c r="O142" s="60">
        <f t="shared" si="11"/>
        <v>7.597985887988715</v>
      </c>
    </row>
    <row r="143" spans="1:15" ht="15.95" customHeight="1" x14ac:dyDescent="0.2">
      <c r="A143" s="47">
        <v>5</v>
      </c>
      <c r="B143" s="52" t="s">
        <v>89</v>
      </c>
      <c r="C143" s="63">
        <f t="shared" si="10"/>
        <v>353489267.94999999</v>
      </c>
      <c r="D143" s="48">
        <f>'PNC, Exon. &amp; no Exon.'!F131</f>
        <v>283293.33</v>
      </c>
      <c r="E143" s="48">
        <f>'PNC, Exon. &amp; no Exon.'!I131</f>
        <v>18476601.420000002</v>
      </c>
      <c r="F143" s="48">
        <f>'PNC, Exon. &amp; no Exon.'!L131</f>
        <v>44816766.68</v>
      </c>
      <c r="G143" s="48">
        <f>'PNC, Exon. &amp; no Exon.'!O131</f>
        <v>4662368.3899999997</v>
      </c>
      <c r="H143" s="48">
        <f>'PNC, Exon. &amp; no Exon.'!R131</f>
        <v>122495272.93000001</v>
      </c>
      <c r="I143" s="48">
        <f>'PNC, Exon. &amp; no Exon.'!U131</f>
        <v>1462733.34</v>
      </c>
      <c r="J143" s="48">
        <f>'PNC, Exon. &amp; no Exon.'!X131</f>
        <v>4759357.53</v>
      </c>
      <c r="K143" s="48">
        <f>'PNC, Exon. &amp; no Exon.'!AA131</f>
        <v>127217076.17</v>
      </c>
      <c r="L143" s="48">
        <f>'PNC, Exon. &amp; no Exon.'!AD131</f>
        <v>0</v>
      </c>
      <c r="M143" s="48">
        <f>'PNC, Exon. &amp; no Exon.'!AG131</f>
        <v>6064191.96</v>
      </c>
      <c r="N143" s="48">
        <f>'PNC, Exon. &amp; no Exon.'!AJ131</f>
        <v>23251606.199999999</v>
      </c>
      <c r="O143" s="60">
        <f t="shared" si="11"/>
        <v>5.8729558747015984</v>
      </c>
    </row>
    <row r="144" spans="1:15" ht="15.95" customHeight="1" x14ac:dyDescent="0.2">
      <c r="A144" s="47">
        <v>6</v>
      </c>
      <c r="B144" s="52" t="s">
        <v>127</v>
      </c>
      <c r="C144" s="63">
        <f t="shared" si="10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11"/>
        <v>0</v>
      </c>
    </row>
    <row r="145" spans="1:17" ht="15.95" customHeight="1" x14ac:dyDescent="0.2">
      <c r="A145" s="47">
        <v>7</v>
      </c>
      <c r="B145" s="52" t="s">
        <v>91</v>
      </c>
      <c r="C145" s="63">
        <f t="shared" si="10"/>
        <v>90174641.460000008</v>
      </c>
      <c r="D145" s="48">
        <f>'PNC, Exon. &amp; no Exon.'!F133</f>
        <v>0</v>
      </c>
      <c r="E145" s="48">
        <f>'PNC, Exon. &amp; no Exon.'!I133</f>
        <v>34439.06</v>
      </c>
      <c r="F145" s="48">
        <f>'PNC, Exon. &amp; no Exon.'!L133</f>
        <v>0</v>
      </c>
      <c r="G145" s="48">
        <f>'PNC, Exon. &amp; no Exon.'!O133</f>
        <v>499.34</v>
      </c>
      <c r="H145" s="48">
        <f>'PNC, Exon. &amp; no Exon.'!R133</f>
        <v>8698885.2999999989</v>
      </c>
      <c r="I145" s="48">
        <f>'PNC, Exon. &amp; no Exon.'!U133</f>
        <v>391417.84</v>
      </c>
      <c r="J145" s="48">
        <f>'PNC, Exon. &amp; no Exon.'!X133</f>
        <v>50779.94</v>
      </c>
      <c r="K145" s="48">
        <f>'PNC, Exon. &amp; no Exon.'!AA133</f>
        <v>76024311.620000005</v>
      </c>
      <c r="L145" s="48">
        <f>'PNC, Exon. &amp; no Exon.'!AD133</f>
        <v>0</v>
      </c>
      <c r="M145" s="48">
        <f>'PNC, Exon. &amp; no Exon.'!AG133</f>
        <v>625496.81000000006</v>
      </c>
      <c r="N145" s="48">
        <f>'PNC, Exon. &amp; no Exon.'!AJ133</f>
        <v>4348811.5500000007</v>
      </c>
      <c r="O145" s="60">
        <f t="shared" si="11"/>
        <v>1.4981832217506714</v>
      </c>
    </row>
    <row r="146" spans="1:17" ht="15.95" customHeight="1" x14ac:dyDescent="0.2">
      <c r="A146" s="47">
        <v>8</v>
      </c>
      <c r="B146" s="52" t="s">
        <v>123</v>
      </c>
      <c r="C146" s="63">
        <f t="shared" si="10"/>
        <v>113164193.87</v>
      </c>
      <c r="D146" s="48">
        <f>'PNC, Exon. &amp; no Exon.'!F134</f>
        <v>0</v>
      </c>
      <c r="E146" s="48">
        <f>'PNC, Exon. &amp; no Exon.'!I134</f>
        <v>100059667.5</v>
      </c>
      <c r="F146" s="48">
        <f>'PNC, Exon. &amp; no Exon.'!L134</f>
        <v>0</v>
      </c>
      <c r="G146" s="48">
        <f>'PNC, Exon. &amp; no Exon.'!O134</f>
        <v>1340959</v>
      </c>
      <c r="H146" s="48">
        <f>'PNC, Exon. &amp; no Exon.'!R134</f>
        <v>10538466.73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1225100.6399999999</v>
      </c>
      <c r="O146" s="60">
        <f t="shared" si="11"/>
        <v>1.8801371850663766</v>
      </c>
    </row>
    <row r="147" spans="1:17" ht="15.95" customHeight="1" x14ac:dyDescent="0.2">
      <c r="A147" s="47">
        <v>9</v>
      </c>
      <c r="B147" s="52" t="s">
        <v>78</v>
      </c>
      <c r="C147" s="63">
        <f t="shared" si="10"/>
        <v>90324419.099999994</v>
      </c>
      <c r="D147" s="48">
        <f>'PNC, Exon. &amp; no Exon.'!F135</f>
        <v>0</v>
      </c>
      <c r="E147" s="48">
        <f>'PNC, Exon. &amp; no Exon.'!I135</f>
        <v>26084.49</v>
      </c>
      <c r="F147" s="48">
        <f>'PNC, Exon. &amp; no Exon.'!L135</f>
        <v>0</v>
      </c>
      <c r="G147" s="48">
        <f>'PNC, Exon. &amp; no Exon.'!O135</f>
        <v>1075.8599999999999</v>
      </c>
      <c r="H147" s="48">
        <f>'PNC, Exon. &amp; no Exon.'!R135</f>
        <v>339790.34</v>
      </c>
      <c r="I147" s="48">
        <f>'PNC, Exon. &amp; no Exon.'!U135</f>
        <v>55069.83</v>
      </c>
      <c r="J147" s="48">
        <f>'PNC, Exon. &amp; no Exon.'!X135</f>
        <v>1129845.3400000001</v>
      </c>
      <c r="K147" s="48">
        <f>'PNC, Exon. &amp; no Exon.'!AA135</f>
        <v>87849979.640000001</v>
      </c>
      <c r="L147" s="48">
        <f>'PNC, Exon. &amp; no Exon.'!AD135</f>
        <v>0</v>
      </c>
      <c r="M147" s="48">
        <f>'PNC, Exon. &amp; no Exon.'!AG135</f>
        <v>752916.21</v>
      </c>
      <c r="N147" s="48">
        <f>'PNC, Exon. &amp; no Exon.'!AJ135</f>
        <v>169657.39</v>
      </c>
      <c r="O147" s="60">
        <f t="shared" si="11"/>
        <v>1.5006716635521389</v>
      </c>
    </row>
    <row r="148" spans="1:17" ht="15.95" customHeight="1" x14ac:dyDescent="0.2">
      <c r="A148" s="47">
        <v>10</v>
      </c>
      <c r="B148" s="52" t="s">
        <v>93</v>
      </c>
      <c r="C148" s="63">
        <f t="shared" si="10"/>
        <v>222186322.91999999</v>
      </c>
      <c r="D148" s="48">
        <f>'PNC, Exon. &amp; no Exon.'!F136</f>
        <v>9391292.6099999994</v>
      </c>
      <c r="E148" s="48">
        <f>'PNC, Exon. &amp; no Exon.'!I136</f>
        <v>3131584.4899999998</v>
      </c>
      <c r="F148" s="48">
        <f>'PNC, Exon. &amp; no Exon.'!L136</f>
        <v>209663445.81999999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11"/>
        <v>3.6914571071389166</v>
      </c>
    </row>
    <row r="149" spans="1:17" ht="15.95" customHeight="1" x14ac:dyDescent="0.2">
      <c r="A149" s="47">
        <v>11</v>
      </c>
      <c r="B149" s="52" t="s">
        <v>96</v>
      </c>
      <c r="C149" s="63">
        <f>SUM(D149:N149)</f>
        <v>9682324.0099999998</v>
      </c>
      <c r="D149" s="48">
        <f>'PNC, Exon. &amp; no Exon.'!F137</f>
        <v>49848.26</v>
      </c>
      <c r="E149" s="48">
        <f>'PNC, Exon. &amp; no Exon.'!I137</f>
        <v>38626.449999999997</v>
      </c>
      <c r="F149" s="48">
        <f>'PNC, Exon. &amp; no Exon.'!L137</f>
        <v>0</v>
      </c>
      <c r="G149" s="48">
        <f>'PNC, Exon. &amp; no Exon.'!O137</f>
        <v>7175.01</v>
      </c>
      <c r="H149" s="48">
        <f>'PNC, Exon. &amp; no Exon.'!R137</f>
        <v>3672281.28</v>
      </c>
      <c r="I149" s="48">
        <f>'PNC, Exon. &amp; no Exon.'!U137</f>
        <v>831617.24</v>
      </c>
      <c r="J149" s="48">
        <f>'PNC, Exon. &amp; no Exon.'!X137</f>
        <v>34393.18</v>
      </c>
      <c r="K149" s="48">
        <f>'PNC, Exon. &amp; no Exon.'!AA137</f>
        <v>3740570.68</v>
      </c>
      <c r="L149" s="48">
        <f>'PNC, Exon. &amp; no Exon.'!AD137</f>
        <v>0</v>
      </c>
      <c r="M149" s="48">
        <f>'PNC, Exon. &amp; no Exon.'!AG137</f>
        <v>219553.24</v>
      </c>
      <c r="N149" s="48">
        <f>'PNC, Exon. &amp; no Exon.'!AJ137</f>
        <v>1088258.67</v>
      </c>
      <c r="O149" s="60">
        <f t="shared" si="11"/>
        <v>0.16086446416058398</v>
      </c>
    </row>
    <row r="150" spans="1:17" ht="15.95" customHeight="1" x14ac:dyDescent="0.2">
      <c r="A150" s="47">
        <v>12</v>
      </c>
      <c r="B150" s="52" t="s">
        <v>83</v>
      </c>
      <c r="C150" s="63">
        <f t="shared" si="10"/>
        <v>28490655.879999999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4077.59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28486578.289999999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11"/>
        <v>0.47335062191538774</v>
      </c>
    </row>
    <row r="151" spans="1:17" ht="15.95" customHeight="1" x14ac:dyDescent="0.2">
      <c r="A151" s="47">
        <v>13</v>
      </c>
      <c r="B151" s="52" t="s">
        <v>125</v>
      </c>
      <c r="C151" s="63">
        <f t="shared" si="10"/>
        <v>44793.53</v>
      </c>
      <c r="D151" s="48">
        <f>'PNC, Exon. &amp; no Exon.'!F139</f>
        <v>21617.69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23175.84</v>
      </c>
      <c r="O151" s="60">
        <f t="shared" si="11"/>
        <v>7.4421050089512988E-4</v>
      </c>
    </row>
    <row r="152" spans="1:17" ht="15.95" customHeight="1" x14ac:dyDescent="0.2">
      <c r="A152" s="47">
        <v>14</v>
      </c>
      <c r="B152" s="52" t="s">
        <v>81</v>
      </c>
      <c r="C152" s="63">
        <f t="shared" si="10"/>
        <v>37302601.089999996</v>
      </c>
      <c r="D152" s="48">
        <f>'PNC, Exon. &amp; no Exon.'!F140</f>
        <v>0</v>
      </c>
      <c r="E152" s="48">
        <f>'PNC, Exon. &amp; no Exon.'!I140</f>
        <v>15225079.049999999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3886095.92</v>
      </c>
      <c r="I152" s="48">
        <f>'PNC, Exon. &amp; no Exon.'!U140</f>
        <v>0</v>
      </c>
      <c r="J152" s="48">
        <f>'PNC, Exon. &amp; no Exon.'!X140</f>
        <v>28356.41</v>
      </c>
      <c r="K152" s="48">
        <f>'PNC, Exon. &amp; no Exon.'!AA140</f>
        <v>17481709.609999999</v>
      </c>
      <c r="L152" s="48">
        <f>'PNC, Exon. &amp; no Exon.'!AD140</f>
        <v>0</v>
      </c>
      <c r="M152" s="48">
        <f>'PNC, Exon. &amp; no Exon.'!AG140</f>
        <v>195186.88</v>
      </c>
      <c r="N152" s="48">
        <f>'PNC, Exon. &amp; no Exon.'!AJ140</f>
        <v>486173.22</v>
      </c>
      <c r="O152" s="60">
        <f t="shared" si="11"/>
        <v>0.6197544029657881</v>
      </c>
    </row>
    <row r="153" spans="1:17" ht="15.95" customHeight="1" x14ac:dyDescent="0.2">
      <c r="A153" s="47">
        <v>15</v>
      </c>
      <c r="B153" s="52" t="s">
        <v>80</v>
      </c>
      <c r="C153" s="63">
        <f t="shared" si="10"/>
        <v>31329482</v>
      </c>
      <c r="D153" s="48">
        <f>'PNC, Exon. &amp; no Exon.'!F141</f>
        <v>931.29</v>
      </c>
      <c r="E153" s="48">
        <f>'PNC, Exon. &amp; no Exon.'!I141</f>
        <v>1066211.9100000001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4817245.91</v>
      </c>
      <c r="I153" s="48">
        <f>'PNC, Exon. &amp; no Exon.'!U141</f>
        <v>137979.99</v>
      </c>
      <c r="J153" s="48">
        <f>'PNC, Exon. &amp; no Exon.'!X141</f>
        <v>64655.17</v>
      </c>
      <c r="K153" s="48">
        <f>'PNC, Exon. &amp; no Exon.'!AA141</f>
        <v>18912924.370000001</v>
      </c>
      <c r="L153" s="48">
        <f>'PNC, Exon. &amp; no Exon.'!AD141</f>
        <v>0</v>
      </c>
      <c r="M153" s="48">
        <f>'PNC, Exon. &amp; no Exon.'!AG141</f>
        <v>1300170.5900000001</v>
      </c>
      <c r="N153" s="48">
        <f>'PNC, Exon. &amp; no Exon.'!AJ141</f>
        <v>5029362.7699999996</v>
      </c>
      <c r="O153" s="60">
        <f t="shared" si="11"/>
        <v>0.52051556311826641</v>
      </c>
    </row>
    <row r="154" spans="1:17" ht="15.95" customHeight="1" x14ac:dyDescent="0.2">
      <c r="A154" s="47">
        <v>16</v>
      </c>
      <c r="B154" s="52" t="s">
        <v>104</v>
      </c>
      <c r="C154" s="63">
        <f t="shared" si="10"/>
        <v>58901128.919999994</v>
      </c>
      <c r="D154" s="48">
        <f>'PNC, Exon. &amp; no Exon.'!F142</f>
        <v>0</v>
      </c>
      <c r="E154" s="48">
        <f>'PNC, Exon. &amp; no Exon.'!I142</f>
        <v>20059.95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74927.58</v>
      </c>
      <c r="I154" s="48">
        <f>'PNC, Exon. &amp; no Exon.'!U142</f>
        <v>4316.38</v>
      </c>
      <c r="J154" s="48">
        <f>'PNC, Exon. &amp; no Exon.'!X142</f>
        <v>219707.6</v>
      </c>
      <c r="K154" s="48">
        <f>'PNC, Exon. &amp; no Exon.'!AA142</f>
        <v>51364147.229999997</v>
      </c>
      <c r="L154" s="48">
        <f>'PNC, Exon. &amp; no Exon.'!AD142</f>
        <v>0</v>
      </c>
      <c r="M154" s="48">
        <f>'PNC, Exon. &amp; no Exon.'!AG142</f>
        <v>7049633.1900000004</v>
      </c>
      <c r="N154" s="48">
        <f>'PNC, Exon. &amp; no Exon.'!AJ142</f>
        <v>168336.99</v>
      </c>
      <c r="O154" s="60">
        <f t="shared" si="11"/>
        <v>0.97859754872727867</v>
      </c>
    </row>
    <row r="155" spans="1:17" ht="15.95" customHeight="1" x14ac:dyDescent="0.2">
      <c r="A155" s="47">
        <v>17</v>
      </c>
      <c r="B155" s="52" t="s">
        <v>79</v>
      </c>
      <c r="C155" s="63">
        <f t="shared" si="10"/>
        <v>123660654.12</v>
      </c>
      <c r="D155" s="48">
        <f>'PNC, Exon. &amp; no Exon.'!F143</f>
        <v>3620.65</v>
      </c>
      <c r="E155" s="48">
        <f>'PNC, Exon. &amp; no Exon.'!I143</f>
        <v>87316290.280000001</v>
      </c>
      <c r="F155" s="48">
        <f>'PNC, Exon. &amp; no Exon.'!L143</f>
        <v>960259.07000000007</v>
      </c>
      <c r="G155" s="48">
        <f>'PNC, Exon. &amp; no Exon.'!O143</f>
        <v>159245.10999999999</v>
      </c>
      <c r="H155" s="48">
        <f>'PNC, Exon. &amp; no Exon.'!R143</f>
        <v>4288791.82</v>
      </c>
      <c r="I155" s="48">
        <f>'PNC, Exon. &amp; no Exon.'!U143</f>
        <v>3214932.99</v>
      </c>
      <c r="J155" s="48">
        <f>'PNC, Exon. &amp; no Exon.'!X143</f>
        <v>118588.23</v>
      </c>
      <c r="K155" s="48">
        <f>'PNC, Exon. &amp; no Exon.'!AA143</f>
        <v>19475132.050000001</v>
      </c>
      <c r="L155" s="48">
        <f>'PNC, Exon. &amp; no Exon.'!AD143</f>
        <v>0</v>
      </c>
      <c r="M155" s="48">
        <f>'PNC, Exon. &amp; no Exon.'!AG143</f>
        <v>4340310.1100000003</v>
      </c>
      <c r="N155" s="48">
        <f>'PNC, Exon. &amp; no Exon.'!AJ143</f>
        <v>3783483.81</v>
      </c>
      <c r="O155" s="60">
        <f t="shared" si="11"/>
        <v>2.0545279048930642</v>
      </c>
      <c r="P155" s="7"/>
      <c r="Q155" s="7"/>
    </row>
    <row r="156" spans="1:17" ht="15.95" customHeight="1" x14ac:dyDescent="0.2">
      <c r="A156" s="47">
        <v>18</v>
      </c>
      <c r="B156" s="52" t="s">
        <v>84</v>
      </c>
      <c r="C156" s="63">
        <f t="shared" si="10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11"/>
        <v>0</v>
      </c>
    </row>
    <row r="157" spans="1:17" ht="15.95" customHeight="1" x14ac:dyDescent="0.2">
      <c r="A157" s="47">
        <v>19</v>
      </c>
      <c r="B157" s="52" t="s">
        <v>98</v>
      </c>
      <c r="C157" s="63">
        <f t="shared" si="10"/>
        <v>25325986.989999998</v>
      </c>
      <c r="D157" s="48">
        <f>'PNC, Exon. &amp; no Exon.'!F145</f>
        <v>0</v>
      </c>
      <c r="E157" s="48">
        <f>'PNC, Exon. &amp; no Exon.'!I145</f>
        <v>1920449.09</v>
      </c>
      <c r="F157" s="48">
        <f>'PNC, Exon. &amp; no Exon.'!L145</f>
        <v>23405537.899999999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11"/>
        <v>0.42077205041646509</v>
      </c>
    </row>
    <row r="158" spans="1:17" ht="15.95" customHeight="1" x14ac:dyDescent="0.2">
      <c r="A158" s="47">
        <v>20</v>
      </c>
      <c r="B158" s="52" t="s">
        <v>90</v>
      </c>
      <c r="C158" s="63">
        <f t="shared" ref="C158:C175" si="12">SUM(D158:N158)</f>
        <v>5192012.7</v>
      </c>
      <c r="D158" s="48">
        <f>'PNC, Exon. &amp; no Exon.'!F146</f>
        <v>143504.31</v>
      </c>
      <c r="E158" s="48">
        <f>'PNC, Exon. &amp; no Exon.'!I146</f>
        <v>305877.71000000002</v>
      </c>
      <c r="F158" s="48">
        <f>'PNC, Exon. &amp; no Exon.'!L146</f>
        <v>121785</v>
      </c>
      <c r="G158" s="48">
        <f>'PNC, Exon. &amp; no Exon.'!O146</f>
        <v>0</v>
      </c>
      <c r="H158" s="48">
        <f>'PNC, Exon. &amp; no Exon.'!R146</f>
        <v>11114.41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4026570.14</v>
      </c>
      <c r="L158" s="48">
        <f>'PNC, Exon. &amp; no Exon.'!AD146</f>
        <v>0</v>
      </c>
      <c r="M158" s="48">
        <f>'PNC, Exon. &amp; no Exon.'!AG146</f>
        <v>235329.31</v>
      </c>
      <c r="N158" s="48">
        <f>'PNC, Exon. &amp; no Exon.'!AJ146</f>
        <v>347831.82</v>
      </c>
      <c r="O158" s="60">
        <f t="shared" si="11"/>
        <v>8.6261350068210216E-2</v>
      </c>
    </row>
    <row r="159" spans="1:17" ht="15.95" customHeight="1" x14ac:dyDescent="0.2">
      <c r="A159" s="47">
        <v>21</v>
      </c>
      <c r="B159" s="52" t="s">
        <v>99</v>
      </c>
      <c r="C159" s="63">
        <f t="shared" si="12"/>
        <v>65436003.689999998</v>
      </c>
      <c r="D159" s="48">
        <f>'PNC, Exon. &amp; no Exon.'!F147</f>
        <v>418218.98</v>
      </c>
      <c r="E159" s="48">
        <f>'PNC, Exon. &amp; no Exon.'!I147</f>
        <v>28339</v>
      </c>
      <c r="F159" s="48">
        <f>'PNC, Exon. &amp; no Exon.'!L147</f>
        <v>0</v>
      </c>
      <c r="G159" s="48">
        <f>'PNC, Exon. &amp; no Exon.'!O147</f>
        <v>7109.42</v>
      </c>
      <c r="H159" s="48">
        <f>'PNC, Exon. &amp; no Exon.'!R147</f>
        <v>414306.99</v>
      </c>
      <c r="I159" s="48">
        <f>'PNC, Exon. &amp; no Exon.'!U147</f>
        <v>40344.83</v>
      </c>
      <c r="J159" s="48">
        <f>'PNC, Exon. &amp; no Exon.'!X147</f>
        <v>0</v>
      </c>
      <c r="K159" s="48">
        <f>'PNC, Exon. &amp; no Exon.'!AA147</f>
        <v>41240875.75</v>
      </c>
      <c r="L159" s="48">
        <f>'PNC, Exon. &amp; no Exon.'!AD147</f>
        <v>0</v>
      </c>
      <c r="M159" s="48">
        <f>'PNC, Exon. &amp; no Exon.'!AG147</f>
        <v>16016643.050000001</v>
      </c>
      <c r="N159" s="48">
        <f>'PNC, Exon. &amp; no Exon.'!AJ147</f>
        <v>7270165.6699999999</v>
      </c>
      <c r="O159" s="60">
        <f t="shared" si="11"/>
        <v>1.0871695328032969</v>
      </c>
    </row>
    <row r="160" spans="1:17" ht="15.95" customHeight="1" x14ac:dyDescent="0.2">
      <c r="A160" s="47">
        <v>22</v>
      </c>
      <c r="B160" s="51" t="s">
        <v>112</v>
      </c>
      <c r="C160" s="63">
        <f t="shared" si="12"/>
        <v>41383821.57</v>
      </c>
      <c r="D160" s="48">
        <f>'PNC, Exon. &amp; no Exon.'!F148</f>
        <v>12177.47</v>
      </c>
      <c r="E160" s="48">
        <f>'PNC, Exon. &amp; no Exon.'!I148</f>
        <v>534361.71</v>
      </c>
      <c r="F160" s="48">
        <f>'PNC, Exon. &amp; no Exon.'!L148</f>
        <v>1048257.89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68008.850000000006</v>
      </c>
      <c r="J160" s="48">
        <f>'PNC, Exon. &amp; no Exon.'!X148</f>
        <v>11173.8</v>
      </c>
      <c r="K160" s="48">
        <f>'PNC, Exon. &amp; no Exon.'!AA148</f>
        <v>39369316.450000003</v>
      </c>
      <c r="L160" s="48">
        <f>'PNC, Exon. &amp; no Exon.'!AD148</f>
        <v>0</v>
      </c>
      <c r="M160" s="48">
        <f>'PNC, Exon. &amp; no Exon.'!AG148</f>
        <v>6150</v>
      </c>
      <c r="N160" s="48">
        <f>'PNC, Exon. &amp; no Exon.'!AJ148</f>
        <v>334375.40000000002</v>
      </c>
      <c r="O160" s="60">
        <f t="shared" si="11"/>
        <v>0.6875607834337768</v>
      </c>
    </row>
    <row r="161" spans="1:15" ht="15.95" customHeight="1" x14ac:dyDescent="0.2">
      <c r="A161" s="47">
        <v>23</v>
      </c>
      <c r="B161" s="52" t="s">
        <v>103</v>
      </c>
      <c r="C161" s="63">
        <f t="shared" si="12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11"/>
        <v>0</v>
      </c>
    </row>
    <row r="162" spans="1:15" ht="15.95" customHeight="1" x14ac:dyDescent="0.2">
      <c r="A162" s="47">
        <v>24</v>
      </c>
      <c r="B162" s="52" t="s">
        <v>82</v>
      </c>
      <c r="C162" s="63">
        <f t="shared" si="12"/>
        <v>4891074.26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4891074.26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11"/>
        <v>8.1261486311748066E-2</v>
      </c>
    </row>
    <row r="163" spans="1:15" ht="15.95" customHeight="1" x14ac:dyDescent="0.2">
      <c r="A163" s="47">
        <v>25</v>
      </c>
      <c r="B163" s="52" t="s">
        <v>102</v>
      </c>
      <c r="C163" s="63">
        <f t="shared" si="12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11"/>
        <v>0</v>
      </c>
    </row>
    <row r="164" spans="1:15" ht="15.95" customHeight="1" x14ac:dyDescent="0.2">
      <c r="A164" s="47">
        <v>26</v>
      </c>
      <c r="B164" s="52" t="s">
        <v>111</v>
      </c>
      <c r="C164" s="63">
        <f t="shared" si="12"/>
        <v>49902741.640000008</v>
      </c>
      <c r="D164" s="48">
        <f>'PNC, Exon. &amp; no Exon.'!F152</f>
        <v>304362.38</v>
      </c>
      <c r="E164" s="48">
        <f>'PNC, Exon. &amp; no Exon.'!I152</f>
        <v>2690025.56</v>
      </c>
      <c r="F164" s="48">
        <f>'PNC, Exon. &amp; no Exon.'!L152</f>
        <v>0</v>
      </c>
      <c r="G164" s="48">
        <f>'PNC, Exon. &amp; no Exon.'!O152</f>
        <v>2119381.31</v>
      </c>
      <c r="H164" s="48">
        <f>'PNC, Exon. &amp; no Exon.'!R152</f>
        <v>18052673.940000001</v>
      </c>
      <c r="I164" s="48">
        <f>'PNC, Exon. &amp; no Exon.'!U152</f>
        <v>286723.75</v>
      </c>
      <c r="J164" s="48">
        <f>'PNC, Exon. &amp; no Exon.'!X152</f>
        <v>178360.19</v>
      </c>
      <c r="K164" s="48">
        <f>'PNC, Exon. &amp; no Exon.'!AA152</f>
        <v>22137898.629999999</v>
      </c>
      <c r="L164" s="48">
        <f>'PNC, Exon. &amp; no Exon.'!AD152</f>
        <v>0</v>
      </c>
      <c r="M164" s="48">
        <f>'PNC, Exon. &amp; no Exon.'!AG152</f>
        <v>299621.81</v>
      </c>
      <c r="N164" s="48">
        <f>'PNC, Exon. &amp; no Exon.'!AJ152</f>
        <v>3833694.07</v>
      </c>
      <c r="O164" s="60">
        <f t="shared" si="11"/>
        <v>0.82909617420070858</v>
      </c>
    </row>
    <row r="165" spans="1:15" ht="15.95" customHeight="1" x14ac:dyDescent="0.2">
      <c r="A165" s="47">
        <v>27</v>
      </c>
      <c r="B165" s="52" t="s">
        <v>113</v>
      </c>
      <c r="C165" s="63">
        <f t="shared" si="12"/>
        <v>850125342.29999995</v>
      </c>
      <c r="D165" s="48">
        <f>'PNC, Exon. &amp; no Exon.'!F153</f>
        <v>3696888.87</v>
      </c>
      <c r="E165" s="48">
        <f>'PNC, Exon. &amp; no Exon.'!I153</f>
        <v>29821891.870000001</v>
      </c>
      <c r="F165" s="48">
        <f>'PNC, Exon. &amp; no Exon.'!L153</f>
        <v>758824104.28999996</v>
      </c>
      <c r="G165" s="48">
        <f>'PNC, Exon. &amp; no Exon.'!O153</f>
        <v>2255184.48</v>
      </c>
      <c r="H165" s="48">
        <f>'PNC, Exon. &amp; no Exon.'!R153</f>
        <v>13855535.16</v>
      </c>
      <c r="I165" s="48">
        <f>'PNC, Exon. &amp; no Exon.'!U153</f>
        <v>208171.71</v>
      </c>
      <c r="J165" s="48">
        <f>'PNC, Exon. &amp; no Exon.'!X153</f>
        <v>305924.77999999997</v>
      </c>
      <c r="K165" s="48">
        <f>'PNC, Exon. &amp; no Exon.'!AA153</f>
        <v>37319905.629999995</v>
      </c>
      <c r="L165" s="48">
        <f>'PNC, Exon. &amp; no Exon.'!AD153</f>
        <v>0</v>
      </c>
      <c r="M165" s="48">
        <f>'PNC, Exon. &amp; no Exon.'!AG153</f>
        <v>620415.32999999996</v>
      </c>
      <c r="N165" s="48">
        <f>'PNC, Exon. &amp; no Exon.'!AJ153</f>
        <v>3217320.18</v>
      </c>
      <c r="O165" s="60">
        <f t="shared" si="11"/>
        <v>14.124187283670805</v>
      </c>
    </row>
    <row r="166" spans="1:15" ht="15.95" customHeight="1" x14ac:dyDescent="0.2">
      <c r="A166" s="47">
        <v>28</v>
      </c>
      <c r="B166" s="52" t="s">
        <v>116</v>
      </c>
      <c r="C166" s="63">
        <f t="shared" si="12"/>
        <v>29371993.850000001</v>
      </c>
      <c r="D166" s="48">
        <f>'PNC, Exon. &amp; no Exon.'!F154</f>
        <v>0</v>
      </c>
      <c r="E166" s="48">
        <f>'PNC, Exon. &amp; no Exon.'!I154</f>
        <v>10312610.860000001</v>
      </c>
      <c r="F166" s="48">
        <f>'PNC, Exon. &amp; no Exon.'!L154</f>
        <v>19256.29</v>
      </c>
      <c r="G166" s="48">
        <f>'PNC, Exon. &amp; no Exon.'!O154</f>
        <v>1812.74</v>
      </c>
      <c r="H166" s="48">
        <f>'PNC, Exon. &amp; no Exon.'!R154</f>
        <v>1645063.3</v>
      </c>
      <c r="I166" s="48">
        <f>'PNC, Exon. &amp; no Exon.'!U154</f>
        <v>3385275.78</v>
      </c>
      <c r="J166" s="48">
        <f>'PNC, Exon. &amp; no Exon.'!X154</f>
        <v>28714.720000000001</v>
      </c>
      <c r="K166" s="48">
        <f>'PNC, Exon. &amp; no Exon.'!AA154</f>
        <v>12649700.560000001</v>
      </c>
      <c r="L166" s="48">
        <f>'PNC, Exon. &amp; no Exon.'!AD154</f>
        <v>0</v>
      </c>
      <c r="M166" s="48">
        <f>'PNC, Exon. &amp; no Exon.'!AG154</f>
        <v>413543.14</v>
      </c>
      <c r="N166" s="48">
        <f>'PNC, Exon. &amp; no Exon.'!AJ154</f>
        <v>916016.46</v>
      </c>
      <c r="O166" s="60">
        <f t="shared" si="11"/>
        <v>0.48799338331667935</v>
      </c>
    </row>
    <row r="167" spans="1:15" ht="15.95" customHeight="1" x14ac:dyDescent="0.2">
      <c r="A167" s="47">
        <v>29</v>
      </c>
      <c r="B167" s="52" t="s">
        <v>120</v>
      </c>
      <c r="C167" s="63">
        <f>SUM(D167:N167)</f>
        <v>19463574.609999999</v>
      </c>
      <c r="D167" s="48">
        <f>'PNC, Exon. &amp; no Exon.'!F155</f>
        <v>0</v>
      </c>
      <c r="E167" s="48">
        <f>'PNC, Exon. &amp; no Exon.'!I155</f>
        <v>507451.63</v>
      </c>
      <c r="F167" s="48">
        <f>'PNC, Exon. &amp; no Exon.'!L155</f>
        <v>856135</v>
      </c>
      <c r="G167" s="48">
        <f>'PNC, Exon. &amp; no Exon.'!O155</f>
        <v>0</v>
      </c>
      <c r="H167" s="48">
        <f>'PNC, Exon. &amp; no Exon.'!R155</f>
        <v>378850.81</v>
      </c>
      <c r="I167" s="48">
        <f>'PNC, Exon. &amp; no Exon.'!U155</f>
        <v>570015.52</v>
      </c>
      <c r="J167" s="48">
        <f>'PNC, Exon. &amp; no Exon.'!X155</f>
        <v>151262.73000000001</v>
      </c>
      <c r="K167" s="48">
        <f>'PNC, Exon. &amp; no Exon.'!AA155</f>
        <v>12362851.83</v>
      </c>
      <c r="L167" s="48">
        <f>'PNC, Exon. &amp; no Exon.'!AD155</f>
        <v>0</v>
      </c>
      <c r="M167" s="48">
        <f>'PNC, Exon. &amp; no Exon.'!AG155</f>
        <v>3751869.87</v>
      </c>
      <c r="N167" s="48">
        <f>'PNC, Exon. &amp; no Exon.'!AJ155</f>
        <v>885137.22</v>
      </c>
      <c r="O167" s="60">
        <f t="shared" si="11"/>
        <v>0.32337251852483678</v>
      </c>
    </row>
    <row r="168" spans="1:15" ht="15.95" customHeight="1" x14ac:dyDescent="0.2">
      <c r="A168" s="47">
        <v>30</v>
      </c>
      <c r="B168" s="52" t="s">
        <v>100</v>
      </c>
      <c r="C168" s="63">
        <f t="shared" si="12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11"/>
        <v>0</v>
      </c>
    </row>
    <row r="169" spans="1:15" ht="15.95" customHeight="1" x14ac:dyDescent="0.2">
      <c r="A169" s="47">
        <v>31</v>
      </c>
      <c r="B169" s="51" t="s">
        <v>106</v>
      </c>
      <c r="C169" s="63">
        <f t="shared" si="12"/>
        <v>31587723.879999999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31587723.879999999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11"/>
        <v>0.52480605593870044</v>
      </c>
    </row>
    <row r="170" spans="1:15" ht="15.95" customHeight="1" x14ac:dyDescent="0.2">
      <c r="A170" s="47">
        <v>32</v>
      </c>
      <c r="B170" s="52" t="s">
        <v>114</v>
      </c>
      <c r="C170" s="63">
        <f t="shared" si="12"/>
        <v>7022894.1099999994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318483.77</v>
      </c>
      <c r="I170" s="48">
        <f>'PNC, Exon. &amp; no Exon.'!U158</f>
        <v>444489.83</v>
      </c>
      <c r="J170" s="48">
        <f>'PNC, Exon. &amp; no Exon.'!X158</f>
        <v>33973.370000000003</v>
      </c>
      <c r="K170" s="48">
        <f>'PNC, Exon. &amp; no Exon.'!AA158</f>
        <v>5488572.2199999997</v>
      </c>
      <c r="L170" s="48">
        <f>'PNC, Exon. &amp; no Exon.'!AD158</f>
        <v>0</v>
      </c>
      <c r="M170" s="48">
        <f>'PNC, Exon. &amp; no Exon.'!AG158</f>
        <v>129909.78</v>
      </c>
      <c r="N170" s="48">
        <f>'PNC, Exon. &amp; no Exon.'!AJ158</f>
        <v>607465.14</v>
      </c>
      <c r="O170" s="60">
        <f t="shared" si="11"/>
        <v>0.11668005498420324</v>
      </c>
    </row>
    <row r="171" spans="1:15" ht="15.95" customHeight="1" x14ac:dyDescent="0.2">
      <c r="A171" s="47">
        <v>33</v>
      </c>
      <c r="B171" s="52" t="s">
        <v>115</v>
      </c>
      <c r="C171" s="63">
        <f t="shared" si="12"/>
        <v>16931067.18</v>
      </c>
      <c r="D171" s="48">
        <f>'PNC, Exon. &amp; no Exon.'!F159</f>
        <v>0</v>
      </c>
      <c r="E171" s="48">
        <f>'PNC, Exon. &amp; no Exon.'!I159</f>
        <v>8409876.6699999999</v>
      </c>
      <c r="F171" s="48">
        <f>'PNC, Exon. &amp; no Exon.'!L159</f>
        <v>3370</v>
      </c>
      <c r="G171" s="48">
        <f>'PNC, Exon. &amp; no Exon.'!O159</f>
        <v>4284</v>
      </c>
      <c r="H171" s="48">
        <f>'PNC, Exon. &amp; no Exon.'!R159</f>
        <v>4627311.67</v>
      </c>
      <c r="I171" s="48">
        <f>'PNC, Exon. &amp; no Exon.'!U159</f>
        <v>1270330.72</v>
      </c>
      <c r="J171" s="48">
        <f>'PNC, Exon. &amp; no Exon.'!X159</f>
        <v>16356.15</v>
      </c>
      <c r="K171" s="48">
        <f>'PNC, Exon. &amp; no Exon.'!AA159</f>
        <v>23546.21</v>
      </c>
      <c r="L171" s="48">
        <f>'PNC, Exon. &amp; no Exon.'!AD159</f>
        <v>0</v>
      </c>
      <c r="M171" s="48">
        <f>'PNC, Exon. &amp; no Exon.'!AG159</f>
        <v>8909.2000000000007</v>
      </c>
      <c r="N171" s="48">
        <f>'PNC, Exon. &amp; no Exon.'!AJ159</f>
        <v>2567082.56</v>
      </c>
      <c r="O171" s="60">
        <f t="shared" si="11"/>
        <v>0.28129682984834853</v>
      </c>
    </row>
    <row r="172" spans="1:15" ht="15.95" customHeight="1" x14ac:dyDescent="0.2">
      <c r="A172" s="47">
        <v>34</v>
      </c>
      <c r="B172" s="52" t="s">
        <v>117</v>
      </c>
      <c r="C172" s="63">
        <f t="shared" si="12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11"/>
        <v>0</v>
      </c>
    </row>
    <row r="173" spans="1:15" ht="15.95" customHeight="1" x14ac:dyDescent="0.2">
      <c r="A173" s="47">
        <v>35</v>
      </c>
      <c r="B173" s="52" t="s">
        <v>122</v>
      </c>
      <c r="C173" s="63">
        <f t="shared" si="12"/>
        <v>622143.59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2586.21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422142.21</v>
      </c>
      <c r="L173" s="48">
        <f>'PNC, Exon. &amp; no Exon.'!AD161</f>
        <v>0</v>
      </c>
      <c r="M173" s="48">
        <f>'PNC, Exon. &amp; no Exon.'!AG161</f>
        <v>188908.32</v>
      </c>
      <c r="N173" s="48">
        <f>'PNC, Exon. &amp; no Exon.'!AJ161</f>
        <v>8506.85</v>
      </c>
      <c r="O173" s="60">
        <f t="shared" si="11"/>
        <v>1.0336443516342523E-2</v>
      </c>
    </row>
    <row r="174" spans="1:15" ht="15.95" customHeight="1" x14ac:dyDescent="0.2">
      <c r="A174" s="47">
        <v>36</v>
      </c>
      <c r="B174" s="52" t="s">
        <v>124</v>
      </c>
      <c r="C174" s="63">
        <f t="shared" si="12"/>
        <v>49772.12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49772.12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11"/>
        <v>8.2692599479908182E-4</v>
      </c>
    </row>
    <row r="175" spans="1:15" ht="15.95" customHeight="1" x14ac:dyDescent="0.2">
      <c r="A175" s="47">
        <v>37</v>
      </c>
      <c r="B175" s="52" t="s">
        <v>101</v>
      </c>
      <c r="C175" s="63">
        <f t="shared" si="12"/>
        <v>48040589.539999999</v>
      </c>
      <c r="D175" s="48">
        <f>'PNC, Exon. &amp; no Exon.'!F163</f>
        <v>0</v>
      </c>
      <c r="E175" s="48">
        <f>'PNC, Exon. &amp; no Exon.'!I163</f>
        <v>2153552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45887037.539999999</v>
      </c>
      <c r="M175" s="48">
        <f>'PNC, Exon. &amp; no Exon.'!AG163</f>
        <v>0</v>
      </c>
      <c r="N175" s="48">
        <f>'PNC, Exon. &amp; no Exon.'!AJ163</f>
        <v>0</v>
      </c>
      <c r="O175" s="60">
        <f t="shared" si="11"/>
        <v>0.79815793050605155</v>
      </c>
    </row>
    <row r="176" spans="1:15" ht="15.95" customHeight="1" x14ac:dyDescent="0.2">
      <c r="A176" s="47">
        <v>38</v>
      </c>
      <c r="B176" s="52" t="s">
        <v>107</v>
      </c>
      <c r="C176" s="63">
        <f>SUM(D176:N176)</f>
        <v>28281822.289999999</v>
      </c>
      <c r="D176" s="48">
        <f>'PNC, Exon. &amp; no Exon.'!F164</f>
        <v>0</v>
      </c>
      <c r="E176" s="48">
        <f>'PNC, Exon. &amp; no Exon.'!I164</f>
        <v>27408859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872963.29</v>
      </c>
      <c r="N176" s="48">
        <f>'PNC, Exon. &amp; no Exon.'!AJ164</f>
        <v>0</v>
      </c>
      <c r="O176" s="60">
        <f>(C176/$C$138*100)</f>
        <v>0.46988101033046403</v>
      </c>
    </row>
    <row r="177" spans="1:15" x14ac:dyDescent="0.2">
      <c r="A177" s="80" t="s">
        <v>95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7" spans="1:15" ht="19.5" customHeight="1" x14ac:dyDescent="0.3">
      <c r="A197" s="192" t="s">
        <v>42</v>
      </c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</row>
    <row r="198" spans="1:15" ht="12.75" customHeight="1" x14ac:dyDescent="0.2">
      <c r="A198" s="191" t="s">
        <v>56</v>
      </c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</row>
    <row r="199" spans="1:15" ht="12.75" customHeight="1" x14ac:dyDescent="0.2">
      <c r="A199" s="193" t="s">
        <v>142</v>
      </c>
      <c r="B199" s="194"/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</row>
    <row r="200" spans="1:15" ht="12.75" customHeight="1" x14ac:dyDescent="0.2">
      <c r="A200" s="191" t="s">
        <v>110</v>
      </c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</row>
    <row r="201" spans="1: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customHeight="1" x14ac:dyDescent="0.2">
      <c r="A202" s="154" t="s">
        <v>32</v>
      </c>
      <c r="B202" s="79" t="s">
        <v>105</v>
      </c>
      <c r="C202" s="154" t="s">
        <v>0</v>
      </c>
      <c r="D202" s="154" t="s">
        <v>43</v>
      </c>
      <c r="E202" s="154" t="s">
        <v>13</v>
      </c>
      <c r="F202" s="154" t="s">
        <v>44</v>
      </c>
      <c r="G202" s="154" t="s">
        <v>15</v>
      </c>
      <c r="H202" s="154" t="s">
        <v>45</v>
      </c>
      <c r="I202" s="154" t="s">
        <v>109</v>
      </c>
      <c r="J202" s="154" t="s">
        <v>46</v>
      </c>
      <c r="K202" s="154" t="s">
        <v>36</v>
      </c>
      <c r="L202" s="154" t="s">
        <v>47</v>
      </c>
      <c r="M202" s="154" t="s">
        <v>48</v>
      </c>
      <c r="N202" s="154" t="s">
        <v>49</v>
      </c>
      <c r="O202" s="154" t="s">
        <v>62</v>
      </c>
    </row>
    <row r="203" spans="1:15" ht="15" customHeight="1" x14ac:dyDescent="0.2">
      <c r="A203" s="74"/>
      <c r="B203" s="74" t="s">
        <v>21</v>
      </c>
      <c r="C203" s="86">
        <f>SUM(C204:C241)</f>
        <v>5510261007.29</v>
      </c>
      <c r="D203" s="86">
        <f t="shared" ref="D203:O203" si="13">SUM(D204:D241)</f>
        <v>24536645.069999993</v>
      </c>
      <c r="E203" s="86">
        <f t="shared" si="13"/>
        <v>899655646.49999988</v>
      </c>
      <c r="F203" s="86">
        <f t="shared" si="13"/>
        <v>1614247142.48</v>
      </c>
      <c r="G203" s="86">
        <f t="shared" si="13"/>
        <v>54424979.710000001</v>
      </c>
      <c r="H203" s="86">
        <f t="shared" si="13"/>
        <v>1133994363.7399998</v>
      </c>
      <c r="I203" s="86">
        <f t="shared" si="13"/>
        <v>164739041.98000002</v>
      </c>
      <c r="J203" s="86">
        <f t="shared" si="13"/>
        <v>57055021.869999997</v>
      </c>
      <c r="K203" s="86">
        <f t="shared" si="13"/>
        <v>1142969972.6599998</v>
      </c>
      <c r="L203" s="86">
        <f t="shared" si="13"/>
        <v>35823317.960000001</v>
      </c>
      <c r="M203" s="86">
        <f t="shared" si="13"/>
        <v>101008001.79999998</v>
      </c>
      <c r="N203" s="86">
        <f t="shared" si="13"/>
        <v>281806873.52000004</v>
      </c>
      <c r="O203" s="113">
        <f t="shared" si="13"/>
        <v>100</v>
      </c>
    </row>
    <row r="204" spans="1:15" ht="15.95" customHeight="1" x14ac:dyDescent="0.2">
      <c r="A204" s="47">
        <v>1</v>
      </c>
      <c r="B204" s="101" t="s">
        <v>88</v>
      </c>
      <c r="C204" s="63">
        <f>SUM(D204:N204)</f>
        <v>1280260505.8899996</v>
      </c>
      <c r="D204" s="48">
        <f>'PNC, Exon. &amp; no Exon.'!F186</f>
        <v>5758987.0599999996</v>
      </c>
      <c r="E204" s="48">
        <f>'PNC, Exon. &amp; no Exon.'!I186</f>
        <v>231849170.81999999</v>
      </c>
      <c r="F204" s="48">
        <f>'PNC, Exon. &amp; no Exon.'!L186</f>
        <v>323584219.71999997</v>
      </c>
      <c r="G204" s="48">
        <f>'PNC, Exon. &amp; no Exon.'!O186</f>
        <v>29977564.859999999</v>
      </c>
      <c r="H204" s="48">
        <f>'PNC, Exon. &amp; no Exon.'!R186</f>
        <v>395349639.88999999</v>
      </c>
      <c r="I204" s="48">
        <f>'PNC, Exon. &amp; no Exon.'!U186</f>
        <v>3300360.47</v>
      </c>
      <c r="J204" s="48">
        <f>'PNC, Exon. &amp; no Exon.'!X186</f>
        <v>23316819.050000001</v>
      </c>
      <c r="K204" s="48">
        <f>'PNC, Exon. &amp; no Exon.'!AA186</f>
        <v>180618372.08000001</v>
      </c>
      <c r="L204" s="48">
        <f>'PNC, Exon. &amp; no Exon.'!AD186</f>
        <v>0</v>
      </c>
      <c r="M204" s="48">
        <f>'PNC, Exon. &amp; no Exon.'!AG186</f>
        <v>8744200.3599999994</v>
      </c>
      <c r="N204" s="48">
        <f>'PNC, Exon. &amp; no Exon.'!AJ186</f>
        <v>77761171.580000013</v>
      </c>
      <c r="O204" s="60">
        <f>(C204/$C$203*100)</f>
        <v>23.234117298549606</v>
      </c>
    </row>
    <row r="205" spans="1:15" ht="15.95" customHeight="1" x14ac:dyDescent="0.2">
      <c r="A205" s="47">
        <v>2</v>
      </c>
      <c r="B205" s="52" t="s">
        <v>118</v>
      </c>
      <c r="C205" s="63">
        <f t="shared" ref="C205:C240" si="14">SUM(D205:N205)</f>
        <v>722736223.13000011</v>
      </c>
      <c r="D205" s="48">
        <f>'PNC, Exon. &amp; no Exon.'!F187</f>
        <v>3814652.51</v>
      </c>
      <c r="E205" s="48">
        <f>'PNC, Exon. &amp; no Exon.'!I187</f>
        <v>180181558.13999999</v>
      </c>
      <c r="F205" s="48">
        <f>'PNC, Exon. &amp; no Exon.'!L187</f>
        <v>7475807.3600000003</v>
      </c>
      <c r="G205" s="48">
        <f>'PNC, Exon. &amp; no Exon.'!O187</f>
        <v>846492.82000000007</v>
      </c>
      <c r="H205" s="48">
        <f>'PNC, Exon. &amp; no Exon.'!R187</f>
        <v>167135235.55999997</v>
      </c>
      <c r="I205" s="48">
        <f>'PNC, Exon. &amp; no Exon.'!U187</f>
        <v>136836618.38999999</v>
      </c>
      <c r="J205" s="48">
        <f>'PNC, Exon. &amp; no Exon.'!X187</f>
        <v>4150753.68</v>
      </c>
      <c r="K205" s="48">
        <f>'PNC, Exon. &amp; no Exon.'!AA187</f>
        <v>171665918.5</v>
      </c>
      <c r="L205" s="48">
        <f>'PNC, Exon. &amp; no Exon.'!AD187</f>
        <v>0</v>
      </c>
      <c r="M205" s="48">
        <f>'PNC, Exon. &amp; no Exon.'!AG187</f>
        <v>13494898.720000001</v>
      </c>
      <c r="N205" s="48">
        <f>'PNC, Exon. &amp; no Exon.'!AJ187</f>
        <v>37134287.450000003</v>
      </c>
      <c r="O205" s="60">
        <f t="shared" ref="O205:O241" si="15">(C205/$C$203*100)</f>
        <v>13.11618854667374</v>
      </c>
    </row>
    <row r="206" spans="1:15" ht="15.95" customHeight="1" x14ac:dyDescent="0.2">
      <c r="A206" s="47">
        <v>3</v>
      </c>
      <c r="B206" s="52" t="s">
        <v>97</v>
      </c>
      <c r="C206" s="63">
        <f t="shared" si="14"/>
        <v>635365811.17000008</v>
      </c>
      <c r="D206" s="48">
        <f>'PNC, Exon. &amp; no Exon.'!F188</f>
        <v>2288072.3199999998</v>
      </c>
      <c r="E206" s="48">
        <f>'PNC, Exon. &amp; no Exon.'!I188</f>
        <v>165698048.88999999</v>
      </c>
      <c r="F206" s="48">
        <f>'PNC, Exon. &amp; no Exon.'!L188</f>
        <v>27370554.940000001</v>
      </c>
      <c r="G206" s="48">
        <f>'PNC, Exon. &amp; no Exon.'!O188</f>
        <v>15600575.880000001</v>
      </c>
      <c r="H206" s="48">
        <f>'PNC, Exon. &amp; no Exon.'!R188</f>
        <v>183067814.84999999</v>
      </c>
      <c r="I206" s="48">
        <f>'PNC, Exon. &amp; no Exon.'!U188</f>
        <v>1996900.5</v>
      </c>
      <c r="J206" s="48">
        <f>'PNC, Exon. &amp; no Exon.'!X188</f>
        <v>4167715.86</v>
      </c>
      <c r="K206" s="48">
        <f>'PNC, Exon. &amp; no Exon.'!AA188</f>
        <v>185770527.16999999</v>
      </c>
      <c r="L206" s="48">
        <f>'PNC, Exon. &amp; no Exon.'!AD188</f>
        <v>0</v>
      </c>
      <c r="M206" s="48">
        <f>'PNC, Exon. &amp; no Exon.'!AG188</f>
        <v>20294152.199999999</v>
      </c>
      <c r="N206" s="48">
        <f>'PNC, Exon. &amp; no Exon.'!AJ188</f>
        <v>29111448.560000002</v>
      </c>
      <c r="O206" s="60">
        <f t="shared" si="15"/>
        <v>11.530593747363687</v>
      </c>
    </row>
    <row r="207" spans="1:15" ht="15.95" customHeight="1" x14ac:dyDescent="0.2">
      <c r="A207" s="47">
        <v>4</v>
      </c>
      <c r="B207" s="52" t="s">
        <v>94</v>
      </c>
      <c r="C207" s="63">
        <f t="shared" si="14"/>
        <v>474517632.35000008</v>
      </c>
      <c r="D207" s="48">
        <f>'PNC, Exon. &amp; no Exon.'!F189</f>
        <v>1356039.46</v>
      </c>
      <c r="E207" s="48">
        <f>'PNC, Exon. &amp; no Exon.'!I189</f>
        <v>13535406.600000001</v>
      </c>
      <c r="F207" s="48">
        <f>'PNC, Exon. &amp; no Exon.'!L189</f>
        <v>13669029.5</v>
      </c>
      <c r="G207" s="48">
        <f>'PNC, Exon. &amp; no Exon.'!O189</f>
        <v>1415515.64</v>
      </c>
      <c r="H207" s="48">
        <f>'PNC, Exon. &amp; no Exon.'!R189</f>
        <v>197052479.15000001</v>
      </c>
      <c r="I207" s="48">
        <f>'PNC, Exon. &amp; no Exon.'!U189</f>
        <v>6552851.8700000001</v>
      </c>
      <c r="J207" s="48">
        <f>'PNC, Exon. &amp; no Exon.'!X189</f>
        <v>14884990.77</v>
      </c>
      <c r="K207" s="48">
        <f>'PNC, Exon. &amp; no Exon.'!AA189</f>
        <v>137894628.77000001</v>
      </c>
      <c r="L207" s="48">
        <f>'PNC, Exon. &amp; no Exon.'!AD189</f>
        <v>0</v>
      </c>
      <c r="M207" s="48">
        <f>'PNC, Exon. &amp; no Exon.'!AG189</f>
        <v>9601392.2999999989</v>
      </c>
      <c r="N207" s="48">
        <f>'PNC, Exon. &amp; no Exon.'!AJ189</f>
        <v>78555298.290000007</v>
      </c>
      <c r="O207" s="60">
        <f t="shared" si="15"/>
        <v>8.6115273255154285</v>
      </c>
    </row>
    <row r="208" spans="1:15" ht="15.95" customHeight="1" x14ac:dyDescent="0.2">
      <c r="A208" s="47">
        <v>5</v>
      </c>
      <c r="B208" s="52" t="s">
        <v>89</v>
      </c>
      <c r="C208" s="63">
        <f t="shared" si="14"/>
        <v>342916213.71000004</v>
      </c>
      <c r="D208" s="48">
        <f>'PNC, Exon. &amp; no Exon.'!F190</f>
        <v>92468.06</v>
      </c>
      <c r="E208" s="48">
        <f>'PNC, Exon. &amp; no Exon.'!I190</f>
        <v>14701392.57</v>
      </c>
      <c r="F208" s="48">
        <f>'PNC, Exon. &amp; no Exon.'!L190</f>
        <v>38465656.57</v>
      </c>
      <c r="G208" s="48">
        <f>'PNC, Exon. &amp; no Exon.'!O190</f>
        <v>2694467.77</v>
      </c>
      <c r="H208" s="48">
        <f>'PNC, Exon. &amp; no Exon.'!R190</f>
        <v>121547248.69</v>
      </c>
      <c r="I208" s="48">
        <f>'PNC, Exon. &amp; no Exon.'!U190</f>
        <v>2352951.96</v>
      </c>
      <c r="J208" s="48">
        <f>'PNC, Exon. &amp; no Exon.'!X190</f>
        <v>7976178.2599999998</v>
      </c>
      <c r="K208" s="48">
        <f>'PNC, Exon. &amp; no Exon.'!AA190</f>
        <v>117194630.37</v>
      </c>
      <c r="L208" s="48">
        <f>'PNC, Exon. &amp; no Exon.'!AD190</f>
        <v>0</v>
      </c>
      <c r="M208" s="48">
        <f>'PNC, Exon. &amp; no Exon.'!AG190</f>
        <v>9710442.2200000007</v>
      </c>
      <c r="N208" s="48">
        <f>'PNC, Exon. &amp; no Exon.'!AJ190</f>
        <v>28180777.240000002</v>
      </c>
      <c r="O208" s="60">
        <f t="shared" si="15"/>
        <v>6.2232299569172236</v>
      </c>
    </row>
    <row r="209" spans="1:108" ht="15.95" customHeight="1" x14ac:dyDescent="0.2">
      <c r="A209" s="47">
        <v>6</v>
      </c>
      <c r="B209" s="52" t="s">
        <v>127</v>
      </c>
      <c r="C209" s="63">
        <f t="shared" si="14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5"/>
        <v>0</v>
      </c>
    </row>
    <row r="210" spans="1:108" ht="15.95" customHeight="1" x14ac:dyDescent="0.2">
      <c r="A210" s="47">
        <v>7</v>
      </c>
      <c r="B210" s="52" t="s">
        <v>91</v>
      </c>
      <c r="C210" s="63">
        <f t="shared" si="14"/>
        <v>74240925.649999991</v>
      </c>
      <c r="D210" s="48">
        <f>'PNC, Exon. &amp; no Exon.'!F192</f>
        <v>0</v>
      </c>
      <c r="E210" s="48">
        <f>'PNC, Exon. &amp; no Exon.'!I192</f>
        <v>66812.84</v>
      </c>
      <c r="F210" s="48">
        <f>'PNC, Exon. &amp; no Exon.'!L192</f>
        <v>0</v>
      </c>
      <c r="G210" s="48">
        <f>'PNC, Exon. &amp; no Exon.'!O192</f>
        <v>21288.66</v>
      </c>
      <c r="H210" s="48">
        <f>'PNC, Exon. &amp; no Exon.'!R192</f>
        <v>10651047.16</v>
      </c>
      <c r="I210" s="48">
        <f>'PNC, Exon. &amp; no Exon.'!U192</f>
        <v>92183.46</v>
      </c>
      <c r="J210" s="48">
        <f>'PNC, Exon. &amp; no Exon.'!X192</f>
        <v>92992.75</v>
      </c>
      <c r="K210" s="48">
        <f>'PNC, Exon. &amp; no Exon.'!AA192</f>
        <v>58024469.419999994</v>
      </c>
      <c r="L210" s="48">
        <f>'PNC, Exon. &amp; no Exon.'!AD192</f>
        <v>0</v>
      </c>
      <c r="M210" s="48">
        <f>'PNC, Exon. &amp; no Exon.'!AG192</f>
        <v>1428164.41</v>
      </c>
      <c r="N210" s="48">
        <f>'PNC, Exon. &amp; no Exon.'!AJ192</f>
        <v>3863966.95</v>
      </c>
      <c r="O210" s="60">
        <f t="shared" si="15"/>
        <v>1.3473213982383097</v>
      </c>
    </row>
    <row r="211" spans="1:108" ht="15.95" customHeight="1" x14ac:dyDescent="0.2">
      <c r="A211" s="47">
        <v>8</v>
      </c>
      <c r="B211" s="52" t="s">
        <v>123</v>
      </c>
      <c r="C211" s="63">
        <f t="shared" si="14"/>
        <v>136881814.33000001</v>
      </c>
      <c r="D211" s="48">
        <f>'PNC, Exon. &amp; no Exon.'!F193</f>
        <v>0</v>
      </c>
      <c r="E211" s="48">
        <f>'PNC, Exon. &amp; no Exon.'!I193</f>
        <v>116266537.48</v>
      </c>
      <c r="F211" s="48">
        <f>'PNC, Exon. &amp; no Exon.'!L193</f>
        <v>0</v>
      </c>
      <c r="G211" s="48">
        <f>'PNC, Exon. &amp; no Exon.'!O193</f>
        <v>1320269.18</v>
      </c>
      <c r="H211" s="48">
        <f>'PNC, Exon. &amp; no Exon.'!R193</f>
        <v>10612506.51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8682501.1600000001</v>
      </c>
      <c r="O211" s="60">
        <f t="shared" si="15"/>
        <v>2.4841257818623697</v>
      </c>
    </row>
    <row r="212" spans="1:108" s="16" customFormat="1" ht="15.95" customHeight="1" x14ac:dyDescent="0.2">
      <c r="A212" s="47">
        <v>9</v>
      </c>
      <c r="B212" s="52" t="s">
        <v>78</v>
      </c>
      <c r="C212" s="63">
        <f t="shared" si="14"/>
        <v>62757334.530000001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1565.51</v>
      </c>
      <c r="H212" s="48">
        <f>'PNC, Exon. &amp; no Exon.'!R194</f>
        <v>51381.97</v>
      </c>
      <c r="I212" s="48">
        <f>'PNC, Exon. &amp; no Exon.'!U194</f>
        <v>72631.3</v>
      </c>
      <c r="J212" s="48">
        <f>'PNC, Exon. &amp; no Exon.'!X194</f>
        <v>1046903.28</v>
      </c>
      <c r="K212" s="48">
        <f>'PNC, Exon. &amp; no Exon.'!AA194</f>
        <v>60655219.960000001</v>
      </c>
      <c r="L212" s="48">
        <f>'PNC, Exon. &amp; no Exon.'!AD194</f>
        <v>0</v>
      </c>
      <c r="M212" s="48">
        <f>'PNC, Exon. &amp; no Exon.'!AG194</f>
        <v>913464.36</v>
      </c>
      <c r="N212" s="48">
        <f>'PNC, Exon. &amp; no Exon.'!AJ194</f>
        <v>16168.15</v>
      </c>
      <c r="O212" s="60">
        <f t="shared" si="15"/>
        <v>1.1389176383291626</v>
      </c>
    </row>
    <row r="213" spans="1:108" ht="15.95" customHeight="1" x14ac:dyDescent="0.2">
      <c r="A213" s="47">
        <v>10</v>
      </c>
      <c r="B213" s="52" t="s">
        <v>93</v>
      </c>
      <c r="C213" s="63">
        <f t="shared" si="14"/>
        <v>184598508.78</v>
      </c>
      <c r="D213" s="48">
        <f>'PNC, Exon. &amp; no Exon.'!F195</f>
        <v>6740826.9100000001</v>
      </c>
      <c r="E213" s="48">
        <f>'PNC, Exon. &amp; no Exon.'!I195</f>
        <v>808332.26</v>
      </c>
      <c r="F213" s="48">
        <f>'PNC, Exon. &amp; no Exon.'!L195</f>
        <v>177049349.61000001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5"/>
        <v>3.3500864756819815</v>
      </c>
    </row>
    <row r="214" spans="1:108" ht="15.95" customHeight="1" x14ac:dyDescent="0.2">
      <c r="A214" s="47">
        <v>11</v>
      </c>
      <c r="B214" s="52" t="s">
        <v>96</v>
      </c>
      <c r="C214" s="63">
        <f>SUM(D214:N214)</f>
        <v>6030235.8400000008</v>
      </c>
      <c r="D214" s="48">
        <f>'PNC, Exon. &amp; no Exon.'!F196</f>
        <v>82158.47</v>
      </c>
      <c r="E214" s="48">
        <f>'PNC, Exon. &amp; no Exon.'!I196</f>
        <v>34139.550000000003</v>
      </c>
      <c r="F214" s="48">
        <f>'PNC, Exon. &amp; no Exon.'!L196</f>
        <v>0</v>
      </c>
      <c r="G214" s="48">
        <f>'PNC, Exon. &amp; no Exon.'!O196</f>
        <v>3916.37</v>
      </c>
      <c r="H214" s="48">
        <f>'PNC, Exon. &amp; no Exon.'!R196</f>
        <v>2124246.19</v>
      </c>
      <c r="I214" s="48">
        <f>'PNC, Exon. &amp; no Exon.'!U196</f>
        <v>18318.97</v>
      </c>
      <c r="J214" s="48">
        <f>'PNC, Exon. &amp; no Exon.'!X196</f>
        <v>6034.48</v>
      </c>
      <c r="K214" s="48">
        <f>'PNC, Exon. &amp; no Exon.'!AA196</f>
        <v>2766072.85</v>
      </c>
      <c r="L214" s="48">
        <f>'PNC, Exon. &amp; no Exon.'!AD196</f>
        <v>0</v>
      </c>
      <c r="M214" s="48">
        <f>'PNC, Exon. &amp; no Exon.'!AG196</f>
        <v>267848.86</v>
      </c>
      <c r="N214" s="48">
        <f>'PNC, Exon. &amp; no Exon.'!AJ196</f>
        <v>727500.1</v>
      </c>
      <c r="O214" s="60">
        <f t="shared" si="15"/>
        <v>0.10943648280947275</v>
      </c>
    </row>
    <row r="215" spans="1:108" ht="15.95" customHeight="1" x14ac:dyDescent="0.2">
      <c r="A215" s="47">
        <v>12</v>
      </c>
      <c r="B215" s="52" t="s">
        <v>83</v>
      </c>
      <c r="C215" s="63">
        <f t="shared" si="14"/>
        <v>15725959.109999999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15725959.109999999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>
        <f t="shared" si="15"/>
        <v>0.28539408730720323</v>
      </c>
    </row>
    <row r="216" spans="1:108" ht="15.95" customHeight="1" x14ac:dyDescent="0.2">
      <c r="A216" s="47">
        <v>13</v>
      </c>
      <c r="B216" s="52" t="s">
        <v>125</v>
      </c>
      <c r="C216" s="63">
        <f t="shared" si="14"/>
        <v>59233.61</v>
      </c>
      <c r="D216" s="48">
        <f>'PNC, Exon. &amp; no Exon.'!F198</f>
        <v>7937.08</v>
      </c>
      <c r="E216" s="48">
        <f>'PNC, Exon. &amp; no Exon.'!I198</f>
        <v>0</v>
      </c>
      <c r="F216" s="48">
        <f>'PNC, Exon. &amp; no Exon.'!L198</f>
        <v>14337.12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36959.410000000003</v>
      </c>
      <c r="O216" s="60">
        <f t="shared" si="15"/>
        <v>1.0749692241734964E-3</v>
      </c>
    </row>
    <row r="217" spans="1:108" ht="15.95" customHeight="1" x14ac:dyDescent="0.2">
      <c r="A217" s="47">
        <v>14</v>
      </c>
      <c r="B217" s="52" t="s">
        <v>81</v>
      </c>
      <c r="C217" s="63">
        <f t="shared" si="14"/>
        <v>30635639.289999999</v>
      </c>
      <c r="D217" s="48">
        <f>'PNC, Exon. &amp; no Exon.'!F199</f>
        <v>0</v>
      </c>
      <c r="E217" s="48">
        <f>'PNC, Exon. &amp; no Exon.'!I199</f>
        <v>13781145.799999999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3544663.8</v>
      </c>
      <c r="I217" s="48">
        <f>'PNC, Exon. &amp; no Exon.'!U199</f>
        <v>0</v>
      </c>
      <c r="J217" s="48">
        <f>'PNC, Exon. &amp; no Exon.'!X199</f>
        <v>21923.34</v>
      </c>
      <c r="K217" s="48">
        <f>'PNC, Exon. &amp; no Exon.'!AA199</f>
        <v>12452137.17</v>
      </c>
      <c r="L217" s="48">
        <f>'PNC, Exon. &amp; no Exon.'!AD199</f>
        <v>0</v>
      </c>
      <c r="M217" s="48">
        <f>'PNC, Exon. &amp; no Exon.'!AG199</f>
        <v>437049.12</v>
      </c>
      <c r="N217" s="48">
        <f>'PNC, Exon. &amp; no Exon.'!AJ199</f>
        <v>398720.06</v>
      </c>
      <c r="O217" s="60">
        <f t="shared" si="15"/>
        <v>0.55597437670319916</v>
      </c>
    </row>
    <row r="218" spans="1:108" s="16" customFormat="1" ht="15.95" customHeight="1" x14ac:dyDescent="0.2">
      <c r="A218" s="47">
        <v>15</v>
      </c>
      <c r="B218" s="52" t="s">
        <v>80</v>
      </c>
      <c r="C218" s="63">
        <f t="shared" si="14"/>
        <v>23097877.689999998</v>
      </c>
      <c r="D218" s="48">
        <f>'PNC, Exon. &amp; no Exon.'!F200</f>
        <v>0</v>
      </c>
      <c r="E218" s="48">
        <f>'PNC, Exon. &amp; no Exon.'!I200</f>
        <v>4101640.59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1943240.48</v>
      </c>
      <c r="I218" s="48">
        <f>'PNC, Exon. &amp; no Exon.'!U200</f>
        <v>22629.08</v>
      </c>
      <c r="J218" s="48">
        <f>'PNC, Exon. &amp; no Exon.'!X200</f>
        <v>1016.68</v>
      </c>
      <c r="K218" s="48">
        <f>'PNC, Exon. &amp; no Exon.'!AA200</f>
        <v>11633974.390000001</v>
      </c>
      <c r="L218" s="48">
        <f>'PNC, Exon. &amp; no Exon.'!AD200</f>
        <v>0</v>
      </c>
      <c r="M218" s="48">
        <f>'PNC, Exon. &amp; no Exon.'!AG200</f>
        <v>2063661.27</v>
      </c>
      <c r="N218" s="48">
        <f>'PNC, Exon. &amp; no Exon.'!AJ200</f>
        <v>3331715.2</v>
      </c>
      <c r="O218" s="60">
        <f t="shared" si="15"/>
        <v>0.41917937570365221</v>
      </c>
    </row>
    <row r="219" spans="1:108" ht="15.95" customHeight="1" x14ac:dyDescent="0.2">
      <c r="A219" s="47">
        <v>16</v>
      </c>
      <c r="B219" s="52" t="s">
        <v>104</v>
      </c>
      <c r="C219" s="63">
        <f t="shared" si="14"/>
        <v>40333820.509999998</v>
      </c>
      <c r="D219" s="48">
        <f>'PNC, Exon. &amp; no Exon.'!F201</f>
        <v>0</v>
      </c>
      <c r="E219" s="48">
        <f>'PNC, Exon. &amp; no Exon.'!I201</f>
        <v>71788.81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118504.32000000001</v>
      </c>
      <c r="I219" s="48">
        <f>'PNC, Exon. &amp; no Exon.'!U201</f>
        <v>0</v>
      </c>
      <c r="J219" s="48">
        <f>'PNC, Exon. &amp; no Exon.'!X201</f>
        <v>337243.59</v>
      </c>
      <c r="K219" s="48">
        <f>'PNC, Exon. &amp; no Exon.'!AA201</f>
        <v>33541611.129999999</v>
      </c>
      <c r="L219" s="48">
        <f>'PNC, Exon. &amp; no Exon.'!AD201</f>
        <v>0</v>
      </c>
      <c r="M219" s="48">
        <f>'PNC, Exon. &amp; no Exon.'!AG201</f>
        <v>6151454.2599999998</v>
      </c>
      <c r="N219" s="48">
        <f>'PNC, Exon. &amp; no Exon.'!AJ201</f>
        <v>113218.4</v>
      </c>
      <c r="O219" s="60">
        <f t="shared" si="15"/>
        <v>0.73197658798083987</v>
      </c>
    </row>
    <row r="220" spans="1:108" s="16" customFormat="1" ht="15.95" customHeight="1" x14ac:dyDescent="0.2">
      <c r="A220" s="47">
        <v>17</v>
      </c>
      <c r="B220" s="52" t="s">
        <v>79</v>
      </c>
      <c r="C220" s="63">
        <f t="shared" si="14"/>
        <v>125805427.03000002</v>
      </c>
      <c r="D220" s="48">
        <f>'PNC, Exon. &amp; no Exon.'!F202</f>
        <v>5492.2</v>
      </c>
      <c r="E220" s="48">
        <f>'PNC, Exon. &amp; no Exon.'!I202</f>
        <v>85663769.590000004</v>
      </c>
      <c r="F220" s="48">
        <f>'PNC, Exon. &amp; no Exon.'!L202</f>
        <v>419038.86</v>
      </c>
      <c r="G220" s="48">
        <f>'PNC, Exon. &amp; no Exon.'!O202</f>
        <v>534259.77</v>
      </c>
      <c r="H220" s="48">
        <f>'PNC, Exon. &amp; no Exon.'!R202</f>
        <v>5242857.97</v>
      </c>
      <c r="I220" s="48">
        <f>'PNC, Exon. &amp; no Exon.'!U202</f>
        <v>12881462.48</v>
      </c>
      <c r="J220" s="48">
        <f>'PNC, Exon. &amp; no Exon.'!X202</f>
        <v>67563.06</v>
      </c>
      <c r="K220" s="48">
        <f>'PNC, Exon. &amp; no Exon.'!AA202</f>
        <v>15684375.449999999</v>
      </c>
      <c r="L220" s="48">
        <f>'PNC, Exon. &amp; no Exon.'!AD202</f>
        <v>0</v>
      </c>
      <c r="M220" s="48">
        <f>'PNC, Exon. &amp; no Exon.'!AG202</f>
        <v>2538673.06</v>
      </c>
      <c r="N220" s="48">
        <f>'PNC, Exon. &amp; no Exon.'!AJ202</f>
        <v>2767934.59</v>
      </c>
      <c r="O220" s="60">
        <f t="shared" si="15"/>
        <v>2.2831119408601728</v>
      </c>
    </row>
    <row r="221" spans="1:108" ht="15.95" customHeight="1" x14ac:dyDescent="0.2">
      <c r="A221" s="47">
        <v>18</v>
      </c>
      <c r="B221" s="52" t="s">
        <v>84</v>
      </c>
      <c r="C221" s="63">
        <f t="shared" si="14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5"/>
        <v>0</v>
      </c>
    </row>
    <row r="222" spans="1:108" s="16" customFormat="1" ht="15.95" customHeight="1" x14ac:dyDescent="0.2">
      <c r="A222" s="47">
        <v>19</v>
      </c>
      <c r="B222" s="52" t="s">
        <v>98</v>
      </c>
      <c r="C222" s="63">
        <f t="shared" si="14"/>
        <v>34836077.600000001</v>
      </c>
      <c r="D222" s="48">
        <f>'PNC, Exon. &amp; no Exon.'!F204</f>
        <v>0</v>
      </c>
      <c r="E222" s="48">
        <f>'PNC, Exon. &amp; no Exon.'!I204</f>
        <v>1289729.1100000001</v>
      </c>
      <c r="F222" s="48">
        <f>'PNC, Exon. &amp; no Exon.'!L204</f>
        <v>33546348.489999998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5"/>
        <v>0.63220376591802729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customHeight="1" x14ac:dyDescent="0.2">
      <c r="A223" s="47">
        <v>20</v>
      </c>
      <c r="B223" s="52" t="s">
        <v>90</v>
      </c>
      <c r="C223" s="63">
        <f t="shared" si="14"/>
        <v>4470582.0600000005</v>
      </c>
      <c r="D223" s="48">
        <f>'PNC, Exon. &amp; no Exon.'!F205</f>
        <v>98150.86</v>
      </c>
      <c r="E223" s="48">
        <f>'PNC, Exon. &amp; no Exon.'!I205</f>
        <v>357626.12</v>
      </c>
      <c r="F223" s="48">
        <f>'PNC, Exon. &amp; no Exon.'!L205</f>
        <v>109860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51169.78</v>
      </c>
      <c r="J223" s="48">
        <f>'PNC, Exon. &amp; no Exon.'!X205</f>
        <v>0</v>
      </c>
      <c r="K223" s="48">
        <f>'PNC, Exon. &amp; no Exon.'!AA205</f>
        <v>3763130.47</v>
      </c>
      <c r="L223" s="48">
        <f>'PNC, Exon. &amp; no Exon.'!AD205</f>
        <v>0</v>
      </c>
      <c r="M223" s="48">
        <f>'PNC, Exon. &amp; no Exon.'!AG205</f>
        <v>90644.83</v>
      </c>
      <c r="N223" s="48">
        <f>'PNC, Exon. &amp; no Exon.'!AJ205</f>
        <v>0</v>
      </c>
      <c r="O223" s="60">
        <f t="shared" si="15"/>
        <v>8.1131947363028395E-2</v>
      </c>
    </row>
    <row r="224" spans="1:108" ht="15.95" customHeight="1" x14ac:dyDescent="0.2">
      <c r="A224" s="47">
        <v>21</v>
      </c>
      <c r="B224" s="52" t="s">
        <v>99</v>
      </c>
      <c r="C224" s="63">
        <f t="shared" si="14"/>
        <v>42897100.770000003</v>
      </c>
      <c r="D224" s="48">
        <f>'PNC, Exon. &amp; no Exon.'!F206</f>
        <v>301814.78999999998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21637.93</v>
      </c>
      <c r="H224" s="48">
        <f>'PNC, Exon. &amp; no Exon.'!R206</f>
        <v>685508.68</v>
      </c>
      <c r="I224" s="48">
        <f>'PNC, Exon. &amp; no Exon.'!U206</f>
        <v>10000</v>
      </c>
      <c r="J224" s="48">
        <f>'PNC, Exon. &amp; no Exon.'!X206</f>
        <v>0</v>
      </c>
      <c r="K224" s="48">
        <f>'PNC, Exon. &amp; no Exon.'!AA206</f>
        <v>25555891.219999999</v>
      </c>
      <c r="L224" s="48">
        <f>'PNC, Exon. &amp; no Exon.'!AD206</f>
        <v>0</v>
      </c>
      <c r="M224" s="48">
        <f>'PNC, Exon. &amp; no Exon.'!AG206</f>
        <v>16024501.560000001</v>
      </c>
      <c r="N224" s="48">
        <f>'PNC, Exon. &amp; no Exon.'!AJ206</f>
        <v>297746.59000000003</v>
      </c>
      <c r="O224" s="60">
        <f t="shared" si="15"/>
        <v>0.77849489730609356</v>
      </c>
    </row>
    <row r="225" spans="1:15" ht="15.95" customHeight="1" x14ac:dyDescent="0.2">
      <c r="A225" s="47">
        <v>22</v>
      </c>
      <c r="B225" s="51" t="s">
        <v>112</v>
      </c>
      <c r="C225" s="63">
        <f t="shared" si="14"/>
        <v>34555463.240000002</v>
      </c>
      <c r="D225" s="48">
        <f>'PNC, Exon. &amp; no Exon.'!F207</f>
        <v>11739.53</v>
      </c>
      <c r="E225" s="48">
        <f>'PNC, Exon. &amp; no Exon.'!I207</f>
        <v>611566.28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963428.62</v>
      </c>
      <c r="I225" s="48">
        <f>'PNC, Exon. &amp; no Exon.'!U207</f>
        <v>66339.399999999994</v>
      </c>
      <c r="J225" s="48">
        <f>'PNC, Exon. &amp; no Exon.'!X207</f>
        <v>0</v>
      </c>
      <c r="K225" s="48">
        <f>'PNC, Exon. &amp; no Exon.'!AA207</f>
        <v>32654605.670000002</v>
      </c>
      <c r="L225" s="48">
        <f>'PNC, Exon. &amp; no Exon.'!AD207</f>
        <v>0</v>
      </c>
      <c r="M225" s="48">
        <f>'PNC, Exon. &amp; no Exon.'!AG207</f>
        <v>300</v>
      </c>
      <c r="N225" s="48">
        <f>'PNC, Exon. &amp; no Exon.'!AJ207</f>
        <v>247483.74</v>
      </c>
      <c r="O225" s="60">
        <f t="shared" si="15"/>
        <v>0.62711118755143536</v>
      </c>
    </row>
    <row r="226" spans="1:15" ht="15.95" customHeight="1" x14ac:dyDescent="0.2">
      <c r="A226" s="47">
        <v>23</v>
      </c>
      <c r="B226" s="52" t="s">
        <v>103</v>
      </c>
      <c r="C226" s="63">
        <f t="shared" si="14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5"/>
        <v>0</v>
      </c>
    </row>
    <row r="227" spans="1:15" ht="15.95" customHeight="1" x14ac:dyDescent="0.2">
      <c r="A227" s="47">
        <v>24</v>
      </c>
      <c r="B227" s="52" t="s">
        <v>82</v>
      </c>
      <c r="C227" s="63">
        <f t="shared" si="14"/>
        <v>3445898.67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3445898.67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5"/>
        <v>6.253603350986682E-2</v>
      </c>
    </row>
    <row r="228" spans="1:15" ht="15.95" customHeight="1" x14ac:dyDescent="0.2">
      <c r="A228" s="47">
        <v>25</v>
      </c>
      <c r="B228" s="52" t="s">
        <v>102</v>
      </c>
      <c r="C228" s="63">
        <f t="shared" si="14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5"/>
        <v>0</v>
      </c>
    </row>
    <row r="229" spans="1:15" ht="15.95" customHeight="1" x14ac:dyDescent="0.2">
      <c r="A229" s="47">
        <v>26</v>
      </c>
      <c r="B229" s="52" t="s">
        <v>111</v>
      </c>
      <c r="C229" s="63">
        <f t="shared" si="14"/>
        <v>35415725.879999995</v>
      </c>
      <c r="D229" s="48">
        <f>'PNC, Exon. &amp; no Exon.'!F211</f>
        <v>106526.56</v>
      </c>
      <c r="E229" s="48">
        <f>'PNC, Exon. &amp; no Exon.'!I211</f>
        <v>1613944.44</v>
      </c>
      <c r="F229" s="48">
        <f>'PNC, Exon. &amp; no Exon.'!L211</f>
        <v>0</v>
      </c>
      <c r="G229" s="48">
        <f>'PNC, Exon. &amp; no Exon.'!O211</f>
        <v>1416704.63</v>
      </c>
      <c r="H229" s="48">
        <f>'PNC, Exon. &amp; no Exon.'!R211</f>
        <v>11236329.689999999</v>
      </c>
      <c r="I229" s="48">
        <f>'PNC, Exon. &amp; no Exon.'!U211</f>
        <v>69986.25</v>
      </c>
      <c r="J229" s="48">
        <f>'PNC, Exon. &amp; no Exon.'!X211</f>
        <v>389656.5</v>
      </c>
      <c r="K229" s="48">
        <f>'PNC, Exon. &amp; no Exon.'!AA211</f>
        <v>19150621.43</v>
      </c>
      <c r="L229" s="48">
        <f>'PNC, Exon. &amp; no Exon.'!AD211</f>
        <v>0</v>
      </c>
      <c r="M229" s="48">
        <f>'PNC, Exon. &amp; no Exon.'!AG211</f>
        <v>519555.19</v>
      </c>
      <c r="N229" s="48">
        <f>'PNC, Exon. &amp; no Exon.'!AJ211</f>
        <v>912401.19</v>
      </c>
      <c r="O229" s="60">
        <f t="shared" si="15"/>
        <v>0.64272320010151018</v>
      </c>
    </row>
    <row r="230" spans="1:15" ht="15.95" customHeight="1" x14ac:dyDescent="0.2">
      <c r="A230" s="47">
        <v>27</v>
      </c>
      <c r="B230" s="52" t="s">
        <v>113</v>
      </c>
      <c r="C230" s="63">
        <f t="shared" si="14"/>
        <v>1048416533.8100002</v>
      </c>
      <c r="D230" s="48">
        <f>'PNC, Exon. &amp; no Exon.'!F212</f>
        <v>3871779.26</v>
      </c>
      <c r="E230" s="48">
        <f>'PNC, Exon. &amp; no Exon.'!I212</f>
        <v>25421222.359999999</v>
      </c>
      <c r="F230" s="48">
        <f>'PNC, Exon. &amp; no Exon.'!L212</f>
        <v>966931793.55999994</v>
      </c>
      <c r="G230" s="48">
        <f>'PNC, Exon. &amp; no Exon.'!O212</f>
        <v>570720.68999999994</v>
      </c>
      <c r="H230" s="48">
        <f>'PNC, Exon. &amp; no Exon.'!R212</f>
        <v>16634803.33</v>
      </c>
      <c r="I230" s="48">
        <f>'PNC, Exon. &amp; no Exon.'!U212</f>
        <v>687.69</v>
      </c>
      <c r="J230" s="48">
        <f>'PNC, Exon. &amp; no Exon.'!X212</f>
        <v>348966.9</v>
      </c>
      <c r="K230" s="48">
        <f>'PNC, Exon. &amp; no Exon.'!AA212</f>
        <v>30124107.830000002</v>
      </c>
      <c r="L230" s="48">
        <f>'PNC, Exon. &amp; no Exon.'!AD212</f>
        <v>0</v>
      </c>
      <c r="M230" s="48">
        <f>'PNC, Exon. &amp; no Exon.'!AG212</f>
        <v>1688805.49</v>
      </c>
      <c r="N230" s="48">
        <f>'PNC, Exon. &amp; no Exon.'!AJ212</f>
        <v>2823646.7</v>
      </c>
      <c r="O230" s="60">
        <f t="shared" si="15"/>
        <v>19.026622013421132</v>
      </c>
    </row>
    <row r="231" spans="1:15" ht="15.95" customHeight="1" x14ac:dyDescent="0.2">
      <c r="A231" s="47">
        <v>28</v>
      </c>
      <c r="B231" s="52" t="s">
        <v>116</v>
      </c>
      <c r="C231" s="63">
        <f t="shared" si="14"/>
        <v>23616857.349999998</v>
      </c>
      <c r="D231" s="48">
        <f>'PNC, Exon. &amp; no Exon.'!F213</f>
        <v>0</v>
      </c>
      <c r="E231" s="48">
        <f>'PNC, Exon. &amp; no Exon.'!I213</f>
        <v>10356708.43</v>
      </c>
      <c r="F231" s="48">
        <f>'PNC, Exon. &amp; no Exon.'!L213</f>
        <v>8578.27</v>
      </c>
      <c r="G231" s="48">
        <f>'PNC, Exon. &amp; no Exon.'!O213</f>
        <v>0</v>
      </c>
      <c r="H231" s="48">
        <f>'PNC, Exon. &amp; no Exon.'!R213</f>
        <v>969952.35</v>
      </c>
      <c r="I231" s="48">
        <f>'PNC, Exon. &amp; no Exon.'!U213</f>
        <v>188130.98</v>
      </c>
      <c r="J231" s="48">
        <f>'PNC, Exon. &amp; no Exon.'!X213</f>
        <v>154779.57999999999</v>
      </c>
      <c r="K231" s="48">
        <f>'PNC, Exon. &amp; no Exon.'!AA213</f>
        <v>11277361.119999999</v>
      </c>
      <c r="L231" s="48">
        <f>'PNC, Exon. &amp; no Exon.'!AD213</f>
        <v>0</v>
      </c>
      <c r="M231" s="48">
        <f>'PNC, Exon. &amp; no Exon.'!AG213</f>
        <v>132705.54999999999</v>
      </c>
      <c r="N231" s="48">
        <f>'PNC, Exon. &amp; no Exon.'!AJ213</f>
        <v>528641.07000000007</v>
      </c>
      <c r="O231" s="60">
        <f t="shared" si="15"/>
        <v>0.42859779815793153</v>
      </c>
    </row>
    <row r="232" spans="1:15" ht="15.95" customHeight="1" x14ac:dyDescent="0.2">
      <c r="A232" s="47">
        <v>29</v>
      </c>
      <c r="B232" s="52" t="s">
        <v>120</v>
      </c>
      <c r="C232" s="63">
        <f>SUM(D232:N232)</f>
        <v>17254467.34</v>
      </c>
      <c r="D232" s="48">
        <f>'PNC, Exon. &amp; no Exon.'!F214</f>
        <v>0</v>
      </c>
      <c r="E232" s="48">
        <f>'PNC, Exon. &amp; no Exon.'!I214</f>
        <v>351525.28</v>
      </c>
      <c r="F232" s="48">
        <f>'PNC, Exon. &amp; no Exon.'!L214</f>
        <v>11700</v>
      </c>
      <c r="G232" s="48">
        <f>'PNC, Exon. &amp; no Exon.'!O214</f>
        <v>0</v>
      </c>
      <c r="H232" s="48">
        <f>'PNC, Exon. &amp; no Exon.'!R214</f>
        <v>945572.17</v>
      </c>
      <c r="I232" s="48">
        <f>'PNC, Exon. &amp; no Exon.'!U214</f>
        <v>0</v>
      </c>
      <c r="J232" s="48">
        <f>'PNC, Exon. &amp; no Exon.'!X214</f>
        <v>20387.18</v>
      </c>
      <c r="K232" s="48">
        <f>'PNC, Exon. &amp; no Exon.'!AA214</f>
        <v>9727573.6699999999</v>
      </c>
      <c r="L232" s="48">
        <f>'PNC, Exon. &amp; no Exon.'!AD214</f>
        <v>0</v>
      </c>
      <c r="M232" s="48">
        <f>'PNC, Exon. &amp; no Exon.'!AG214</f>
        <v>5108752.42</v>
      </c>
      <c r="N232" s="48">
        <f>'PNC, Exon. &amp; no Exon.'!AJ214</f>
        <v>1088956.6200000001</v>
      </c>
      <c r="O232" s="60">
        <f t="shared" si="15"/>
        <v>0.31313339453743799</v>
      </c>
    </row>
    <row r="233" spans="1:15" ht="15.95" customHeight="1" x14ac:dyDescent="0.2">
      <c r="A233" s="47">
        <v>30</v>
      </c>
      <c r="B233" s="52" t="s">
        <v>100</v>
      </c>
      <c r="C233" s="63">
        <f t="shared" si="14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5"/>
        <v>0</v>
      </c>
    </row>
    <row r="234" spans="1:15" ht="15.95" customHeight="1" x14ac:dyDescent="0.2">
      <c r="A234" s="47">
        <v>31</v>
      </c>
      <c r="B234" s="51" t="s">
        <v>106</v>
      </c>
      <c r="C234" s="63">
        <f t="shared" si="14"/>
        <v>25590868.48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25590868.48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5"/>
        <v>0.46442207449236306</v>
      </c>
    </row>
    <row r="235" spans="1:15" ht="15.95" customHeight="1" x14ac:dyDescent="0.2">
      <c r="A235" s="47">
        <v>32</v>
      </c>
      <c r="B235" s="52" t="s">
        <v>114</v>
      </c>
      <c r="C235" s="63">
        <f t="shared" si="14"/>
        <v>4942576.2399999993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485479.36</v>
      </c>
      <c r="I235" s="48">
        <f>'PNC, Exon. &amp; no Exon.'!U217</f>
        <v>225819.4</v>
      </c>
      <c r="J235" s="48">
        <f>'PNC, Exon. &amp; no Exon.'!X217</f>
        <v>10311.66</v>
      </c>
      <c r="K235" s="48">
        <f>'PNC, Exon. &amp; no Exon.'!AA217</f>
        <v>3493113.76</v>
      </c>
      <c r="L235" s="48">
        <f>'PNC, Exon. &amp; no Exon.'!AD217</f>
        <v>0</v>
      </c>
      <c r="M235" s="48">
        <f>'PNC, Exon. &amp; no Exon.'!AG217</f>
        <v>175835.88</v>
      </c>
      <c r="N235" s="48">
        <f>'PNC, Exon. &amp; no Exon.'!AJ217</f>
        <v>552016.18000000005</v>
      </c>
      <c r="O235" s="60">
        <f t="shared" si="15"/>
        <v>8.9697679174562492E-2</v>
      </c>
    </row>
    <row r="236" spans="1:15" ht="15.95" customHeight="1" x14ac:dyDescent="0.2">
      <c r="A236" s="47">
        <v>33</v>
      </c>
      <c r="B236" s="52" t="s">
        <v>115</v>
      </c>
      <c r="C236" s="63">
        <f t="shared" si="14"/>
        <v>16618536.48</v>
      </c>
      <c r="D236" s="48">
        <f>'PNC, Exon. &amp; no Exon.'!F218</f>
        <v>0</v>
      </c>
      <c r="E236" s="48">
        <f>'PNC, Exon. &amp; no Exon.'!I218</f>
        <v>8249947.6399999997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3612367.95</v>
      </c>
      <c r="I236" s="48">
        <f>'PNC, Exon. &amp; no Exon.'!U218</f>
        <v>0</v>
      </c>
      <c r="J236" s="48">
        <f>'PNC, Exon. &amp; no Exon.'!X218</f>
        <v>60785.25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45796.22</v>
      </c>
      <c r="N236" s="48">
        <f>'PNC, Exon. &amp; no Exon.'!AJ218</f>
        <v>4649639.42</v>
      </c>
      <c r="O236" s="60">
        <f t="shared" si="15"/>
        <v>0.30159254630613508</v>
      </c>
    </row>
    <row r="237" spans="1:15" ht="15.95" customHeight="1" x14ac:dyDescent="0.2">
      <c r="A237" s="47">
        <v>34</v>
      </c>
      <c r="B237" s="52" t="s">
        <v>117</v>
      </c>
      <c r="C237" s="63">
        <f t="shared" si="14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5"/>
        <v>0</v>
      </c>
    </row>
    <row r="238" spans="1:15" ht="15.95" customHeight="1" x14ac:dyDescent="0.2">
      <c r="A238" s="47">
        <v>35</v>
      </c>
      <c r="B238" s="52" t="s">
        <v>122</v>
      </c>
      <c r="C238" s="63">
        <f t="shared" si="14"/>
        <v>1241765.1600000001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20055.05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1197035.24</v>
      </c>
      <c r="N238" s="48">
        <f>'PNC, Exon. &amp; no Exon.'!AJ220</f>
        <v>24674.87</v>
      </c>
      <c r="O238" s="60">
        <f t="shared" si="15"/>
        <v>2.2535505275651405E-2</v>
      </c>
    </row>
    <row r="239" spans="1:15" ht="15.95" customHeight="1" x14ac:dyDescent="0.2">
      <c r="A239" s="47">
        <v>36</v>
      </c>
      <c r="B239" s="52" t="s">
        <v>124</v>
      </c>
      <c r="C239" s="63">
        <f t="shared" si="14"/>
        <v>149772.45000000001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149772.45000000001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5"/>
        <v>2.7180645309151982E-3</v>
      </c>
    </row>
    <row r="240" spans="1:15" ht="15.95" customHeight="1" x14ac:dyDescent="0.2">
      <c r="A240" s="47">
        <v>37</v>
      </c>
      <c r="B240" s="52" t="s">
        <v>101</v>
      </c>
      <c r="C240" s="63">
        <f t="shared" si="14"/>
        <v>36718514.43</v>
      </c>
      <c r="D240" s="48">
        <f>'PNC, Exon. &amp; no Exon.'!F222</f>
        <v>0</v>
      </c>
      <c r="E240" s="48">
        <f>'PNC, Exon. &amp; no Exon.'!I222</f>
        <v>895196.47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35823317.960000001</v>
      </c>
      <c r="M240" s="48">
        <f>'PNC, Exon. &amp; no Exon.'!AG222</f>
        <v>0</v>
      </c>
      <c r="N240" s="48">
        <f>'PNC, Exon. &amp; no Exon.'!AJ222</f>
        <v>0</v>
      </c>
      <c r="O240" s="60">
        <f t="shared" si="15"/>
        <v>0.66636615545836952</v>
      </c>
    </row>
    <row r="241" spans="1:15" ht="15.95" customHeight="1" x14ac:dyDescent="0.2">
      <c r="A241" s="47">
        <v>38</v>
      </c>
      <c r="B241" s="52" t="s">
        <v>107</v>
      </c>
      <c r="C241" s="63">
        <f>SUM(D241:N241)</f>
        <v>24127104.710000001</v>
      </c>
      <c r="D241" s="48">
        <f>'PNC, Exon. &amp; no Exon.'!F223</f>
        <v>0</v>
      </c>
      <c r="E241" s="48">
        <f>'PNC, Exon. &amp; no Exon.'!I223</f>
        <v>23748436.43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378668.28</v>
      </c>
      <c r="N241" s="48">
        <f>'PNC, Exon. &amp; no Exon.'!AJ223</f>
        <v>0</v>
      </c>
      <c r="O241" s="60">
        <f t="shared" si="15"/>
        <v>0.43785774717531839</v>
      </c>
    </row>
    <row r="242" spans="1:15" x14ac:dyDescent="0.2">
      <c r="A242" s="80" t="s">
        <v>95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5" ht="20.25" x14ac:dyDescent="0.3">
      <c r="A263" s="192" t="s">
        <v>42</v>
      </c>
      <c r="B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192"/>
    </row>
    <row r="264" spans="1:15" ht="13.5" customHeight="1" x14ac:dyDescent="0.2">
      <c r="A264" s="191" t="s">
        <v>56</v>
      </c>
      <c r="B264" s="191"/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</row>
    <row r="265" spans="1:15" ht="13.5" customHeight="1" x14ac:dyDescent="0.2">
      <c r="A265" s="193" t="s">
        <v>143</v>
      </c>
      <c r="B265" s="194"/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</row>
    <row r="266" spans="1:15" x14ac:dyDescent="0.2">
      <c r="A266" s="191" t="s">
        <v>110</v>
      </c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</row>
    <row r="267" spans="1:1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customHeight="1" x14ac:dyDescent="0.2">
      <c r="A268" s="154" t="s">
        <v>32</v>
      </c>
      <c r="B268" s="79" t="s">
        <v>105</v>
      </c>
      <c r="C268" s="154" t="s">
        <v>0</v>
      </c>
      <c r="D268" s="154" t="s">
        <v>43</v>
      </c>
      <c r="E268" s="154" t="s">
        <v>13</v>
      </c>
      <c r="F268" s="154" t="s">
        <v>44</v>
      </c>
      <c r="G268" s="154" t="s">
        <v>15</v>
      </c>
      <c r="H268" s="154" t="s">
        <v>45</v>
      </c>
      <c r="I268" s="154" t="s">
        <v>109</v>
      </c>
      <c r="J268" s="154" t="s">
        <v>46</v>
      </c>
      <c r="K268" s="154" t="s">
        <v>36</v>
      </c>
      <c r="L268" s="154" t="s">
        <v>47</v>
      </c>
      <c r="M268" s="154" t="s">
        <v>48</v>
      </c>
      <c r="N268" s="154" t="s">
        <v>49</v>
      </c>
      <c r="O268" s="154" t="s">
        <v>62</v>
      </c>
    </row>
    <row r="269" spans="1:15" ht="15" customHeight="1" x14ac:dyDescent="0.2">
      <c r="A269" s="74"/>
      <c r="B269" s="74" t="s">
        <v>21</v>
      </c>
      <c r="C269" s="86">
        <f>SUM(C270:C307)</f>
        <v>4719898590.8044796</v>
      </c>
      <c r="D269" s="86">
        <f t="shared" ref="D269:O269" si="16">SUM(D270:D307)</f>
        <v>21216939.764482759</v>
      </c>
      <c r="E269" s="86">
        <f t="shared" si="16"/>
        <v>773452446.96827579</v>
      </c>
      <c r="F269" s="86">
        <f t="shared" si="16"/>
        <v>1265238772.439997</v>
      </c>
      <c r="G269" s="86">
        <f t="shared" si="16"/>
        <v>69445904.434137926</v>
      </c>
      <c r="H269" s="86">
        <f t="shared" si="16"/>
        <v>1305638291.1427591</v>
      </c>
      <c r="I269" s="86">
        <f t="shared" si="16"/>
        <v>46420270.98172415</v>
      </c>
      <c r="J269" s="86">
        <f t="shared" si="16"/>
        <v>41463015.184827581</v>
      </c>
      <c r="K269" s="86">
        <f t="shared" si="16"/>
        <v>863897894.86896527</v>
      </c>
      <c r="L269" s="86">
        <f t="shared" si="16"/>
        <v>34205888.310000002</v>
      </c>
      <c r="M269" s="86">
        <f t="shared" si="16"/>
        <v>49282378.418965526</v>
      </c>
      <c r="N269" s="86">
        <f t="shared" si="16"/>
        <v>249636788.29034474</v>
      </c>
      <c r="O269" s="113">
        <f t="shared" si="16"/>
        <v>100.00000000000001</v>
      </c>
    </row>
    <row r="270" spans="1:15" ht="15.95" customHeight="1" x14ac:dyDescent="0.2">
      <c r="A270" s="47">
        <v>1</v>
      </c>
      <c r="B270" s="101" t="s">
        <v>88</v>
      </c>
      <c r="C270" s="63">
        <f t="shared" ref="C270:C280" si="17">SUM(D270:N270)</f>
        <v>994910992.48000014</v>
      </c>
      <c r="D270" s="48">
        <f>'PNC, Exon. &amp; no Exon.'!F245</f>
        <v>5266217.99</v>
      </c>
      <c r="E270" s="48">
        <f>'PNC, Exon. &amp; no Exon.'!I245</f>
        <v>178937525.33000001</v>
      </c>
      <c r="F270" s="48">
        <f>'PNC, Exon. &amp; no Exon.'!L245</f>
        <v>283049765.5</v>
      </c>
      <c r="G270" s="48">
        <f>'PNC, Exon. &amp; no Exon.'!O245</f>
        <v>50398268.859999999</v>
      </c>
      <c r="H270" s="48">
        <f>'PNC, Exon. &amp; no Exon.'!R245</f>
        <v>257016652.93000001</v>
      </c>
      <c r="I270" s="48">
        <f>'PNC, Exon. &amp; no Exon.'!U245</f>
        <v>31974385.620000001</v>
      </c>
      <c r="J270" s="48">
        <f>'PNC, Exon. &amp; no Exon.'!X245</f>
        <v>14020925.17</v>
      </c>
      <c r="K270" s="48">
        <f>'PNC, Exon. &amp; no Exon.'!AA245</f>
        <v>112771457.58</v>
      </c>
      <c r="L270" s="48">
        <f>'PNC, Exon. &amp; no Exon.'!AD245</f>
        <v>0</v>
      </c>
      <c r="M270" s="48">
        <f>'PNC, Exon. &amp; no Exon.'!AG245</f>
        <v>11396220.6</v>
      </c>
      <c r="N270" s="48">
        <f>'PNC, Exon. &amp; no Exon.'!AJ245</f>
        <v>50079572.899999999</v>
      </c>
      <c r="O270" s="60">
        <f>(C270/$C$269*100)</f>
        <v>21.079075605953289</v>
      </c>
    </row>
    <row r="271" spans="1:15" ht="15.95" customHeight="1" x14ac:dyDescent="0.2">
      <c r="A271" s="47">
        <v>2</v>
      </c>
      <c r="B271" s="52" t="s">
        <v>118</v>
      </c>
      <c r="C271" s="63">
        <f t="shared" si="17"/>
        <v>581689123.54000008</v>
      </c>
      <c r="D271" s="48">
        <f>'PNC, Exon. &amp; no Exon.'!F246</f>
        <v>1627689.32</v>
      </c>
      <c r="E271" s="48">
        <f>'PNC, Exon. &amp; no Exon.'!I246</f>
        <v>188942425.69999999</v>
      </c>
      <c r="F271" s="48">
        <f>'PNC, Exon. &amp; no Exon.'!L246</f>
        <v>4447871.7699999996</v>
      </c>
      <c r="G271" s="48">
        <f>'PNC, Exon. &amp; no Exon.'!O246</f>
        <v>3797545.43</v>
      </c>
      <c r="H271" s="48">
        <f>'PNC, Exon. &amp; no Exon.'!R246</f>
        <v>167264071.59</v>
      </c>
      <c r="I271" s="48">
        <f>'PNC, Exon. &amp; no Exon.'!U246</f>
        <v>280635.84999999998</v>
      </c>
      <c r="J271" s="48">
        <f>'PNC, Exon. &amp; no Exon.'!X246</f>
        <v>3429911.93</v>
      </c>
      <c r="K271" s="48">
        <f>'PNC, Exon. &amp; no Exon.'!AA246</f>
        <v>180971076.50999999</v>
      </c>
      <c r="L271" s="48">
        <f>'PNC, Exon. &amp; no Exon.'!AD246</f>
        <v>0</v>
      </c>
      <c r="M271" s="48">
        <f>'PNC, Exon. &amp; no Exon.'!AG246</f>
        <v>2198108.4900000002</v>
      </c>
      <c r="N271" s="48">
        <f>'PNC, Exon. &amp; no Exon.'!AJ246</f>
        <v>28729786.950000003</v>
      </c>
      <c r="O271" s="60">
        <f t="shared" ref="O271:O307" si="18">(C271/$C$269*100)</f>
        <v>12.324186894042029</v>
      </c>
    </row>
    <row r="272" spans="1:15" ht="15.95" customHeight="1" x14ac:dyDescent="0.2">
      <c r="A272" s="47">
        <v>3</v>
      </c>
      <c r="B272" s="52" t="s">
        <v>97</v>
      </c>
      <c r="C272" s="63">
        <f t="shared" si="17"/>
        <v>817703859.90999997</v>
      </c>
      <c r="D272" s="48">
        <f>'PNC, Exon. &amp; no Exon.'!F247</f>
        <v>2197557</v>
      </c>
      <c r="E272" s="48">
        <f>'PNC, Exon. &amp; no Exon.'!I247</f>
        <v>88306154.140000001</v>
      </c>
      <c r="F272" s="48">
        <f>'PNC, Exon. &amp; no Exon.'!L247</f>
        <v>17309068.57</v>
      </c>
      <c r="G272" s="48">
        <f>'PNC, Exon. &amp; no Exon.'!O247</f>
        <v>9842299.0800000001</v>
      </c>
      <c r="H272" s="48">
        <f>'PNC, Exon. &amp; no Exon.'!R247</f>
        <v>462091486.45999998</v>
      </c>
      <c r="I272" s="48">
        <f>'PNC, Exon. &amp; no Exon.'!U247</f>
        <v>600331.6</v>
      </c>
      <c r="J272" s="48">
        <f>'PNC, Exon. &amp; no Exon.'!X247</f>
        <v>1633787.1099999999</v>
      </c>
      <c r="K272" s="48">
        <f>'PNC, Exon. &amp; no Exon.'!AA247</f>
        <v>157389657.79000002</v>
      </c>
      <c r="L272" s="48">
        <f>'PNC, Exon. &amp; no Exon.'!AD247</f>
        <v>0</v>
      </c>
      <c r="M272" s="48">
        <f>'PNC, Exon. &amp; no Exon.'!AG247</f>
        <v>3325800.65</v>
      </c>
      <c r="N272" s="48">
        <f>'PNC, Exon. &amp; no Exon.'!AJ247</f>
        <v>75007717.510000005</v>
      </c>
      <c r="O272" s="60">
        <f t="shared" si="18"/>
        <v>17.324606539282172</v>
      </c>
    </row>
    <row r="273" spans="1:15" ht="15.95" customHeight="1" x14ac:dyDescent="0.2">
      <c r="A273" s="47">
        <v>4</v>
      </c>
      <c r="B273" s="52" t="s">
        <v>94</v>
      </c>
      <c r="C273" s="63">
        <f t="shared" si="17"/>
        <v>343179783.71000004</v>
      </c>
      <c r="D273" s="48">
        <f>'PNC, Exon. &amp; no Exon.'!F248</f>
        <v>841265.32</v>
      </c>
      <c r="E273" s="48">
        <f>'PNC, Exon. &amp; no Exon.'!I248</f>
        <v>16083087.300000001</v>
      </c>
      <c r="F273" s="48">
        <f>'PNC, Exon. &amp; no Exon.'!L248</f>
        <v>3877661.3200000003</v>
      </c>
      <c r="G273" s="48">
        <f>'PNC, Exon. &amp; no Exon.'!O248</f>
        <v>701672.77</v>
      </c>
      <c r="H273" s="48">
        <f>'PNC, Exon. &amp; no Exon.'!R248</f>
        <v>161371913.45000002</v>
      </c>
      <c r="I273" s="48">
        <f>'PNC, Exon. &amp; no Exon.'!U248</f>
        <v>3805319.34</v>
      </c>
      <c r="J273" s="48">
        <f>'PNC, Exon. &amp; no Exon.'!X248</f>
        <v>12055776.33</v>
      </c>
      <c r="K273" s="48">
        <f>'PNC, Exon. &amp; no Exon.'!AA248</f>
        <v>95957928.049999997</v>
      </c>
      <c r="L273" s="48">
        <f>'PNC, Exon. &amp; no Exon.'!AD248</f>
        <v>0</v>
      </c>
      <c r="M273" s="48">
        <f>'PNC, Exon. &amp; no Exon.'!AG248</f>
        <v>7814461.5099999998</v>
      </c>
      <c r="N273" s="48">
        <f>'PNC, Exon. &amp; no Exon.'!AJ248</f>
        <v>40670698.32</v>
      </c>
      <c r="O273" s="60">
        <f t="shared" si="18"/>
        <v>7.2709143450369567</v>
      </c>
    </row>
    <row r="274" spans="1:15" ht="15.95" customHeight="1" x14ac:dyDescent="0.2">
      <c r="A274" s="47">
        <v>5</v>
      </c>
      <c r="B274" s="52" t="s">
        <v>89</v>
      </c>
      <c r="C274" s="63">
        <f t="shared" si="17"/>
        <v>358488898.76999998</v>
      </c>
      <c r="D274" s="48">
        <f>'PNC, Exon. &amp; no Exon.'!F249</f>
        <v>79489.16</v>
      </c>
      <c r="E274" s="48">
        <f>'PNC, Exon. &amp; no Exon.'!I249</f>
        <v>19245217.420000002</v>
      </c>
      <c r="F274" s="48">
        <f>'PNC, Exon. &amp; no Exon.'!L249</f>
        <v>25273882.620000001</v>
      </c>
      <c r="G274" s="48">
        <f>'PNC, Exon. &amp; no Exon.'!O249</f>
        <v>1556782.9</v>
      </c>
      <c r="H274" s="48">
        <f>'PNC, Exon. &amp; no Exon.'!R249</f>
        <v>179372876.60999998</v>
      </c>
      <c r="I274" s="48">
        <f>'PNC, Exon. &amp; no Exon.'!U249</f>
        <v>6991223.1299999999</v>
      </c>
      <c r="J274" s="48">
        <f>'PNC, Exon. &amp; no Exon.'!X249</f>
        <v>7464355.7199999997</v>
      </c>
      <c r="K274" s="48">
        <f>'PNC, Exon. &amp; no Exon.'!AA249</f>
        <v>80514414.280000001</v>
      </c>
      <c r="L274" s="48">
        <f>'PNC, Exon. &amp; no Exon.'!AD249</f>
        <v>0</v>
      </c>
      <c r="M274" s="48">
        <f>'PNC, Exon. &amp; no Exon.'!AG249</f>
        <v>6633293.6900000004</v>
      </c>
      <c r="N274" s="48">
        <f>'PNC, Exon. &amp; no Exon.'!AJ249</f>
        <v>31357363.239999998</v>
      </c>
      <c r="O274" s="60">
        <f t="shared" si="18"/>
        <v>7.5952669718036798</v>
      </c>
    </row>
    <row r="275" spans="1:15" ht="15.95" customHeight="1" x14ac:dyDescent="0.2">
      <c r="A275" s="47">
        <v>6</v>
      </c>
      <c r="B275" s="52" t="s">
        <v>127</v>
      </c>
      <c r="C275" s="63">
        <f t="shared" si="17"/>
        <v>9082500.75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9082500.75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8"/>
        <v>0.19242999770577571</v>
      </c>
    </row>
    <row r="276" spans="1:15" ht="15.95" customHeight="1" x14ac:dyDescent="0.2">
      <c r="A276" s="47">
        <v>7</v>
      </c>
      <c r="B276" s="52" t="s">
        <v>91</v>
      </c>
      <c r="C276" s="63">
        <f t="shared" si="17"/>
        <v>54729341.217931032</v>
      </c>
      <c r="D276" s="48">
        <f>'PNC, Exon. &amp; no Exon.'!F251</f>
        <v>0</v>
      </c>
      <c r="E276" s="48">
        <f>'PNC, Exon. &amp; no Exon.'!I251</f>
        <v>10909.077586206899</v>
      </c>
      <c r="F276" s="48">
        <f>'PNC, Exon. &amp; no Exon.'!L251</f>
        <v>0</v>
      </c>
      <c r="G276" s="48">
        <f>'PNC, Exon. &amp; no Exon.'!O251</f>
        <v>36351.724137931036</v>
      </c>
      <c r="H276" s="48">
        <f>'PNC, Exon. &amp; no Exon.'!R251</f>
        <v>8629001.6479310356</v>
      </c>
      <c r="I276" s="48">
        <f>'PNC, Exon. &amp; no Exon.'!U251</f>
        <v>28486.974137931036</v>
      </c>
      <c r="J276" s="48">
        <f>'PNC, Exon. &amp; no Exon.'!X251</f>
        <v>3089.4424137931037</v>
      </c>
      <c r="K276" s="48">
        <f>'PNC, Exon. &amp; no Exon.'!AA251</f>
        <v>42769774.872758619</v>
      </c>
      <c r="L276" s="48">
        <f>'PNC, Exon. &amp; no Exon.'!AD251</f>
        <v>0</v>
      </c>
      <c r="M276" s="48">
        <f>'PNC, Exon. &amp; no Exon.'!AG251</f>
        <v>264499.91379310348</v>
      </c>
      <c r="N276" s="48">
        <f>'PNC, Exon. &amp; no Exon.'!AJ251</f>
        <v>2987227.5651724143</v>
      </c>
      <c r="O276" s="60">
        <f t="shared" si="18"/>
        <v>1.159544853877946</v>
      </c>
    </row>
    <row r="277" spans="1:15" ht="15.95" customHeight="1" x14ac:dyDescent="0.2">
      <c r="A277" s="47">
        <v>8</v>
      </c>
      <c r="B277" s="52" t="s">
        <v>123</v>
      </c>
      <c r="C277" s="63">
        <f t="shared" si="17"/>
        <v>113962100.57758622</v>
      </c>
      <c r="D277" s="48">
        <f>'PNC, Exon. &amp; no Exon.'!F252</f>
        <v>0</v>
      </c>
      <c r="E277" s="48">
        <f>'PNC, Exon. &amp; no Exon.'!I252</f>
        <v>95892259.93965517</v>
      </c>
      <c r="F277" s="48">
        <f>'PNC, Exon. &amp; no Exon.'!L252</f>
        <v>0</v>
      </c>
      <c r="G277" s="48">
        <f>'PNC, Exon. &amp; no Exon.'!O252</f>
        <v>1310527.7241379311</v>
      </c>
      <c r="H277" s="48">
        <f>'PNC, Exon. &amp; no Exon.'!R252</f>
        <v>9219866.1293103471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7539446.7844827604</v>
      </c>
      <c r="O277" s="60">
        <f t="shared" si="18"/>
        <v>2.4145031590215171</v>
      </c>
    </row>
    <row r="278" spans="1:15" ht="15.95" customHeight="1" x14ac:dyDescent="0.2">
      <c r="A278" s="47">
        <v>9</v>
      </c>
      <c r="B278" s="52" t="s">
        <v>78</v>
      </c>
      <c r="C278" s="63">
        <f t="shared" si="17"/>
        <v>49171308.381724134</v>
      </c>
      <c r="D278" s="48">
        <f>'PNC, Exon. &amp; no Exon.'!F253</f>
        <v>0</v>
      </c>
      <c r="E278" s="48">
        <f>'PNC, Exon. &amp; no Exon.'!I253</f>
        <v>49971.508620689659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51731.525862068971</v>
      </c>
      <c r="I278" s="48">
        <f>'PNC, Exon. &amp; no Exon.'!U253</f>
        <v>46862.068965517246</v>
      </c>
      <c r="J278" s="48">
        <f>'PNC, Exon. &amp; no Exon.'!X253</f>
        <v>1768650.5775862068</v>
      </c>
      <c r="K278" s="48">
        <f>'PNC, Exon. &amp; no Exon.'!AA253</f>
        <v>46855663.217931032</v>
      </c>
      <c r="L278" s="48">
        <f>'PNC, Exon. &amp; no Exon.'!AD253</f>
        <v>0</v>
      </c>
      <c r="M278" s="48">
        <f>'PNC, Exon. &amp; no Exon.'!AG253</f>
        <v>221985.36206896554</v>
      </c>
      <c r="N278" s="48">
        <f>'PNC, Exon. &amp; no Exon.'!AJ253</f>
        <v>176444.12068965519</v>
      </c>
      <c r="O278" s="60">
        <f t="shared" si="18"/>
        <v>1.0417873908884803</v>
      </c>
    </row>
    <row r="279" spans="1:15" ht="15.95" customHeight="1" x14ac:dyDescent="0.2">
      <c r="A279" s="47">
        <v>10</v>
      </c>
      <c r="B279" s="52" t="s">
        <v>93</v>
      </c>
      <c r="C279" s="63">
        <f t="shared" si="17"/>
        <v>156776079.86551723</v>
      </c>
      <c r="D279" s="48">
        <f>'PNC, Exon. &amp; no Exon.'!F254</f>
        <v>6685570.25</v>
      </c>
      <c r="E279" s="48">
        <f>'PNC, Exon. &amp; no Exon.'!I254</f>
        <v>1290378.6655172415</v>
      </c>
      <c r="F279" s="48">
        <f>'PNC, Exon. &amp; no Exon.'!L254</f>
        <v>148800130.94999999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8"/>
        <v>3.3215984803350542</v>
      </c>
    </row>
    <row r="280" spans="1:15" ht="15.95" customHeight="1" x14ac:dyDescent="0.2">
      <c r="A280" s="47">
        <v>11</v>
      </c>
      <c r="B280" s="52" t="s">
        <v>96</v>
      </c>
      <c r="C280" s="63">
        <f t="shared" si="17"/>
        <v>3645519.56</v>
      </c>
      <c r="D280" s="48">
        <f>'PNC, Exon. &amp; no Exon.'!F255</f>
        <v>5951.5</v>
      </c>
      <c r="E280" s="48">
        <f>'PNC, Exon. &amp; no Exon.'!I255</f>
        <v>33785.75</v>
      </c>
      <c r="F280" s="48">
        <f>'PNC, Exon. &amp; no Exon.'!L255</f>
        <v>0</v>
      </c>
      <c r="G280" s="48">
        <f>'PNC, Exon. &amp; no Exon.'!O255</f>
        <v>1217.24</v>
      </c>
      <c r="H280" s="48">
        <f>'PNC, Exon. &amp; no Exon.'!R255</f>
        <v>1817617.02</v>
      </c>
      <c r="I280" s="48">
        <f>'PNC, Exon. &amp; no Exon.'!U255</f>
        <v>0</v>
      </c>
      <c r="J280" s="48">
        <f>'PNC, Exon. &amp; no Exon.'!X255</f>
        <v>46698.86</v>
      </c>
      <c r="K280" s="48">
        <f>'PNC, Exon. &amp; no Exon.'!AA255</f>
        <v>1471524.81</v>
      </c>
      <c r="L280" s="48">
        <f>'PNC, Exon. &amp; no Exon.'!AD255</f>
        <v>0</v>
      </c>
      <c r="M280" s="48">
        <f>'PNC, Exon. &amp; no Exon.'!AG255</f>
        <v>1057.5</v>
      </c>
      <c r="N280" s="48">
        <f>'PNC, Exon. &amp; no Exon.'!AJ255</f>
        <v>267666.88</v>
      </c>
      <c r="O280" s="60">
        <f t="shared" si="18"/>
        <v>7.7237243340404951E-2</v>
      </c>
    </row>
    <row r="281" spans="1:15" ht="15.95" customHeight="1" x14ac:dyDescent="0.2">
      <c r="A281" s="47">
        <v>12</v>
      </c>
      <c r="B281" s="52" t="s">
        <v>83</v>
      </c>
      <c r="C281" s="63">
        <f t="shared" ref="C281:C297" si="19">SUM(D281:N281)</f>
        <v>10306394.862068966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10306394.862068966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8"/>
        <v>0.21836051482437255</v>
      </c>
    </row>
    <row r="282" spans="1:15" ht="15.95" customHeight="1" x14ac:dyDescent="0.2">
      <c r="A282" s="47">
        <v>13</v>
      </c>
      <c r="B282" s="52" t="s">
        <v>125</v>
      </c>
      <c r="C282" s="63">
        <f t="shared" si="19"/>
        <v>88040.320000000007</v>
      </c>
      <c r="D282" s="48">
        <f>'PNC, Exon. &amp; no Exon.'!F257</f>
        <v>36107.760000000002</v>
      </c>
      <c r="E282" s="48">
        <f>'PNC, Exon. &amp; no Exon.'!I257</f>
        <v>0</v>
      </c>
      <c r="F282" s="48">
        <f>'PNC, Exon. &amp; no Exon.'!L257</f>
        <v>15386.05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36546.51</v>
      </c>
      <c r="O282" s="60">
        <f t="shared" si="18"/>
        <v>1.8653010929413644E-3</v>
      </c>
    </row>
    <row r="283" spans="1:15" ht="15.95" customHeight="1" x14ac:dyDescent="0.2">
      <c r="A283" s="47">
        <v>14</v>
      </c>
      <c r="B283" s="52" t="s">
        <v>81</v>
      </c>
      <c r="C283" s="63">
        <f t="shared" si="19"/>
        <v>28947055.993448276</v>
      </c>
      <c r="D283" s="48">
        <f>'PNC, Exon. &amp; no Exon.'!F258</f>
        <v>0</v>
      </c>
      <c r="E283" s="48">
        <f>'PNC, Exon. &amp; no Exon.'!I258</f>
        <v>14504976.027931035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4599770.2586206896</v>
      </c>
      <c r="I283" s="48">
        <f>'PNC, Exon. &amp; no Exon.'!U258</f>
        <v>0</v>
      </c>
      <c r="J283" s="48">
        <f>'PNC, Exon. &amp; no Exon.'!X258</f>
        <v>25866.163793103449</v>
      </c>
      <c r="K283" s="48">
        <f>'PNC, Exon. &amp; no Exon.'!AA258</f>
        <v>8301071.0344827594</v>
      </c>
      <c r="L283" s="48">
        <f>'PNC, Exon. &amp; no Exon.'!AD258</f>
        <v>0</v>
      </c>
      <c r="M283" s="48">
        <f>'PNC, Exon. &amp; no Exon.'!AG258</f>
        <v>174013.89655172414</v>
      </c>
      <c r="N283" s="48">
        <f>'PNC, Exon. &amp; no Exon.'!AJ258</f>
        <v>1341358.6120689656</v>
      </c>
      <c r="O283" s="60">
        <f t="shared" si="18"/>
        <v>0.61329826131951737</v>
      </c>
    </row>
    <row r="284" spans="1:15" ht="15.95" customHeight="1" x14ac:dyDescent="0.2">
      <c r="A284" s="47">
        <v>15</v>
      </c>
      <c r="B284" s="52" t="s">
        <v>80</v>
      </c>
      <c r="C284" s="63">
        <f t="shared" si="19"/>
        <v>12974423.099999998</v>
      </c>
      <c r="D284" s="48">
        <f>'PNC, Exon. &amp; no Exon.'!F259</f>
        <v>0</v>
      </c>
      <c r="E284" s="48">
        <f>'PNC, Exon. &amp; no Exon.'!I259</f>
        <v>1409358.2999999998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3361002.82</v>
      </c>
      <c r="I284" s="48">
        <f>'PNC, Exon. &amp; no Exon.'!U259</f>
        <v>10798.75</v>
      </c>
      <c r="J284" s="48">
        <f>'PNC, Exon. &amp; no Exon.'!X259</f>
        <v>0</v>
      </c>
      <c r="K284" s="48">
        <f>'PNC, Exon. &amp; no Exon.'!AA259</f>
        <v>5247451.82</v>
      </c>
      <c r="L284" s="48">
        <f>'PNC, Exon. &amp; no Exon.'!AD259</f>
        <v>0</v>
      </c>
      <c r="M284" s="48">
        <f>'PNC, Exon. &amp; no Exon.'!AG259</f>
        <v>971172.46</v>
      </c>
      <c r="N284" s="48">
        <f>'PNC, Exon. &amp; no Exon.'!AJ259</f>
        <v>1974638.9500000002</v>
      </c>
      <c r="O284" s="60">
        <f t="shared" si="18"/>
        <v>0.27488775130205884</v>
      </c>
    </row>
    <row r="285" spans="1:15" ht="15.95" customHeight="1" x14ac:dyDescent="0.2">
      <c r="A285" s="47">
        <v>16</v>
      </c>
      <c r="B285" s="52" t="s">
        <v>104</v>
      </c>
      <c r="C285" s="63">
        <f t="shared" si="19"/>
        <v>27654286.789999999</v>
      </c>
      <c r="D285" s="48">
        <f>'PNC, Exon. &amp; no Exon.'!F260</f>
        <v>0</v>
      </c>
      <c r="E285" s="48">
        <f>'PNC, Exon. &amp; no Exon.'!I260</f>
        <v>12504.310000000001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41887.06</v>
      </c>
      <c r="I285" s="48">
        <f>'PNC, Exon. &amp; no Exon.'!U260</f>
        <v>0</v>
      </c>
      <c r="J285" s="48">
        <f>'PNC, Exon. &amp; no Exon.'!X260</f>
        <v>229531.92</v>
      </c>
      <c r="K285" s="48">
        <f>'PNC, Exon. &amp; no Exon.'!AA260</f>
        <v>25725469.059999999</v>
      </c>
      <c r="L285" s="48">
        <f>'PNC, Exon. &amp; no Exon.'!AD260</f>
        <v>0</v>
      </c>
      <c r="M285" s="48">
        <f>'PNC, Exon. &amp; no Exon.'!AG260</f>
        <v>1535750.71</v>
      </c>
      <c r="N285" s="48">
        <f>'PNC, Exon. &amp; no Exon.'!AJ260</f>
        <v>109143.73000000001</v>
      </c>
      <c r="O285" s="60">
        <f t="shared" si="18"/>
        <v>0.58590849481125151</v>
      </c>
    </row>
    <row r="286" spans="1:15" ht="15.95" customHeight="1" x14ac:dyDescent="0.2">
      <c r="A286" s="47">
        <v>17</v>
      </c>
      <c r="B286" s="52" t="s">
        <v>79</v>
      </c>
      <c r="C286" s="63">
        <f t="shared" si="19"/>
        <v>112201229.30586208</v>
      </c>
      <c r="D286" s="48">
        <f>'PNC, Exon. &amp; no Exon.'!F261</f>
        <v>15000.000000000002</v>
      </c>
      <c r="E286" s="48">
        <f>'PNC, Exon. &amp; no Exon.'!I261</f>
        <v>92654895.909999996</v>
      </c>
      <c r="F286" s="48">
        <f>'PNC, Exon. &amp; no Exon.'!L261</f>
        <v>11307.56</v>
      </c>
      <c r="G286" s="48">
        <f>'PNC, Exon. &amp; no Exon.'!O261</f>
        <v>10123.370689655174</v>
      </c>
      <c r="H286" s="48">
        <f>'PNC, Exon. &amp; no Exon.'!R261</f>
        <v>4446918.9137931038</v>
      </c>
      <c r="I286" s="48">
        <f>'PNC, Exon. &amp; no Exon.'!U261</f>
        <v>2232198.7241379311</v>
      </c>
      <c r="J286" s="48">
        <f>'PNC, Exon. &amp; no Exon.'!X261</f>
        <v>87573.284482758623</v>
      </c>
      <c r="K286" s="48">
        <f>'PNC, Exon. &amp; no Exon.'!AA261</f>
        <v>8879084.4220689666</v>
      </c>
      <c r="L286" s="48">
        <f>'PNC, Exon. &amp; no Exon.'!AD261</f>
        <v>0</v>
      </c>
      <c r="M286" s="48">
        <f>'PNC, Exon. &amp; no Exon.'!AG261</f>
        <v>2048921.0603448274</v>
      </c>
      <c r="N286" s="48">
        <f>'PNC, Exon. &amp; no Exon.'!AJ261</f>
        <v>1815206.0603448278</v>
      </c>
      <c r="O286" s="60">
        <f t="shared" si="18"/>
        <v>2.3771957627322249</v>
      </c>
    </row>
    <row r="287" spans="1:15" ht="15.95" customHeight="1" x14ac:dyDescent="0.2">
      <c r="A287" s="47">
        <v>18</v>
      </c>
      <c r="B287" s="52" t="s">
        <v>84</v>
      </c>
      <c r="C287" s="63">
        <f t="shared" si="19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8"/>
        <v>0</v>
      </c>
    </row>
    <row r="288" spans="1:15" ht="15.95" customHeight="1" x14ac:dyDescent="0.2">
      <c r="A288" s="47">
        <v>19</v>
      </c>
      <c r="B288" s="52" t="s">
        <v>98</v>
      </c>
      <c r="C288" s="63">
        <f t="shared" si="19"/>
        <v>24791988.797586206</v>
      </c>
      <c r="D288" s="48">
        <f>'PNC, Exon. &amp; no Exon.'!F263</f>
        <v>0</v>
      </c>
      <c r="E288" s="48">
        <f>'PNC, Exon. &amp; no Exon.'!I263</f>
        <v>1346568.5775862071</v>
      </c>
      <c r="F288" s="48">
        <f>'PNC, Exon. &amp; no Exon.'!L263</f>
        <v>23445420.219999999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8"/>
        <v>0.52526528527301586</v>
      </c>
    </row>
    <row r="289" spans="1:15" ht="15.95" customHeight="1" x14ac:dyDescent="0.2">
      <c r="A289" s="47">
        <v>20</v>
      </c>
      <c r="B289" s="52" t="s">
        <v>90</v>
      </c>
      <c r="C289" s="63">
        <f t="shared" si="19"/>
        <v>2892097.7155172415</v>
      </c>
      <c r="D289" s="48">
        <f>'PNC, Exon. &amp; no Exon.'!F264</f>
        <v>78241.336206896551</v>
      </c>
      <c r="E289" s="48">
        <f>'PNC, Exon. &amp; no Exon.'!I264</f>
        <v>505946.34482758626</v>
      </c>
      <c r="F289" s="48">
        <f>'PNC, Exon. &amp; no Exon.'!L264</f>
        <v>2070</v>
      </c>
      <c r="G289" s="48">
        <f>'PNC, Exon. &amp; no Exon.'!O264</f>
        <v>0</v>
      </c>
      <c r="H289" s="48">
        <f>'PNC, Exon. &amp; no Exon.'!R264</f>
        <v>87947.767241379319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1960983.9827586208</v>
      </c>
      <c r="L289" s="48">
        <f>'PNC, Exon. &amp; no Exon.'!AD264</f>
        <v>0</v>
      </c>
      <c r="M289" s="48">
        <f>'PNC, Exon. &amp; no Exon.'!AG264</f>
        <v>176072.39655172414</v>
      </c>
      <c r="N289" s="48">
        <f>'PNC, Exon. &amp; no Exon.'!AJ264</f>
        <v>80835.887931034478</v>
      </c>
      <c r="O289" s="60">
        <f t="shared" si="18"/>
        <v>6.1274573168833703E-2</v>
      </c>
    </row>
    <row r="290" spans="1:15" ht="15.95" customHeight="1" x14ac:dyDescent="0.2">
      <c r="A290" s="47">
        <v>21</v>
      </c>
      <c r="B290" s="52" t="s">
        <v>99</v>
      </c>
      <c r="C290" s="102">
        <f t="shared" si="19"/>
        <v>23379345.275862072</v>
      </c>
      <c r="D290" s="48">
        <f>'PNC, Exon. &amp; no Exon.'!F265</f>
        <v>541119.16379310342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6388.1551724137935</v>
      </c>
      <c r="H290" s="48">
        <f>'PNC, Exon. &amp; no Exon.'!R265</f>
        <v>664482.15517241391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16890445.922413796</v>
      </c>
      <c r="L290" s="48">
        <f>'PNC, Exon. &amp; no Exon.'!AD265</f>
        <v>0</v>
      </c>
      <c r="M290" s="48">
        <f>'PNC, Exon. &amp; no Exon.'!AG265</f>
        <v>5102819.6034482764</v>
      </c>
      <c r="N290" s="48">
        <f>'PNC, Exon. &amp; no Exon.'!AJ265</f>
        <v>174090.27586206899</v>
      </c>
      <c r="O290" s="60">
        <f t="shared" si="18"/>
        <v>0.49533575406494484</v>
      </c>
    </row>
    <row r="291" spans="1:15" ht="15.95" customHeight="1" x14ac:dyDescent="0.2">
      <c r="A291" s="47">
        <v>22</v>
      </c>
      <c r="B291" s="51" t="s">
        <v>112</v>
      </c>
      <c r="C291" s="102">
        <f t="shared" si="19"/>
        <v>16752689.094827589</v>
      </c>
      <c r="D291" s="48">
        <f>'PNC, Exon. &amp; no Exon.'!F266</f>
        <v>10769.534482758621</v>
      </c>
      <c r="E291" s="48">
        <f>'PNC, Exon. &amp; no Exon.'!I266</f>
        <v>306621.53448275861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3947.1034482758628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16406474.827586209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24876.09482758621</v>
      </c>
      <c r="O291" s="60">
        <f t="shared" si="18"/>
        <v>0.35493747953538529</v>
      </c>
    </row>
    <row r="292" spans="1:15" ht="15.95" customHeight="1" x14ac:dyDescent="0.2">
      <c r="A292" s="47">
        <v>23</v>
      </c>
      <c r="B292" s="52" t="s">
        <v>103</v>
      </c>
      <c r="C292" s="102">
        <f t="shared" si="19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8"/>
        <v>0</v>
      </c>
    </row>
    <row r="293" spans="1:15" ht="15.95" customHeight="1" x14ac:dyDescent="0.2">
      <c r="A293" s="47">
        <v>24</v>
      </c>
      <c r="B293" s="52" t="s">
        <v>82</v>
      </c>
      <c r="C293" s="102">
        <f t="shared" si="19"/>
        <v>552020.5948275862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552020.5948275862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8"/>
        <v>1.1695602865346677E-2</v>
      </c>
    </row>
    <row r="294" spans="1:15" ht="15.95" customHeight="1" x14ac:dyDescent="0.2">
      <c r="A294" s="47">
        <v>25</v>
      </c>
      <c r="B294" s="52" t="s">
        <v>102</v>
      </c>
      <c r="C294" s="102">
        <f t="shared" si="19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8"/>
        <v>0</v>
      </c>
    </row>
    <row r="295" spans="1:15" ht="15.95" customHeight="1" x14ac:dyDescent="0.2">
      <c r="A295" s="47">
        <v>26</v>
      </c>
      <c r="B295" s="52" t="s">
        <v>111</v>
      </c>
      <c r="C295" s="102">
        <f t="shared" si="19"/>
        <v>37978791.210000001</v>
      </c>
      <c r="D295" s="48">
        <f>'PNC, Exon. &amp; no Exon.'!F270</f>
        <v>18528.75</v>
      </c>
      <c r="E295" s="48">
        <f>'PNC, Exon. &amp; no Exon.'!I270</f>
        <v>2334953.44</v>
      </c>
      <c r="F295" s="48">
        <f>'PNC, Exon. &amp; no Exon.'!L270</f>
        <v>0</v>
      </c>
      <c r="G295" s="48">
        <f>'PNC, Exon. &amp; no Exon.'!O270</f>
        <v>1132277.72</v>
      </c>
      <c r="H295" s="48">
        <f>'PNC, Exon. &amp; no Exon.'!R270</f>
        <v>14368135.260000002</v>
      </c>
      <c r="I295" s="48">
        <f>'PNC, Exon. &amp; no Exon.'!U270</f>
        <v>5326.75</v>
      </c>
      <c r="J295" s="48">
        <f>'PNC, Exon. &amp; no Exon.'!X270</f>
        <v>215957.56</v>
      </c>
      <c r="K295" s="48">
        <f>'PNC, Exon. &amp; no Exon.'!AA270</f>
        <v>14755256.619999999</v>
      </c>
      <c r="L295" s="48">
        <f>'PNC, Exon. &amp; no Exon.'!AD270</f>
        <v>0</v>
      </c>
      <c r="M295" s="48">
        <f>'PNC, Exon. &amp; no Exon.'!AG270</f>
        <v>3022843.21</v>
      </c>
      <c r="N295" s="48">
        <f>'PNC, Exon. &amp; no Exon.'!AJ270</f>
        <v>2125511.9</v>
      </c>
      <c r="O295" s="60">
        <f t="shared" si="18"/>
        <v>0.80465269495391278</v>
      </c>
    </row>
    <row r="296" spans="1:15" ht="15.95" customHeight="1" x14ac:dyDescent="0.2">
      <c r="A296" s="47">
        <v>27</v>
      </c>
      <c r="B296" s="52" t="s">
        <v>113</v>
      </c>
      <c r="C296" s="102">
        <f t="shared" si="19"/>
        <v>800827499.94999707</v>
      </c>
      <c r="D296" s="48">
        <f>'PNC, Exon. &amp; no Exon.'!F271</f>
        <v>3813432.68</v>
      </c>
      <c r="E296" s="48">
        <f>'PNC, Exon. &amp; no Exon.'!I271</f>
        <v>15625229.25</v>
      </c>
      <c r="F296" s="48">
        <f>'PNC, Exon. &amp; no Exon.'!L271</f>
        <v>730015152.5399971</v>
      </c>
      <c r="G296" s="48">
        <f>'PNC, Exon. &amp; no Exon.'!O271</f>
        <v>417029.4</v>
      </c>
      <c r="H296" s="48">
        <f>'PNC, Exon. &amp; no Exon.'!R271</f>
        <v>26858067.690000001</v>
      </c>
      <c r="I296" s="48">
        <f>'PNC, Exon. &amp; no Exon.'!U271</f>
        <v>17790.169999999998</v>
      </c>
      <c r="J296" s="48">
        <f>'PNC, Exon. &amp; no Exon.'!X271</f>
        <v>348025.07</v>
      </c>
      <c r="K296" s="48">
        <f>'PNC, Exon. &amp; no Exon.'!AA271</f>
        <v>20814716.690000001</v>
      </c>
      <c r="L296" s="48">
        <f>'PNC, Exon. &amp; no Exon.'!AD271</f>
        <v>0</v>
      </c>
      <c r="M296" s="48">
        <f>'PNC, Exon. &amp; no Exon.'!AG271</f>
        <v>1028518.79</v>
      </c>
      <c r="N296" s="48">
        <f>'PNC, Exon. &amp; no Exon.'!AJ271</f>
        <v>1889537.6700000002</v>
      </c>
      <c r="O296" s="60">
        <f t="shared" si="18"/>
        <v>16.967048858003125</v>
      </c>
    </row>
    <row r="297" spans="1:15" ht="15.95" customHeight="1" x14ac:dyDescent="0.2">
      <c r="A297" s="47">
        <v>28</v>
      </c>
      <c r="B297" s="52" t="s">
        <v>116</v>
      </c>
      <c r="C297" s="102">
        <f t="shared" si="19"/>
        <v>20222816.240000002</v>
      </c>
      <c r="D297" s="48">
        <f>'PNC, Exon. &amp; no Exon.'!F272</f>
        <v>0</v>
      </c>
      <c r="E297" s="48">
        <f>'PNC, Exon. &amp; no Exon.'!I272</f>
        <v>10336861.880000001</v>
      </c>
      <c r="F297" s="48">
        <f>'PNC, Exon. &amp; no Exon.'!L272</f>
        <v>25451.5</v>
      </c>
      <c r="G297" s="48">
        <f>'PNC, Exon. &amp; no Exon.'!O272</f>
        <v>234100.06</v>
      </c>
      <c r="H297" s="48">
        <f>'PNC, Exon. &amp; no Exon.'!R272</f>
        <v>593725.88</v>
      </c>
      <c r="I297" s="48">
        <f>'PNC, Exon. &amp; no Exon.'!U272</f>
        <v>139036.6</v>
      </c>
      <c r="J297" s="48">
        <f>'PNC, Exon. &amp; no Exon.'!X272</f>
        <v>104473.89</v>
      </c>
      <c r="K297" s="48">
        <f>'PNC, Exon. &amp; no Exon.'!AA272</f>
        <v>8358195.0199999996</v>
      </c>
      <c r="L297" s="48">
        <f>'PNC, Exon. &amp; no Exon.'!AD272</f>
        <v>0</v>
      </c>
      <c r="M297" s="48">
        <f>'PNC, Exon. &amp; no Exon.'!AG272</f>
        <v>76787.56</v>
      </c>
      <c r="N297" s="48">
        <f>'PNC, Exon. &amp; no Exon.'!AJ272</f>
        <v>354183.85</v>
      </c>
      <c r="O297" s="60">
        <f t="shared" si="18"/>
        <v>0.42845870204497638</v>
      </c>
    </row>
    <row r="298" spans="1:15" ht="15.95" customHeight="1" x14ac:dyDescent="0.2">
      <c r="A298" s="47">
        <v>29</v>
      </c>
      <c r="B298" s="52" t="s">
        <v>120</v>
      </c>
      <c r="C298" s="102">
        <f t="shared" ref="C298:C306" si="20">SUM(D298:N298)</f>
        <v>7195256.5862068962</v>
      </c>
      <c r="D298" s="48">
        <f>'PNC, Exon. &amp; no Exon.'!F273</f>
        <v>0</v>
      </c>
      <c r="E298" s="48">
        <f>'PNC, Exon. &amp; no Exon.'!I273</f>
        <v>142962.11206896551</v>
      </c>
      <c r="F298" s="48">
        <f>'PNC, Exon. &amp; no Exon.'!L273</f>
        <v>121745</v>
      </c>
      <c r="G298" s="48">
        <f>'PNC, Exon. &amp; no Exon.'!O273</f>
        <v>0</v>
      </c>
      <c r="H298" s="48">
        <f>'PNC, Exon. &amp; no Exon.'!R273</f>
        <v>91524.137931034493</v>
      </c>
      <c r="I298" s="48">
        <f>'PNC, Exon. &amp; no Exon.'!U273</f>
        <v>34482.534482758623</v>
      </c>
      <c r="J298" s="48">
        <f>'PNC, Exon. &amp; no Exon.'!X273</f>
        <v>18706.896551724138</v>
      </c>
      <c r="K298" s="48">
        <f>'PNC, Exon. &amp; no Exon.'!AA273</f>
        <v>4082727.6034482759</v>
      </c>
      <c r="L298" s="48">
        <f>'PNC, Exon. &amp; no Exon.'!AD273</f>
        <v>0</v>
      </c>
      <c r="M298" s="48">
        <f>'PNC, Exon. &amp; no Exon.'!AG273</f>
        <v>2600288.8189655165</v>
      </c>
      <c r="N298" s="48">
        <f>'PNC, Exon. &amp; no Exon.'!AJ273</f>
        <v>102819.4827586207</v>
      </c>
      <c r="O298" s="60">
        <f t="shared" si="18"/>
        <v>0.15244515211036569</v>
      </c>
    </row>
    <row r="299" spans="1:15" ht="15.95" customHeight="1" x14ac:dyDescent="0.2">
      <c r="A299" s="47">
        <v>30</v>
      </c>
      <c r="B299" s="52" t="s">
        <v>100</v>
      </c>
      <c r="C299" s="102">
        <f t="shared" si="20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8"/>
        <v>0</v>
      </c>
    </row>
    <row r="300" spans="1:15" ht="15.95" customHeight="1" x14ac:dyDescent="0.2">
      <c r="A300" s="47">
        <v>31</v>
      </c>
      <c r="B300" s="51" t="s">
        <v>106</v>
      </c>
      <c r="C300" s="102">
        <f t="shared" si="20"/>
        <v>19761358.09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19761358.09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8"/>
        <v>0.41868183626868538</v>
      </c>
    </row>
    <row r="301" spans="1:15" ht="15.95" customHeight="1" x14ac:dyDescent="0.2">
      <c r="A301" s="47">
        <v>32</v>
      </c>
      <c r="B301" s="52" t="s">
        <v>114</v>
      </c>
      <c r="C301" s="102">
        <f t="shared" si="20"/>
        <v>2157721.2800000003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115841.21</v>
      </c>
      <c r="I301" s="48">
        <f>'PNC, Exon. &amp; no Exon.'!U276</f>
        <v>253392.87</v>
      </c>
      <c r="J301" s="48">
        <f>'PNC, Exon. &amp; no Exon.'!X276</f>
        <v>9685.26</v>
      </c>
      <c r="K301" s="48">
        <f>'PNC, Exon. &amp; no Exon.'!AA276</f>
        <v>1626805.04</v>
      </c>
      <c r="L301" s="48">
        <f>'PNC, Exon. &amp; no Exon.'!AD276</f>
        <v>0</v>
      </c>
      <c r="M301" s="48">
        <f>'PNC, Exon. &amp; no Exon.'!AG276</f>
        <v>8706.869999999999</v>
      </c>
      <c r="N301" s="48">
        <f>'PNC, Exon. &amp; no Exon.'!AJ276</f>
        <v>143290.03</v>
      </c>
      <c r="O301" s="60">
        <f t="shared" si="18"/>
        <v>4.5715416093976481E-2</v>
      </c>
    </row>
    <row r="302" spans="1:15" ht="15.95" customHeight="1" x14ac:dyDescent="0.2">
      <c r="A302" s="47">
        <v>33</v>
      </c>
      <c r="B302" s="52" t="s">
        <v>115</v>
      </c>
      <c r="C302" s="102">
        <f t="shared" si="20"/>
        <v>14361797.57</v>
      </c>
      <c r="D302" s="48">
        <f>'PNC, Exon. &amp; no Exon.'!F277</f>
        <v>0</v>
      </c>
      <c r="E302" s="48">
        <f>'PNC, Exon. &amp; no Exon.'!I277</f>
        <v>8373590.3399999999</v>
      </c>
      <c r="F302" s="48">
        <f>'PNC, Exon. &amp; no Exon.'!L277</f>
        <v>0</v>
      </c>
      <c r="G302" s="48">
        <f>'PNC, Exon. &amp; no Exon.'!O277</f>
        <v>1320</v>
      </c>
      <c r="H302" s="48">
        <f>'PNC, Exon. &amp; no Exon.'!R277</f>
        <v>3547876.17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58742.06</v>
      </c>
      <c r="N302" s="48">
        <f>'PNC, Exon. &amp; no Exon.'!AJ277</f>
        <v>2380269</v>
      </c>
      <c r="O302" s="60">
        <f t="shared" si="18"/>
        <v>0.30428190974230473</v>
      </c>
    </row>
    <row r="303" spans="1:15" ht="15.95" customHeight="1" x14ac:dyDescent="0.2">
      <c r="A303" s="47">
        <v>34</v>
      </c>
      <c r="B303" s="52" t="s">
        <v>117</v>
      </c>
      <c r="C303" s="63">
        <f t="shared" si="20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8"/>
        <v>0</v>
      </c>
    </row>
    <row r="304" spans="1:15" ht="15.95" customHeight="1" x14ac:dyDescent="0.2">
      <c r="A304" s="47">
        <v>35</v>
      </c>
      <c r="B304" s="52" t="s">
        <v>122</v>
      </c>
      <c r="C304" s="63">
        <f t="shared" si="20"/>
        <v>435246.28448275873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21947.353448275862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117301.8275862069</v>
      </c>
      <c r="L304" s="48">
        <f>'PNC, Exon. &amp; no Exon.'!AD279</f>
        <v>0</v>
      </c>
      <c r="M304" s="48">
        <f>'PNC, Exon. &amp; no Exon.'!AG279</f>
        <v>274043.01724137936</v>
      </c>
      <c r="N304" s="48">
        <f>'PNC, Exon. &amp; no Exon.'!AJ279</f>
        <v>21954.086206896554</v>
      </c>
      <c r="O304" s="60">
        <f t="shared" si="18"/>
        <v>9.2215177107983909E-3</v>
      </c>
    </row>
    <row r="305" spans="1:15" ht="15.95" customHeight="1" x14ac:dyDescent="0.2">
      <c r="A305" s="47">
        <v>36</v>
      </c>
      <c r="B305" s="52" t="s">
        <v>124</v>
      </c>
      <c r="C305" s="63">
        <f t="shared" si="20"/>
        <v>1171998.4310344828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1171998.4310344828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8"/>
        <v>2.4831008727980369E-2</v>
      </c>
    </row>
    <row r="306" spans="1:15" ht="15.95" customHeight="1" x14ac:dyDescent="0.2">
      <c r="A306" s="47">
        <v>37</v>
      </c>
      <c r="B306" s="52" t="s">
        <v>101</v>
      </c>
      <c r="C306" s="63">
        <f t="shared" si="20"/>
        <v>35573917.960000008</v>
      </c>
      <c r="D306" s="48">
        <f>'PNC, Exon. &amp; no Exon.'!F281</f>
        <v>0</v>
      </c>
      <c r="E306" s="48">
        <f>'PNC, Exon. &amp; no Exon.'!I281</f>
        <v>1121427.77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34205888.310000002</v>
      </c>
      <c r="M306" s="48">
        <f>'PNC, Exon. &amp; no Exon.'!AG281</f>
        <v>0</v>
      </c>
      <c r="N306" s="48">
        <f>'PNC, Exon. &amp; no Exon.'!AJ281</f>
        <v>246601.88000000003</v>
      </c>
      <c r="O306" s="60">
        <f t="shared" si="18"/>
        <v>0.75370089580540411</v>
      </c>
    </row>
    <row r="307" spans="1:15" ht="15.95" customHeight="1" x14ac:dyDescent="0.2">
      <c r="A307" s="47">
        <v>38</v>
      </c>
      <c r="B307" s="52" t="s">
        <v>107</v>
      </c>
      <c r="C307" s="63">
        <f>SUM(D307:N307)</f>
        <v>36333106.590000004</v>
      </c>
      <c r="D307" s="48">
        <f>'PNC, Exon. &amp; no Exon.'!F282</f>
        <v>0</v>
      </c>
      <c r="E307" s="48">
        <f>'PNC, Exon. &amp; no Exon.'!I282</f>
        <v>35984836.340000004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348270.25</v>
      </c>
      <c r="N307" s="48">
        <f>'PNC, Exon. &amp; no Exon.'!AJ282</f>
        <v>0</v>
      </c>
      <c r="O307" s="60">
        <f t="shared" si="18"/>
        <v>0.76978574626128216</v>
      </c>
    </row>
    <row r="308" spans="1:15" x14ac:dyDescent="0.2">
      <c r="A308" s="80" t="s">
        <v>95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5" ht="20.25" x14ac:dyDescent="0.3">
      <c r="A329" s="192" t="s">
        <v>42</v>
      </c>
      <c r="B329" s="192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2"/>
      <c r="N329" s="192"/>
      <c r="O329" s="192"/>
    </row>
    <row r="330" spans="1:15" ht="13.5" customHeight="1" x14ac:dyDescent="0.2">
      <c r="A330" s="191" t="s">
        <v>56</v>
      </c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  <c r="O330" s="191"/>
    </row>
    <row r="331" spans="1:15" ht="13.5" customHeight="1" x14ac:dyDescent="0.2">
      <c r="A331" s="193" t="s">
        <v>144</v>
      </c>
      <c r="B331" s="194"/>
      <c r="C331" s="194"/>
      <c r="D331" s="194"/>
      <c r="E331" s="194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</row>
    <row r="332" spans="1:15" ht="15" customHeight="1" x14ac:dyDescent="0.2">
      <c r="A332" s="191" t="s">
        <v>110</v>
      </c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191"/>
      <c r="M332" s="191"/>
      <c r="N332" s="191"/>
      <c r="O332" s="191"/>
    </row>
    <row r="333" spans="1:1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customHeight="1" x14ac:dyDescent="0.2">
      <c r="A334" s="154" t="s">
        <v>32</v>
      </c>
      <c r="B334" s="79" t="s">
        <v>105</v>
      </c>
      <c r="C334" s="154" t="s">
        <v>0</v>
      </c>
      <c r="D334" s="154" t="s">
        <v>43</v>
      </c>
      <c r="E334" s="154" t="s">
        <v>13</v>
      </c>
      <c r="F334" s="154" t="s">
        <v>44</v>
      </c>
      <c r="G334" s="154" t="s">
        <v>15</v>
      </c>
      <c r="H334" s="154" t="s">
        <v>45</v>
      </c>
      <c r="I334" s="154" t="s">
        <v>109</v>
      </c>
      <c r="J334" s="154" t="s">
        <v>46</v>
      </c>
      <c r="K334" s="154" t="s">
        <v>36</v>
      </c>
      <c r="L334" s="154" t="s">
        <v>47</v>
      </c>
      <c r="M334" s="154" t="s">
        <v>48</v>
      </c>
      <c r="N334" s="154" t="s">
        <v>49</v>
      </c>
      <c r="O334" s="154" t="s">
        <v>62</v>
      </c>
    </row>
    <row r="335" spans="1:15" ht="15.95" customHeight="1" x14ac:dyDescent="0.2">
      <c r="A335" s="74"/>
      <c r="B335" s="74" t="s">
        <v>21</v>
      </c>
      <c r="C335" s="86">
        <f>SUM(C336:C373)</f>
        <v>5105287441.8406973</v>
      </c>
      <c r="D335" s="86">
        <f t="shared" ref="D335:O335" si="21">SUM(D336:D373)</f>
        <v>22944657.975172415</v>
      </c>
      <c r="E335" s="86">
        <f t="shared" si="21"/>
        <v>726708672.17898297</v>
      </c>
      <c r="F335" s="86">
        <f t="shared" si="21"/>
        <v>1631587601.0400002</v>
      </c>
      <c r="G335" s="86">
        <f t="shared" si="21"/>
        <v>52739288.209310345</v>
      </c>
      <c r="H335" s="86">
        <f t="shared" si="21"/>
        <v>1158619375.2475855</v>
      </c>
      <c r="I335" s="86">
        <f t="shared" si="21"/>
        <v>20266525.586206894</v>
      </c>
      <c r="J335" s="86">
        <f t="shared" si="21"/>
        <v>59387651.081724137</v>
      </c>
      <c r="K335" s="86">
        <f t="shared" si="21"/>
        <v>1071331742.7462072</v>
      </c>
      <c r="L335" s="86">
        <f t="shared" si="21"/>
        <v>33348838.690000001</v>
      </c>
      <c r="M335" s="86">
        <f t="shared" si="21"/>
        <v>74791910.620689735</v>
      </c>
      <c r="N335" s="86">
        <f t="shared" si="21"/>
        <v>253561178.4648194</v>
      </c>
      <c r="O335" s="113">
        <f t="shared" si="21"/>
        <v>100.00000000000001</v>
      </c>
    </row>
    <row r="336" spans="1:15" ht="15.95" customHeight="1" x14ac:dyDescent="0.2">
      <c r="A336" s="47">
        <v>1</v>
      </c>
      <c r="B336" s="101" t="s">
        <v>88</v>
      </c>
      <c r="C336" s="104">
        <f t="shared" ref="C336:C363" si="22">SUM(D336:N336)</f>
        <v>1053696962.5599999</v>
      </c>
      <c r="D336" s="48">
        <f>'PNC, Exon. &amp; no Exon.'!F302</f>
        <v>5274620.49</v>
      </c>
      <c r="E336" s="48">
        <f>'PNC, Exon. &amp; no Exon.'!I302</f>
        <v>182817113.42000002</v>
      </c>
      <c r="F336" s="48">
        <f>'PNC, Exon. &amp; no Exon.'!L302</f>
        <v>365199358.34999996</v>
      </c>
      <c r="G336" s="48">
        <f>'PNC, Exon. &amp; no Exon.'!O302</f>
        <v>30282456.27</v>
      </c>
      <c r="H336" s="48">
        <f>'PNC, Exon. &amp; no Exon.'!R302</f>
        <v>248429174.48000002</v>
      </c>
      <c r="I336" s="48">
        <f>'PNC, Exon. &amp; no Exon.'!U302</f>
        <v>6606243.75</v>
      </c>
      <c r="J336" s="48">
        <f>'PNC, Exon. &amp; no Exon.'!X302</f>
        <v>12601689.52</v>
      </c>
      <c r="K336" s="48">
        <f>'PNC, Exon. &amp; no Exon.'!AA302</f>
        <v>121851762.33</v>
      </c>
      <c r="L336" s="48">
        <f>'PNC, Exon. &amp; no Exon.'!AD302</f>
        <v>0</v>
      </c>
      <c r="M336" s="48">
        <f>'PNC, Exon. &amp; no Exon.'!AG302</f>
        <v>12945277.530000001</v>
      </c>
      <c r="N336" s="48">
        <f>'PNC, Exon. &amp; no Exon.'!AJ302</f>
        <v>67689266.420000002</v>
      </c>
      <c r="O336" s="60">
        <f>(C336/$C$335*100)</f>
        <v>20.639326865797244</v>
      </c>
    </row>
    <row r="337" spans="1:15" ht="15.95" customHeight="1" x14ac:dyDescent="0.2">
      <c r="A337" s="47">
        <v>2</v>
      </c>
      <c r="B337" s="52" t="s">
        <v>118</v>
      </c>
      <c r="C337" s="104">
        <f t="shared" si="22"/>
        <v>615586688.76999998</v>
      </c>
      <c r="D337" s="48">
        <f>'PNC, Exon. &amp; no Exon.'!F303</f>
        <v>4892327.41</v>
      </c>
      <c r="E337" s="48">
        <f>'PNC, Exon. &amp; no Exon.'!I303</f>
        <v>169538660.34999999</v>
      </c>
      <c r="F337" s="48">
        <f>'PNC, Exon. &amp; no Exon.'!L303</f>
        <v>5027969.9800000004</v>
      </c>
      <c r="G337" s="48">
        <f>'PNC, Exon. &amp; no Exon.'!O303</f>
        <v>6209094.79</v>
      </c>
      <c r="H337" s="48">
        <f>'PNC, Exon. &amp; no Exon.'!R303</f>
        <v>180218113.42999998</v>
      </c>
      <c r="I337" s="48">
        <f>'PNC, Exon. &amp; no Exon.'!U303</f>
        <v>1693222.39</v>
      </c>
      <c r="J337" s="48">
        <f>'PNC, Exon. &amp; no Exon.'!X303</f>
        <v>5874437.5999999996</v>
      </c>
      <c r="K337" s="48">
        <f>'PNC, Exon. &amp; no Exon.'!AA303</f>
        <v>199343121.05000001</v>
      </c>
      <c r="L337" s="48">
        <f>'PNC, Exon. &amp; no Exon.'!AD303</f>
        <v>0</v>
      </c>
      <c r="M337" s="48">
        <f>'PNC, Exon. &amp; no Exon.'!AG303</f>
        <v>8105020.7699999996</v>
      </c>
      <c r="N337" s="48">
        <f>'PNC, Exon. &amp; no Exon.'!AJ303</f>
        <v>34684721</v>
      </c>
      <c r="O337" s="60">
        <f t="shared" ref="O337:O373" si="23">(C337/$C$335*100)</f>
        <v>12.057826239614275</v>
      </c>
    </row>
    <row r="338" spans="1:15" ht="15.95" customHeight="1" x14ac:dyDescent="0.2">
      <c r="A338" s="47">
        <v>3</v>
      </c>
      <c r="B338" s="52" t="s">
        <v>97</v>
      </c>
      <c r="C338" s="104">
        <f t="shared" si="22"/>
        <v>563895327.59000003</v>
      </c>
      <c r="D338" s="48">
        <f>'PNC, Exon. &amp; no Exon.'!F304</f>
        <v>1714859.11</v>
      </c>
      <c r="E338" s="48">
        <f>'PNC, Exon. &amp; no Exon.'!I304</f>
        <v>105611105.5</v>
      </c>
      <c r="F338" s="48">
        <f>'PNC, Exon. &amp; no Exon.'!L304</f>
        <v>21521297.050000001</v>
      </c>
      <c r="G338" s="48">
        <f>'PNC, Exon. &amp; no Exon.'!O304</f>
        <v>9826754.7100000009</v>
      </c>
      <c r="H338" s="48">
        <f>'PNC, Exon. &amp; no Exon.'!R304</f>
        <v>246181611.31999999</v>
      </c>
      <c r="I338" s="48">
        <f>'PNC, Exon. &amp; no Exon.'!U304</f>
        <v>689490.32</v>
      </c>
      <c r="J338" s="48">
        <f>'PNC, Exon. &amp; no Exon.'!X304</f>
        <v>6414336.9100000001</v>
      </c>
      <c r="K338" s="48">
        <f>'PNC, Exon. &amp; no Exon.'!AA304</f>
        <v>123451775.28</v>
      </c>
      <c r="L338" s="48">
        <f>'PNC, Exon. &amp; no Exon.'!AD304</f>
        <v>0</v>
      </c>
      <c r="M338" s="48">
        <f>'PNC, Exon. &amp; no Exon.'!AG304</f>
        <v>7410356.4399999995</v>
      </c>
      <c r="N338" s="48">
        <f>'PNC, Exon. &amp; no Exon.'!AJ304</f>
        <v>41073740.950000003</v>
      </c>
      <c r="O338" s="60">
        <f t="shared" si="23"/>
        <v>11.045319857380823</v>
      </c>
    </row>
    <row r="339" spans="1:15" ht="15.95" customHeight="1" x14ac:dyDescent="0.2">
      <c r="A339" s="47">
        <v>4</v>
      </c>
      <c r="B339" s="52" t="s">
        <v>94</v>
      </c>
      <c r="C339" s="104">
        <f t="shared" si="22"/>
        <v>426853496.85999995</v>
      </c>
      <c r="D339" s="48">
        <f>'PNC, Exon. &amp; no Exon.'!F305</f>
        <v>1004991.12</v>
      </c>
      <c r="E339" s="48">
        <f>'PNC, Exon. &amp; no Exon.'!I305</f>
        <v>16535600.380000001</v>
      </c>
      <c r="F339" s="48">
        <f>'PNC, Exon. &amp; no Exon.'!L305</f>
        <v>13637949.970000001</v>
      </c>
      <c r="G339" s="48">
        <f>'PNC, Exon. &amp; no Exon.'!O305</f>
        <v>859486.04</v>
      </c>
      <c r="H339" s="48">
        <f>'PNC, Exon. &amp; no Exon.'!R305</f>
        <v>184663023.88</v>
      </c>
      <c r="I339" s="48">
        <f>'PNC, Exon. &amp; no Exon.'!U305</f>
        <v>3497497.94</v>
      </c>
      <c r="J339" s="48">
        <f>'PNC, Exon. &amp; no Exon.'!X305</f>
        <v>18721485.420000002</v>
      </c>
      <c r="K339" s="48">
        <f>'PNC, Exon. &amp; no Exon.'!AA305</f>
        <v>115252425.28</v>
      </c>
      <c r="L339" s="48">
        <f>'PNC, Exon. &amp; no Exon.'!AD305</f>
        <v>0</v>
      </c>
      <c r="M339" s="48">
        <f>'PNC, Exon. &amp; no Exon.'!AG305</f>
        <v>14406469.310000001</v>
      </c>
      <c r="N339" s="48">
        <f>'PNC, Exon. &amp; no Exon.'!AJ305</f>
        <v>58274567.519999996</v>
      </c>
      <c r="O339" s="60">
        <f t="shared" si="23"/>
        <v>8.3610081062565822</v>
      </c>
    </row>
    <row r="340" spans="1:15" ht="15.95" customHeight="1" x14ac:dyDescent="0.2">
      <c r="A340" s="47">
        <v>5</v>
      </c>
      <c r="B340" s="52" t="s">
        <v>89</v>
      </c>
      <c r="C340" s="104">
        <f t="shared" si="22"/>
        <v>450868280.94</v>
      </c>
      <c r="D340" s="48">
        <f>'PNC, Exon. &amp; no Exon.'!F306</f>
        <v>146280.67000000001</v>
      </c>
      <c r="E340" s="48">
        <f>'PNC, Exon. &amp; no Exon.'!I306</f>
        <v>5241793.37</v>
      </c>
      <c r="F340" s="48">
        <f>'PNC, Exon. &amp; no Exon.'!L306</f>
        <v>33927656.119999997</v>
      </c>
      <c r="G340" s="48">
        <f>'PNC, Exon. &amp; no Exon.'!O306</f>
        <v>2247693.87</v>
      </c>
      <c r="H340" s="48">
        <f>'PNC, Exon. &amp; no Exon.'!R306</f>
        <v>233027339.06000003</v>
      </c>
      <c r="I340" s="48">
        <f>'PNC, Exon. &amp; no Exon.'!U306</f>
        <v>2550661.9</v>
      </c>
      <c r="J340" s="48">
        <f>'PNC, Exon. &amp; no Exon.'!X306</f>
        <v>11769821.33</v>
      </c>
      <c r="K340" s="48">
        <f>'PNC, Exon. &amp; no Exon.'!AA306</f>
        <v>131027839.84999999</v>
      </c>
      <c r="L340" s="48">
        <f>'PNC, Exon. &amp; no Exon.'!AD306</f>
        <v>0</v>
      </c>
      <c r="M340" s="48">
        <f>'PNC, Exon. &amp; no Exon.'!AG306</f>
        <v>5393019.0399999991</v>
      </c>
      <c r="N340" s="48">
        <f>'PNC, Exon. &amp; no Exon.'!AJ306</f>
        <v>25536175.730000004</v>
      </c>
      <c r="O340" s="60">
        <f t="shared" si="23"/>
        <v>8.8313985466299361</v>
      </c>
    </row>
    <row r="341" spans="1:15" ht="15.95" customHeight="1" x14ac:dyDescent="0.2">
      <c r="A341" s="47">
        <v>6</v>
      </c>
      <c r="B341" s="52" t="s">
        <v>127</v>
      </c>
      <c r="C341" s="104">
        <f t="shared" si="22"/>
        <v>5454680.2800000003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5454680.2800000003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3"/>
        <v>0.10684374468900287</v>
      </c>
    </row>
    <row r="342" spans="1:15" ht="15.95" customHeight="1" x14ac:dyDescent="0.2">
      <c r="A342" s="47">
        <v>7</v>
      </c>
      <c r="B342" s="52" t="s">
        <v>91</v>
      </c>
      <c r="C342" s="104">
        <f t="shared" si="22"/>
        <v>73144058.043793097</v>
      </c>
      <c r="D342" s="48">
        <f>'PNC, Exon. &amp; no Exon.'!F308</f>
        <v>0</v>
      </c>
      <c r="E342" s="48">
        <f>'PNC, Exon. &amp; no Exon.'!I308</f>
        <v>8598.7758620689656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6950532.4293103451</v>
      </c>
      <c r="I342" s="48">
        <f>'PNC, Exon. &amp; no Exon.'!U308</f>
        <v>110874.42241379312</v>
      </c>
      <c r="J342" s="48">
        <f>'PNC, Exon. &amp; no Exon.'!X308</f>
        <v>24649.267241379312</v>
      </c>
      <c r="K342" s="48">
        <f>'PNC, Exon. &amp; no Exon.'!AA308</f>
        <v>61997078.635172412</v>
      </c>
      <c r="L342" s="48">
        <f>'PNC, Exon. &amp; no Exon.'!AD308</f>
        <v>0</v>
      </c>
      <c r="M342" s="48">
        <f>'PNC, Exon. &amp; no Exon.'!AG308</f>
        <v>745416.88310344832</v>
      </c>
      <c r="N342" s="48">
        <f>'PNC, Exon. &amp; no Exon.'!AJ308</f>
        <v>3306907.630689655</v>
      </c>
      <c r="O342" s="60">
        <f t="shared" si="23"/>
        <v>1.4327118478057959</v>
      </c>
    </row>
    <row r="343" spans="1:15" ht="15.95" customHeight="1" x14ac:dyDescent="0.2">
      <c r="A343" s="47">
        <v>8</v>
      </c>
      <c r="B343" s="52" t="s">
        <v>123</v>
      </c>
      <c r="C343" s="104">
        <f t="shared" si="22"/>
        <v>90312652.630352631</v>
      </c>
      <c r="D343" s="48">
        <f>'PNC, Exon. &amp; no Exon.'!F309</f>
        <v>0</v>
      </c>
      <c r="E343" s="48">
        <f>'PNC, Exon. &amp; no Exon.'!I309</f>
        <v>83196346.487258643</v>
      </c>
      <c r="F343" s="48">
        <f>'PNC, Exon. &amp; no Exon.'!L309</f>
        <v>0</v>
      </c>
      <c r="G343" s="48">
        <f>'PNC, Exon. &amp; no Exon.'!O309</f>
        <v>1290958.6000000001</v>
      </c>
      <c r="H343" s="48">
        <f>'PNC, Exon. &amp; no Exon.'!R309</f>
        <v>4754184.715516001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1071162.827578</v>
      </c>
      <c r="O343" s="60">
        <f t="shared" si="23"/>
        <v>1.7690023071020398</v>
      </c>
    </row>
    <row r="344" spans="1:15" ht="15.95" customHeight="1" x14ac:dyDescent="0.2">
      <c r="A344" s="47">
        <v>9</v>
      </c>
      <c r="B344" s="52" t="s">
        <v>78</v>
      </c>
      <c r="C344" s="104">
        <f t="shared" si="22"/>
        <v>82298940.717241392</v>
      </c>
      <c r="D344" s="48">
        <f>'PNC, Exon. &amp; no Exon.'!F310</f>
        <v>0</v>
      </c>
      <c r="E344" s="48">
        <f>'PNC, Exon. &amp; no Exon.'!I310</f>
        <v>25162.318965517243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122175.35344827587</v>
      </c>
      <c r="I344" s="48">
        <f>'PNC, Exon. &amp; no Exon.'!U310</f>
        <v>14801.724137931036</v>
      </c>
      <c r="J344" s="48">
        <f>'PNC, Exon. &amp; no Exon.'!X310</f>
        <v>2600711.4827586208</v>
      </c>
      <c r="K344" s="48">
        <f>'PNC, Exon. &amp; no Exon.'!AA310</f>
        <v>79223043.915517256</v>
      </c>
      <c r="L344" s="48">
        <f>'PNC, Exon. &amp; no Exon.'!AD310</f>
        <v>0</v>
      </c>
      <c r="M344" s="48">
        <f>'PNC, Exon. &amp; no Exon.'!AG310</f>
        <v>261933.85344827588</v>
      </c>
      <c r="N344" s="48">
        <f>'PNC, Exon. &amp; no Exon.'!AJ310</f>
        <v>51112.068965517246</v>
      </c>
      <c r="O344" s="60">
        <f t="shared" si="23"/>
        <v>1.6120334389549815</v>
      </c>
    </row>
    <row r="345" spans="1:15" ht="15.95" customHeight="1" x14ac:dyDescent="0.2">
      <c r="A345" s="47">
        <v>10</v>
      </c>
      <c r="B345" s="52" t="s">
        <v>93</v>
      </c>
      <c r="C345" s="104">
        <f t="shared" si="22"/>
        <v>235533005.17965516</v>
      </c>
      <c r="D345" s="48">
        <f>'PNC, Exon. &amp; no Exon.'!F311</f>
        <v>6442667.4655172415</v>
      </c>
      <c r="E345" s="48">
        <f>'PNC, Exon. &amp; no Exon.'!I311</f>
        <v>274891.61413793109</v>
      </c>
      <c r="F345" s="48">
        <f>'PNC, Exon. &amp; no Exon.'!L311</f>
        <v>228815446.09999999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3"/>
        <v>4.6135111462937406</v>
      </c>
    </row>
    <row r="346" spans="1:15" ht="15.95" customHeight="1" x14ac:dyDescent="0.2">
      <c r="A346" s="47">
        <v>11</v>
      </c>
      <c r="B346" s="52" t="s">
        <v>96</v>
      </c>
      <c r="C346" s="104">
        <f t="shared" si="22"/>
        <v>6407668.7600000007</v>
      </c>
      <c r="D346" s="48">
        <f>'PNC, Exon. &amp; no Exon.'!F312</f>
        <v>86636.19</v>
      </c>
      <c r="E346" s="48">
        <f>'PNC, Exon. &amp; no Exon.'!I312</f>
        <v>68138.3</v>
      </c>
      <c r="F346" s="48">
        <f>'PNC, Exon. &amp; no Exon.'!L312</f>
        <v>0</v>
      </c>
      <c r="G346" s="48">
        <f>'PNC, Exon. &amp; no Exon.'!O312</f>
        <v>551.72</v>
      </c>
      <c r="H346" s="48">
        <f>'PNC, Exon. &amp; no Exon.'!R312</f>
        <v>1958039.26</v>
      </c>
      <c r="I346" s="48">
        <f>'PNC, Exon. &amp; no Exon.'!U312</f>
        <v>0</v>
      </c>
      <c r="J346" s="48">
        <f>'PNC, Exon. &amp; no Exon.'!X312</f>
        <v>56565.06</v>
      </c>
      <c r="K346" s="48">
        <f>'PNC, Exon. &amp; no Exon.'!AA312</f>
        <v>3123343.5700000003</v>
      </c>
      <c r="L346" s="48">
        <f>'PNC, Exon. &amp; no Exon.'!AD312</f>
        <v>0</v>
      </c>
      <c r="M346" s="48">
        <f>'PNC, Exon. &amp; no Exon.'!AG312</f>
        <v>349181.63</v>
      </c>
      <c r="N346" s="48">
        <f>'PNC, Exon. &amp; no Exon.'!AJ312</f>
        <v>765213.03</v>
      </c>
      <c r="O346" s="60">
        <f t="shared" si="23"/>
        <v>0.12551044055787255</v>
      </c>
    </row>
    <row r="347" spans="1:15" ht="15.95" customHeight="1" x14ac:dyDescent="0.2">
      <c r="A347" s="47">
        <v>12</v>
      </c>
      <c r="B347" s="52" t="s">
        <v>83</v>
      </c>
      <c r="C347" s="104">
        <f t="shared" si="22"/>
        <v>21121497.75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21121497.75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>
        <f t="shared" si="23"/>
        <v>0.41371809110878788</v>
      </c>
    </row>
    <row r="348" spans="1:15" ht="15.95" customHeight="1" x14ac:dyDescent="0.2">
      <c r="A348" s="47">
        <v>13</v>
      </c>
      <c r="B348" s="52" t="s">
        <v>125</v>
      </c>
      <c r="C348" s="104">
        <f t="shared" si="22"/>
        <v>67937.03</v>
      </c>
      <c r="D348" s="48">
        <f>'PNC, Exon. &amp; no Exon.'!F314</f>
        <v>7336.21</v>
      </c>
      <c r="E348" s="48">
        <f>'PNC, Exon. &amp; no Exon.'!I314</f>
        <v>0</v>
      </c>
      <c r="F348" s="48">
        <f>'PNC, Exon. &amp; no Exon.'!L314</f>
        <v>21182.77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5803.45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33614.6</v>
      </c>
      <c r="O348" s="60">
        <f t="shared" si="23"/>
        <v>1.3307190001334282E-3</v>
      </c>
    </row>
    <row r="349" spans="1:15" ht="15.95" customHeight="1" x14ac:dyDescent="0.2">
      <c r="A349" s="47">
        <v>14</v>
      </c>
      <c r="B349" s="52" t="s">
        <v>81</v>
      </c>
      <c r="C349" s="104">
        <f t="shared" si="22"/>
        <v>31163954.854137935</v>
      </c>
      <c r="D349" s="48">
        <f>'PNC, Exon. &amp; no Exon.'!F315</f>
        <v>0</v>
      </c>
      <c r="E349" s="48">
        <f>'PNC, Exon. &amp; no Exon.'!I315</f>
        <v>15291521.440344831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3715748.9396551731</v>
      </c>
      <c r="I349" s="48">
        <f>'PNC, Exon. &amp; no Exon.'!U315</f>
        <v>0</v>
      </c>
      <c r="J349" s="48">
        <f>'PNC, Exon. &amp; no Exon.'!X315</f>
        <v>12933.086206896553</v>
      </c>
      <c r="K349" s="48">
        <f>'PNC, Exon. &amp; no Exon.'!AA315</f>
        <v>11131315.008620691</v>
      </c>
      <c r="L349" s="48">
        <f>'PNC, Exon. &amp; no Exon.'!AD315</f>
        <v>0</v>
      </c>
      <c r="M349" s="48">
        <f>'PNC, Exon. &amp; no Exon.'!AG315</f>
        <v>350265.14655172417</v>
      </c>
      <c r="N349" s="48">
        <f>'PNC, Exon. &amp; no Exon.'!AJ315</f>
        <v>662171.23275862075</v>
      </c>
      <c r="O349" s="60">
        <f t="shared" si="23"/>
        <v>0.61042507810102575</v>
      </c>
    </row>
    <row r="350" spans="1:15" ht="15.95" customHeight="1" x14ac:dyDescent="0.2">
      <c r="A350" s="47">
        <v>15</v>
      </c>
      <c r="B350" s="52" t="s">
        <v>80</v>
      </c>
      <c r="C350" s="104">
        <f t="shared" si="22"/>
        <v>14149248.08</v>
      </c>
      <c r="D350" s="48">
        <f>'PNC, Exon. &amp; no Exon.'!F316</f>
        <v>0</v>
      </c>
      <c r="E350" s="48">
        <f>'PNC, Exon. &amp; no Exon.'!I316</f>
        <v>2872802.74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1071573.05</v>
      </c>
      <c r="I350" s="48">
        <f>'PNC, Exon. &amp; no Exon.'!U316</f>
        <v>153674.56</v>
      </c>
      <c r="J350" s="48">
        <f>'PNC, Exon. &amp; no Exon.'!X316</f>
        <v>24257.8</v>
      </c>
      <c r="K350" s="48">
        <f>'PNC, Exon. &amp; no Exon.'!AA316</f>
        <v>6866662.3600000003</v>
      </c>
      <c r="L350" s="48">
        <f>'PNC, Exon. &amp; no Exon.'!AD316</f>
        <v>0</v>
      </c>
      <c r="M350" s="48">
        <f>'PNC, Exon. &amp; no Exon.'!AG316</f>
        <v>765315.9</v>
      </c>
      <c r="N350" s="48">
        <f>'PNC, Exon. &amp; no Exon.'!AJ316</f>
        <v>2394961.67</v>
      </c>
      <c r="O350" s="60">
        <f t="shared" si="23"/>
        <v>0.2771489018236068</v>
      </c>
    </row>
    <row r="351" spans="1:15" ht="15.95" customHeight="1" x14ac:dyDescent="0.2">
      <c r="A351" s="47">
        <v>16</v>
      </c>
      <c r="B351" s="52" t="s">
        <v>104</v>
      </c>
      <c r="C351" s="104">
        <f t="shared" si="22"/>
        <v>43892352.890000001</v>
      </c>
      <c r="D351" s="48">
        <f>'PNC, Exon. &amp; no Exon.'!F317</f>
        <v>0</v>
      </c>
      <c r="E351" s="48">
        <f>'PNC, Exon. &amp; no Exon.'!I317</f>
        <v>12593.099999999999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81312.160000000003</v>
      </c>
      <c r="I351" s="48">
        <f>'PNC, Exon. &amp; no Exon.'!U317</f>
        <v>0</v>
      </c>
      <c r="J351" s="48">
        <f>'PNC, Exon. &amp; no Exon.'!X317</f>
        <v>263497.34999999998</v>
      </c>
      <c r="K351" s="48">
        <f>'PNC, Exon. &amp; no Exon.'!AA317</f>
        <v>40747596.230000004</v>
      </c>
      <c r="L351" s="48">
        <f>'PNC, Exon. &amp; no Exon.'!AD317</f>
        <v>0</v>
      </c>
      <c r="M351" s="48">
        <f>'PNC, Exon. &amp; no Exon.'!AG317</f>
        <v>2716437.6199999996</v>
      </c>
      <c r="N351" s="48">
        <f>'PNC, Exon. &amp; no Exon.'!AJ317</f>
        <v>70916.430000000008</v>
      </c>
      <c r="O351" s="60">
        <f t="shared" si="23"/>
        <v>0.85974302896791899</v>
      </c>
    </row>
    <row r="352" spans="1:15" ht="15.95" customHeight="1" x14ac:dyDescent="0.2">
      <c r="A352" s="47">
        <v>17</v>
      </c>
      <c r="B352" s="52" t="s">
        <v>79</v>
      </c>
      <c r="C352" s="104">
        <f t="shared" si="22"/>
        <v>111890021.04551722</v>
      </c>
      <c r="D352" s="48">
        <f>'PNC, Exon. &amp; no Exon.'!F318</f>
        <v>1000.0000000000001</v>
      </c>
      <c r="E352" s="48">
        <f>'PNC, Exon. &amp; no Exon.'!I318</f>
        <v>88454216.092758626</v>
      </c>
      <c r="F352" s="48">
        <f>'PNC, Exon. &amp; no Exon.'!L318</f>
        <v>34423.490000000005</v>
      </c>
      <c r="G352" s="48">
        <f>'PNC, Exon. &amp; no Exon.'!O318</f>
        <v>299594.49482758623</v>
      </c>
      <c r="H352" s="48">
        <f>'PNC, Exon. &amp; no Exon.'!R318</f>
        <v>2172239.2586206896</v>
      </c>
      <c r="I352" s="48">
        <f>'PNC, Exon. &amp; no Exon.'!U318</f>
        <v>2404439.0172413792</v>
      </c>
      <c r="J352" s="48">
        <f>'PNC, Exon. &amp; no Exon.'!X318</f>
        <v>187113.43965517241</v>
      </c>
      <c r="K352" s="48">
        <f>'PNC, Exon. &amp; no Exon.'!AA318</f>
        <v>15186567.735172413</v>
      </c>
      <c r="L352" s="48">
        <f>'PNC, Exon. &amp; no Exon.'!AD318</f>
        <v>0</v>
      </c>
      <c r="M352" s="48">
        <f>'PNC, Exon. &amp; no Exon.'!AG318</f>
        <v>1278772.5172413795</v>
      </c>
      <c r="N352" s="48">
        <f>'PNC, Exon. &amp; no Exon.'!AJ318</f>
        <v>1871655</v>
      </c>
      <c r="O352" s="60">
        <f t="shared" si="23"/>
        <v>2.1916497811370164</v>
      </c>
    </row>
    <row r="353" spans="1:15" ht="15.95" customHeight="1" x14ac:dyDescent="0.2">
      <c r="A353" s="47">
        <v>18</v>
      </c>
      <c r="B353" s="52" t="s">
        <v>84</v>
      </c>
      <c r="C353" s="104">
        <f t="shared" si="22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3"/>
        <v>0</v>
      </c>
    </row>
    <row r="354" spans="1:15" ht="15.95" customHeight="1" x14ac:dyDescent="0.2">
      <c r="A354" s="47">
        <v>19</v>
      </c>
      <c r="B354" s="52" t="s">
        <v>98</v>
      </c>
      <c r="C354" s="104">
        <f t="shared" si="22"/>
        <v>33094340.630344827</v>
      </c>
      <c r="D354" s="48">
        <f>'PNC, Exon. &amp; no Exon.'!F320</f>
        <v>0</v>
      </c>
      <c r="E354" s="48">
        <f>'PNC, Exon. &amp; no Exon.'!I320</f>
        <v>822975.06034482759</v>
      </c>
      <c r="F354" s="48">
        <f>'PNC, Exon. &amp; no Exon.'!L320</f>
        <v>32271365.57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3"/>
        <v>0.64823657839748883</v>
      </c>
    </row>
    <row r="355" spans="1:15" ht="15.95" customHeight="1" x14ac:dyDescent="0.2">
      <c r="A355" s="47">
        <v>20</v>
      </c>
      <c r="B355" s="52" t="s">
        <v>90</v>
      </c>
      <c r="C355" s="104">
        <f t="shared" si="22"/>
        <v>4166631.215517242</v>
      </c>
      <c r="D355" s="48">
        <f>'PNC, Exon. &amp; no Exon.'!F321</f>
        <v>113137.88793103451</v>
      </c>
      <c r="E355" s="48">
        <f>'PNC, Exon. &amp; no Exon.'!I321</f>
        <v>451724.13793103449</v>
      </c>
      <c r="F355" s="48">
        <f>'PNC, Exon. &amp; no Exon.'!L321</f>
        <v>750</v>
      </c>
      <c r="G355" s="48">
        <f>'PNC, Exon. &amp; no Exon.'!O321</f>
        <v>0</v>
      </c>
      <c r="H355" s="48">
        <f>'PNC, Exon. &amp; no Exon.'!R321</f>
        <v>68403.956896551725</v>
      </c>
      <c r="I355" s="48">
        <f>'PNC, Exon. &amp; no Exon.'!U321</f>
        <v>13397.508620689656</v>
      </c>
      <c r="J355" s="48">
        <f>'PNC, Exon. &amp; no Exon.'!X321</f>
        <v>0</v>
      </c>
      <c r="K355" s="48">
        <f>'PNC, Exon. &amp; no Exon.'!AA321</f>
        <v>3302108.7586206901</v>
      </c>
      <c r="L355" s="48">
        <f>'PNC, Exon. &amp; no Exon.'!AD321</f>
        <v>0</v>
      </c>
      <c r="M355" s="48">
        <f>'PNC, Exon. &amp; no Exon.'!AG321</f>
        <v>154236.49137931035</v>
      </c>
      <c r="N355" s="48">
        <f>'PNC, Exon. &amp; no Exon.'!AJ321</f>
        <v>62872.474137931044</v>
      </c>
      <c r="O355" s="60">
        <f t="shared" si="23"/>
        <v>8.1614037661608616E-2</v>
      </c>
    </row>
    <row r="356" spans="1:15" ht="15.95" customHeight="1" x14ac:dyDescent="0.2">
      <c r="A356" s="47">
        <v>21</v>
      </c>
      <c r="B356" s="52" t="s">
        <v>99</v>
      </c>
      <c r="C356" s="102">
        <f t="shared" si="22"/>
        <v>48265413.98275888</v>
      </c>
      <c r="D356" s="48">
        <f>'PNC, Exon. &amp; no Exon.'!F322</f>
        <v>5316.5948275862065</v>
      </c>
      <c r="E356" s="48">
        <f>'PNC, Exon. &amp; no Exon.'!I322</f>
        <v>42341.982758620688</v>
      </c>
      <c r="F356" s="48">
        <f>'PNC, Exon. &amp; no Exon.'!L322</f>
        <v>0</v>
      </c>
      <c r="G356" s="48">
        <f>'PNC, Exon. &amp; no Exon.'!O322</f>
        <v>3132.0344827586209</v>
      </c>
      <c r="H356" s="48">
        <f>'PNC, Exon. &amp; no Exon.'!R322</f>
        <v>129442.71551724136</v>
      </c>
      <c r="I356" s="48">
        <f>'PNC, Exon. &amp; no Exon.'!U322</f>
        <v>1724.1379310344828</v>
      </c>
      <c r="J356" s="48">
        <f>'PNC, Exon. &amp; no Exon.'!X322</f>
        <v>0</v>
      </c>
      <c r="K356" s="48">
        <f>'PNC, Exon. &amp; no Exon.'!AA322</f>
        <v>29488401.801724337</v>
      </c>
      <c r="L356" s="48">
        <f>'PNC, Exon. &amp; no Exon.'!AD322</f>
        <v>0</v>
      </c>
      <c r="M356" s="48">
        <f>'PNC, Exon. &amp; no Exon.'!AG322</f>
        <v>12268722.98275868</v>
      </c>
      <c r="N356" s="48">
        <f>'PNC, Exon. &amp; no Exon.'!AJ322</f>
        <v>6326331.7327586208</v>
      </c>
      <c r="O356" s="60">
        <f t="shared" si="23"/>
        <v>0.9454005192185011</v>
      </c>
    </row>
    <row r="357" spans="1:15" ht="15.95" customHeight="1" x14ac:dyDescent="0.2">
      <c r="A357" s="47">
        <v>22</v>
      </c>
      <c r="B357" s="51" t="s">
        <v>112</v>
      </c>
      <c r="C357" s="104">
        <f>SUM(D357:N357)</f>
        <v>22451792.120689657</v>
      </c>
      <c r="D357" s="48">
        <f>'PNC, Exon. &amp; no Exon.'!F323</f>
        <v>4174.7068965517246</v>
      </c>
      <c r="E357" s="48">
        <f>'PNC, Exon. &amp; no Exon.'!I323</f>
        <v>214883.25000000003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175650.74137931035</v>
      </c>
      <c r="I357" s="48">
        <f>'PNC, Exon. &amp; no Exon.'!U323</f>
        <v>23034.482758620692</v>
      </c>
      <c r="J357" s="48">
        <f>'PNC, Exon. &amp; no Exon.'!X323</f>
        <v>0</v>
      </c>
      <c r="K357" s="48">
        <f>'PNC, Exon. &amp; no Exon.'!AA323</f>
        <v>21994125.698275864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39923.241379310348</v>
      </c>
      <c r="O357" s="60">
        <f t="shared" si="23"/>
        <v>0.4397752795794535</v>
      </c>
    </row>
    <row r="358" spans="1:15" ht="15.95" customHeight="1" x14ac:dyDescent="0.2">
      <c r="A358" s="47">
        <v>23</v>
      </c>
      <c r="B358" s="52" t="s">
        <v>103</v>
      </c>
      <c r="C358" s="104">
        <f t="shared" si="22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3"/>
        <v>0</v>
      </c>
    </row>
    <row r="359" spans="1:15" ht="15.95" customHeight="1" x14ac:dyDescent="0.2">
      <c r="A359" s="47">
        <v>24</v>
      </c>
      <c r="B359" s="52" t="s">
        <v>82</v>
      </c>
      <c r="C359" s="104">
        <f t="shared" si="22"/>
        <v>2235149.3793103448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2235149.3793103448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3"/>
        <v>4.3781068250771556E-2</v>
      </c>
    </row>
    <row r="360" spans="1:15" ht="15.95" customHeight="1" x14ac:dyDescent="0.2">
      <c r="A360" s="47">
        <v>25</v>
      </c>
      <c r="B360" s="52" t="s">
        <v>102</v>
      </c>
      <c r="C360" s="104">
        <f t="shared" si="22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3"/>
        <v>0</v>
      </c>
    </row>
    <row r="361" spans="1:15" ht="15.95" customHeight="1" x14ac:dyDescent="0.2">
      <c r="A361" s="47">
        <v>26</v>
      </c>
      <c r="B361" s="52" t="s">
        <v>111</v>
      </c>
      <c r="C361" s="104">
        <f t="shared" si="22"/>
        <v>39122987.259999998</v>
      </c>
      <c r="D361" s="48">
        <f>'PNC, Exon. &amp; no Exon.'!F327</f>
        <v>56845.96</v>
      </c>
      <c r="E361" s="48">
        <f>'PNC, Exon. &amp; no Exon.'!I327</f>
        <v>1468792.57</v>
      </c>
      <c r="F361" s="48">
        <f>'PNC, Exon. &amp; no Exon.'!L327</f>
        <v>0</v>
      </c>
      <c r="G361" s="48">
        <f>'PNC, Exon. &amp; no Exon.'!O327</f>
        <v>1574833.38</v>
      </c>
      <c r="H361" s="48">
        <f>'PNC, Exon. &amp; no Exon.'!R327</f>
        <v>16152737.440000001</v>
      </c>
      <c r="I361" s="48">
        <f>'PNC, Exon. &amp; no Exon.'!U327</f>
        <v>191323.63</v>
      </c>
      <c r="J361" s="48">
        <f>'PNC, Exon. &amp; no Exon.'!X327</f>
        <v>594142.47</v>
      </c>
      <c r="K361" s="48">
        <f>'PNC, Exon. &amp; no Exon.'!AA327</f>
        <v>17584392.579999998</v>
      </c>
      <c r="L361" s="48">
        <f>'PNC, Exon. &amp; no Exon.'!AD327</f>
        <v>0</v>
      </c>
      <c r="M361" s="48">
        <f>'PNC, Exon. &amp; no Exon.'!AG327</f>
        <v>666006.25</v>
      </c>
      <c r="N361" s="48">
        <f>'PNC, Exon. &amp; no Exon.'!AJ327</f>
        <v>833912.98</v>
      </c>
      <c r="O361" s="60">
        <f t="shared" si="23"/>
        <v>0.7663229094480587</v>
      </c>
    </row>
    <row r="362" spans="1:15" ht="15.95" customHeight="1" x14ac:dyDescent="0.2">
      <c r="A362" s="47">
        <v>27</v>
      </c>
      <c r="B362" s="52" t="s">
        <v>113</v>
      </c>
      <c r="C362" s="104">
        <f t="shared" si="22"/>
        <v>1001429919.5899999</v>
      </c>
      <c r="D362" s="48">
        <f>'PNC, Exon. &amp; no Exon.'!F328</f>
        <v>3190702.9699999997</v>
      </c>
      <c r="E362" s="48">
        <f>'PNC, Exon. &amp; no Exon.'!I328</f>
        <v>27975633.210000001</v>
      </c>
      <c r="F362" s="48">
        <f>'PNC, Exon. &amp; no Exon.'!L328</f>
        <v>893206848.71000004</v>
      </c>
      <c r="G362" s="48">
        <f>'PNC, Exon. &amp; no Exon.'!O328</f>
        <v>141280.39000000001</v>
      </c>
      <c r="H362" s="48">
        <f>'PNC, Exon. &amp; no Exon.'!R328</f>
        <v>23710582.41</v>
      </c>
      <c r="I362" s="48">
        <f>'PNC, Exon. &amp; no Exon.'!U328</f>
        <v>24003.53</v>
      </c>
      <c r="J362" s="48">
        <f>'PNC, Exon. &amp; no Exon.'!X328</f>
        <v>129271.44</v>
      </c>
      <c r="K362" s="48">
        <f>'PNC, Exon. &amp; no Exon.'!AA328</f>
        <v>47983416.240000002</v>
      </c>
      <c r="L362" s="48">
        <f>'PNC, Exon. &amp; no Exon.'!AD328</f>
        <v>0</v>
      </c>
      <c r="M362" s="48">
        <f>'PNC, Exon. &amp; no Exon.'!AG328</f>
        <v>1214138.04</v>
      </c>
      <c r="N362" s="48">
        <f>'PNC, Exon. &amp; no Exon.'!AJ328</f>
        <v>3854042.65</v>
      </c>
      <c r="O362" s="60">
        <f t="shared" si="23"/>
        <v>19.615544295953239</v>
      </c>
    </row>
    <row r="363" spans="1:15" ht="15.95" customHeight="1" x14ac:dyDescent="0.2">
      <c r="A363" s="47">
        <v>28</v>
      </c>
      <c r="B363" s="52" t="s">
        <v>116</v>
      </c>
      <c r="C363" s="104">
        <f t="shared" si="22"/>
        <v>21478633.179999996</v>
      </c>
      <c r="D363" s="48">
        <f>'PNC, Exon. &amp; no Exon.'!F329</f>
        <v>3761.19</v>
      </c>
      <c r="E363" s="48">
        <f>'PNC, Exon. &amp; no Exon.'!I329</f>
        <v>2671803.04</v>
      </c>
      <c r="F363" s="48">
        <f>'PNC, Exon. &amp; no Exon.'!L329</f>
        <v>8253085.46</v>
      </c>
      <c r="G363" s="48">
        <f>'PNC, Exon. &amp; no Exon.'!O329</f>
        <v>3451.91</v>
      </c>
      <c r="H363" s="48">
        <f>'PNC, Exon. &amp; no Exon.'!R329</f>
        <v>630307.18000000005</v>
      </c>
      <c r="I363" s="48">
        <f>'PNC, Exon. &amp; no Exon.'!U329</f>
        <v>168150.37</v>
      </c>
      <c r="J363" s="48">
        <f>'PNC, Exon. &amp; no Exon.'!X329</f>
        <v>29038.1</v>
      </c>
      <c r="K363" s="48">
        <f>'PNC, Exon. &amp; no Exon.'!AA329</f>
        <v>8694395.0500000007</v>
      </c>
      <c r="L363" s="48">
        <f>'PNC, Exon. &amp; no Exon.'!AD329</f>
        <v>0</v>
      </c>
      <c r="M363" s="48">
        <f>'PNC, Exon. &amp; no Exon.'!AG329</f>
        <v>126732.38999999998</v>
      </c>
      <c r="N363" s="48">
        <f>'PNC, Exon. &amp; no Exon.'!AJ329</f>
        <v>897908.49</v>
      </c>
      <c r="O363" s="60">
        <f t="shared" si="23"/>
        <v>0.42071349409184167</v>
      </c>
    </row>
    <row r="364" spans="1:15" ht="15.95" customHeight="1" x14ac:dyDescent="0.2">
      <c r="A364" s="47">
        <v>29</v>
      </c>
      <c r="B364" s="52" t="s">
        <v>120</v>
      </c>
      <c r="C364" s="104">
        <f>SUM(D364:N364)</f>
        <v>13189678.948275862</v>
      </c>
      <c r="D364" s="48">
        <f>'PNC, Exon. &amp; no Exon.'!F330</f>
        <v>0</v>
      </c>
      <c r="E364" s="48">
        <f>'PNC, Exon. &amp; no Exon.'!I330</f>
        <v>264896.00862068968</v>
      </c>
      <c r="F364" s="48">
        <f>'PNC, Exon. &amp; no Exon.'!L330</f>
        <v>812505</v>
      </c>
      <c r="G364" s="48">
        <f>'PNC, Exon. &amp; no Exon.'!O330</f>
        <v>0</v>
      </c>
      <c r="H364" s="48">
        <f>'PNC, Exon. &amp; no Exon.'!R330</f>
        <v>312737.81034482759</v>
      </c>
      <c r="I364" s="48">
        <f>'PNC, Exon. &amp; no Exon.'!U330</f>
        <v>848012.54310344823</v>
      </c>
      <c r="J364" s="48">
        <f>'PNC, Exon. &amp; no Exon.'!X330</f>
        <v>36313.025862068971</v>
      </c>
      <c r="K364" s="48">
        <f>'PNC, Exon. &amp; no Exon.'!AA330</f>
        <v>6127034.1896551754</v>
      </c>
      <c r="L364" s="48">
        <f>'PNC, Exon. &amp; no Exon.'!AD330</f>
        <v>0</v>
      </c>
      <c r="M364" s="48">
        <f>'PNC, Exon. &amp; no Exon.'!AG330</f>
        <v>4685930.4999999972</v>
      </c>
      <c r="N364" s="48">
        <f>'PNC, Exon. &amp; no Exon.'!AJ330</f>
        <v>102249.87068965519</v>
      </c>
      <c r="O364" s="60">
        <f t="shared" si="23"/>
        <v>0.25835330720419458</v>
      </c>
    </row>
    <row r="365" spans="1:15" ht="15.95" customHeight="1" x14ac:dyDescent="0.2">
      <c r="A365" s="47">
        <v>30</v>
      </c>
      <c r="B365" s="52" t="s">
        <v>100</v>
      </c>
      <c r="C365" s="104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3"/>
        <v>0</v>
      </c>
    </row>
    <row r="366" spans="1:15" ht="15.95" customHeight="1" x14ac:dyDescent="0.2">
      <c r="A366" s="47">
        <v>31</v>
      </c>
      <c r="B366" s="51" t="s">
        <v>106</v>
      </c>
      <c r="C366" s="104">
        <f>SUM(D366:N366)</f>
        <v>23403082.190000001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23403082.190000001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3"/>
        <v>0.45840870776831488</v>
      </c>
    </row>
    <row r="367" spans="1:15" ht="15.95" customHeight="1" x14ac:dyDescent="0.2">
      <c r="A367" s="47">
        <v>32</v>
      </c>
      <c r="B367" s="52" t="s">
        <v>114</v>
      </c>
      <c r="C367" s="104">
        <f t="shared" ref="C367:C372" si="24">SUM(D367:N367)</f>
        <v>5463348.7300000004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1127993.56</v>
      </c>
      <c r="I367" s="48">
        <f>'PNC, Exon. &amp; no Exon.'!U333</f>
        <v>310072.82</v>
      </c>
      <c r="J367" s="48">
        <f>'PNC, Exon. &amp; no Exon.'!X333</f>
        <v>47387.78</v>
      </c>
      <c r="K367" s="48">
        <f>'PNC, Exon. &amp; no Exon.'!AA333</f>
        <v>3470670.88</v>
      </c>
      <c r="L367" s="48">
        <f>'PNC, Exon. &amp; no Exon.'!AD333</f>
        <v>0</v>
      </c>
      <c r="M367" s="48">
        <f>'PNC, Exon. &amp; no Exon.'!AG333</f>
        <v>157359.82999999999</v>
      </c>
      <c r="N367" s="48">
        <f>'PNC, Exon. &amp; no Exon.'!AJ333</f>
        <v>349863.86</v>
      </c>
      <c r="O367" s="60">
        <f t="shared" si="23"/>
        <v>0.10701353826279771</v>
      </c>
    </row>
    <row r="368" spans="1:15" ht="15.95" customHeight="1" x14ac:dyDescent="0.2">
      <c r="A368" s="47">
        <v>33</v>
      </c>
      <c r="B368" s="52" t="s">
        <v>115</v>
      </c>
      <c r="C368" s="104">
        <f t="shared" si="24"/>
        <v>14563353.709999997</v>
      </c>
      <c r="D368" s="48">
        <f>'PNC, Exon. &amp; no Exon.'!F334</f>
        <v>0</v>
      </c>
      <c r="E368" s="48">
        <f>'PNC, Exon. &amp; no Exon.'!I334</f>
        <v>8289625.3799999999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2946782.39</v>
      </c>
      <c r="I368" s="48">
        <f>'PNC, Exon. &amp; no Exon.'!U334</f>
        <v>965900.54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36686.29</v>
      </c>
      <c r="N368" s="48">
        <f>'PNC, Exon. &amp; no Exon.'!AJ334</f>
        <v>2324359.11</v>
      </c>
      <c r="O368" s="60">
        <f t="shared" si="23"/>
        <v>0.28526021063270868</v>
      </c>
    </row>
    <row r="369" spans="1:15" ht="15.95" customHeight="1" x14ac:dyDescent="0.2">
      <c r="A369" s="47">
        <v>34</v>
      </c>
      <c r="B369" s="52" t="s">
        <v>117</v>
      </c>
      <c r="C369" s="104">
        <f t="shared" si="24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3"/>
        <v>0</v>
      </c>
    </row>
    <row r="370" spans="1:15" ht="15.95" customHeight="1" x14ac:dyDescent="0.2">
      <c r="A370" s="47">
        <v>35</v>
      </c>
      <c r="B370" s="52" t="s">
        <v>122</v>
      </c>
      <c r="C370" s="104">
        <f t="shared" si="24"/>
        <v>456812.34482758626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19669.706896551725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68282.775862068971</v>
      </c>
      <c r="L370" s="48">
        <f>'PNC, Exon. &amp; no Exon.'!AD336</f>
        <v>0</v>
      </c>
      <c r="M370" s="48">
        <f>'PNC, Exon. &amp; no Exon.'!AG336</f>
        <v>349248.58620689658</v>
      </c>
      <c r="N370" s="48">
        <f>'PNC, Exon. &amp; no Exon.'!AJ336</f>
        <v>19611.275862068967</v>
      </c>
      <c r="O370" s="60">
        <f t="shared" si="23"/>
        <v>8.9478281102010546E-3</v>
      </c>
    </row>
    <row r="371" spans="1:15" ht="15.95" customHeight="1" x14ac:dyDescent="0.2">
      <c r="A371" s="47">
        <v>36</v>
      </c>
      <c r="B371" s="52" t="s">
        <v>124</v>
      </c>
      <c r="C371" s="104">
        <f t="shared" si="24"/>
        <v>53932.948275862072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53932.948275862072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3"/>
        <v>1.0564135494869746E-3</v>
      </c>
    </row>
    <row r="372" spans="1:15" ht="15.95" customHeight="1" x14ac:dyDescent="0.2">
      <c r="A372" s="47">
        <v>37</v>
      </c>
      <c r="B372" s="52" t="s">
        <v>101</v>
      </c>
      <c r="C372" s="104">
        <f t="shared" si="24"/>
        <v>36471401.050000004</v>
      </c>
      <c r="D372" s="48">
        <f>'PNC, Exon. &amp; no Exon.'!F338</f>
        <v>0</v>
      </c>
      <c r="E372" s="48">
        <f>'PNC, Exon. &amp; no Exon.'!I338</f>
        <v>1858645.69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33348838.690000001</v>
      </c>
      <c r="M372" s="48">
        <f>'PNC, Exon. &amp; no Exon.'!AG338</f>
        <v>0</v>
      </c>
      <c r="N372" s="48">
        <f>'PNC, Exon. &amp; no Exon.'!AJ338</f>
        <v>1263916.67</v>
      </c>
      <c r="O372" s="60">
        <f t="shared" si="23"/>
        <v>0.71438486991146455</v>
      </c>
    </row>
    <row r="373" spans="1:15" ht="15.95" customHeight="1" x14ac:dyDescent="0.2">
      <c r="A373" s="47">
        <v>38</v>
      </c>
      <c r="B373" s="52" t="s">
        <v>107</v>
      </c>
      <c r="C373" s="104">
        <f>SUM(D373:N373)</f>
        <v>13104190.58</v>
      </c>
      <c r="D373" s="48">
        <f>'PNC, Exon. &amp; no Exon.'!F339</f>
        <v>0</v>
      </c>
      <c r="E373" s="48">
        <f>'PNC, Exon. &amp; no Exon.'!I339</f>
        <v>12698807.960000001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405382.62</v>
      </c>
      <c r="N373" s="48">
        <f>'PNC, Exon. &amp; no Exon.'!AJ339</f>
        <v>0</v>
      </c>
      <c r="O373" s="60">
        <f t="shared" si="23"/>
        <v>0.25667880073908866</v>
      </c>
    </row>
    <row r="374" spans="1:15" x14ac:dyDescent="0.2">
      <c r="A374" s="80" t="s">
        <v>95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x14ac:dyDescent="0.3">
      <c r="A394" s="192" t="s">
        <v>42</v>
      </c>
      <c r="B394" s="192"/>
      <c r="C394" s="192"/>
      <c r="D394" s="192"/>
      <c r="E394" s="192"/>
      <c r="F394" s="192"/>
      <c r="G394" s="192"/>
      <c r="H394" s="192"/>
      <c r="I394" s="192"/>
      <c r="J394" s="192"/>
      <c r="K394" s="192"/>
      <c r="L394" s="192"/>
      <c r="M394" s="192"/>
      <c r="N394" s="192"/>
      <c r="O394" s="192"/>
    </row>
    <row r="395" spans="1:15" ht="12.75" customHeight="1" x14ac:dyDescent="0.2">
      <c r="A395" s="191" t="s">
        <v>56</v>
      </c>
      <c r="B395" s="191"/>
      <c r="C395" s="191"/>
      <c r="D395" s="191"/>
      <c r="E395" s="191"/>
      <c r="F395" s="191"/>
      <c r="G395" s="191"/>
      <c r="H395" s="191"/>
      <c r="I395" s="191"/>
      <c r="J395" s="191"/>
      <c r="K395" s="191"/>
      <c r="L395" s="191"/>
      <c r="M395" s="191"/>
      <c r="N395" s="191"/>
      <c r="O395" s="191"/>
    </row>
    <row r="396" spans="1:15" ht="12.75" customHeight="1" x14ac:dyDescent="0.2">
      <c r="A396" s="193" t="s">
        <v>145</v>
      </c>
      <c r="B396" s="194"/>
      <c r="C396" s="194"/>
      <c r="D396" s="194"/>
      <c r="E396" s="194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</row>
    <row r="397" spans="1:15" ht="12.75" customHeight="1" x14ac:dyDescent="0.2">
      <c r="A397" s="191" t="s">
        <v>110</v>
      </c>
      <c r="B397" s="191"/>
      <c r="C397" s="191"/>
      <c r="D397" s="191"/>
      <c r="E397" s="191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</row>
    <row r="398" spans="1: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customHeight="1" x14ac:dyDescent="0.2">
      <c r="A399" s="154" t="s">
        <v>32</v>
      </c>
      <c r="B399" s="79" t="s">
        <v>105</v>
      </c>
      <c r="C399" s="154" t="s">
        <v>0</v>
      </c>
      <c r="D399" s="154" t="s">
        <v>43</v>
      </c>
      <c r="E399" s="154" t="s">
        <v>13</v>
      </c>
      <c r="F399" s="154" t="s">
        <v>44</v>
      </c>
      <c r="G399" s="154" t="s">
        <v>15</v>
      </c>
      <c r="H399" s="154" t="s">
        <v>45</v>
      </c>
      <c r="I399" s="154" t="s">
        <v>109</v>
      </c>
      <c r="J399" s="154" t="s">
        <v>46</v>
      </c>
      <c r="K399" s="154" t="s">
        <v>36</v>
      </c>
      <c r="L399" s="154" t="s">
        <v>47</v>
      </c>
      <c r="M399" s="154" t="s">
        <v>48</v>
      </c>
      <c r="N399" s="154" t="s">
        <v>49</v>
      </c>
      <c r="O399" s="154" t="s">
        <v>62</v>
      </c>
    </row>
    <row r="400" spans="1:15" ht="15.95" customHeight="1" x14ac:dyDescent="0.2">
      <c r="A400" s="74"/>
      <c r="B400" s="74" t="s">
        <v>21</v>
      </c>
      <c r="C400" s="86">
        <f>SUM(C401:C438)</f>
        <v>6021745054.1391373</v>
      </c>
      <c r="D400" s="86">
        <f t="shared" ref="D400:O400" si="25">SUM(D401:D438)</f>
        <v>32341297.828965515</v>
      </c>
      <c r="E400" s="86">
        <f t="shared" si="25"/>
        <v>754956242.99241388</v>
      </c>
      <c r="F400" s="86">
        <f t="shared" si="25"/>
        <v>1635319108.8900001</v>
      </c>
      <c r="G400" s="86">
        <f t="shared" si="25"/>
        <v>47185441.086206906</v>
      </c>
      <c r="H400" s="86">
        <f t="shared" si="25"/>
        <v>1756736692.3068967</v>
      </c>
      <c r="I400" s="86">
        <f t="shared" si="25"/>
        <v>28249184.337241378</v>
      </c>
      <c r="J400" s="86">
        <f t="shared" si="25"/>
        <v>58739655.485517226</v>
      </c>
      <c r="K400" s="86">
        <f t="shared" si="25"/>
        <v>1343622018.3170691</v>
      </c>
      <c r="L400" s="86">
        <f t="shared" si="25"/>
        <v>31682172.280000001</v>
      </c>
      <c r="M400" s="86">
        <f t="shared" si="25"/>
        <v>125611190.61068928</v>
      </c>
      <c r="N400" s="86">
        <f t="shared" si="25"/>
        <v>207302050.00413796</v>
      </c>
      <c r="O400" s="113">
        <f t="shared" si="25"/>
        <v>100.00000000000001</v>
      </c>
    </row>
    <row r="401" spans="1:15" ht="15.95" customHeight="1" x14ac:dyDescent="0.2">
      <c r="A401" s="47">
        <v>1</v>
      </c>
      <c r="B401" s="101" t="s">
        <v>88</v>
      </c>
      <c r="C401" s="86">
        <f t="shared" ref="C401:C437" si="26">SUM(D401:N401)</f>
        <v>1361931058.4399998</v>
      </c>
      <c r="D401" s="49">
        <f>'PNC, Exon. &amp; no Exon.'!F362</f>
        <v>6335736.4199999999</v>
      </c>
      <c r="E401" s="49">
        <f>'PNC, Exon. &amp; no Exon.'!I362</f>
        <v>175531566.22</v>
      </c>
      <c r="F401" s="49">
        <f>'PNC, Exon. &amp; no Exon.'!L362</f>
        <v>353010603.49000001</v>
      </c>
      <c r="G401" s="49">
        <f>'PNC, Exon. &amp; no Exon.'!O362</f>
        <v>26752911.850000001</v>
      </c>
      <c r="H401" s="49">
        <f>'PNC, Exon. &amp; no Exon.'!R362</f>
        <v>519914640.28999996</v>
      </c>
      <c r="I401" s="49">
        <f>'PNC, Exon. &amp; no Exon.'!U362</f>
        <v>9241727.8599999994</v>
      </c>
      <c r="J401" s="49">
        <f>'PNC, Exon. &amp; no Exon.'!X362</f>
        <v>21895000.850000001</v>
      </c>
      <c r="K401" s="49">
        <f>'PNC, Exon. &amp; no Exon.'!AA362</f>
        <v>164462948.17000002</v>
      </c>
      <c r="L401" s="49">
        <f>'PNC, Exon. &amp; no Exon.'!AD362</f>
        <v>0</v>
      </c>
      <c r="M401" s="49">
        <f>'PNC, Exon. &amp; no Exon.'!AG362</f>
        <v>42860347.109999999</v>
      </c>
      <c r="N401" s="49">
        <f>'PNC, Exon. &amp; no Exon.'!AJ362</f>
        <v>41925576.18</v>
      </c>
      <c r="O401" s="60">
        <f>(C401/$C$400*100)</f>
        <v>22.616883414947235</v>
      </c>
    </row>
    <row r="402" spans="1:15" ht="15.95" customHeight="1" x14ac:dyDescent="0.2">
      <c r="A402" s="47">
        <v>2</v>
      </c>
      <c r="B402" s="52" t="s">
        <v>118</v>
      </c>
      <c r="C402" s="86">
        <f t="shared" si="26"/>
        <v>901869680.8599999</v>
      </c>
      <c r="D402" s="49">
        <f>'PNC, Exon. &amp; no Exon.'!F363</f>
        <v>6193822.5499999998</v>
      </c>
      <c r="E402" s="49">
        <f>'PNC, Exon. &amp; no Exon.'!I363</f>
        <v>170399013.96000001</v>
      </c>
      <c r="F402" s="49">
        <f>'PNC, Exon. &amp; no Exon.'!L363</f>
        <v>5579334.1200000001</v>
      </c>
      <c r="G402" s="49">
        <f>'PNC, Exon. &amp; no Exon.'!O363</f>
        <v>2068824.43</v>
      </c>
      <c r="H402" s="49">
        <f>'PNC, Exon. &amp; no Exon.'!R363</f>
        <v>372732494.30000001</v>
      </c>
      <c r="I402" s="49">
        <f>'PNC, Exon. &amp; no Exon.'!U363</f>
        <v>3775231.68</v>
      </c>
      <c r="J402" s="49">
        <f>'PNC, Exon. &amp; no Exon.'!X363</f>
        <v>5798369.5199999996</v>
      </c>
      <c r="K402" s="49">
        <f>'PNC, Exon. &amp; no Exon.'!AA363</f>
        <v>289483205.23000002</v>
      </c>
      <c r="L402" s="49">
        <f>'PNC, Exon. &amp; no Exon.'!AD363</f>
        <v>0</v>
      </c>
      <c r="M402" s="49">
        <f>'PNC, Exon. &amp; no Exon.'!AG363</f>
        <v>7792353.5199999996</v>
      </c>
      <c r="N402" s="49">
        <f>'PNC, Exon. &amp; no Exon.'!AJ363</f>
        <v>38047031.550000004</v>
      </c>
      <c r="O402" s="60">
        <f t="shared" ref="O402:O438" si="27">(C402/$C$400*100)</f>
        <v>14.976882494221275</v>
      </c>
    </row>
    <row r="403" spans="1:15" ht="15.95" customHeight="1" x14ac:dyDescent="0.2">
      <c r="A403" s="47">
        <v>3</v>
      </c>
      <c r="B403" s="52" t="s">
        <v>97</v>
      </c>
      <c r="C403" s="86">
        <f t="shared" si="26"/>
        <v>641799505.10000002</v>
      </c>
      <c r="D403" s="49">
        <f>'PNC, Exon. &amp; no Exon.'!F364</f>
        <v>2228527.9</v>
      </c>
      <c r="E403" s="49">
        <f>'PNC, Exon. &amp; no Exon.'!I364</f>
        <v>109818370.2</v>
      </c>
      <c r="F403" s="49">
        <f>'PNC, Exon. &amp; no Exon.'!L364</f>
        <v>22428097.580000002</v>
      </c>
      <c r="G403" s="49">
        <f>'PNC, Exon. &amp; no Exon.'!O364</f>
        <v>11081051.860000001</v>
      </c>
      <c r="H403" s="49">
        <f>'PNC, Exon. &amp; no Exon.'!R364</f>
        <v>313882797.18000001</v>
      </c>
      <c r="I403" s="49">
        <f>'PNC, Exon. &amp; no Exon.'!U364</f>
        <v>524745.42000000004</v>
      </c>
      <c r="J403" s="49">
        <f>'PNC, Exon. &amp; no Exon.'!X364</f>
        <v>4679643.93</v>
      </c>
      <c r="K403" s="49">
        <f>'PNC, Exon. &amp; no Exon.'!AA364</f>
        <v>145166887.75999999</v>
      </c>
      <c r="L403" s="49">
        <f>'PNC, Exon. &amp; no Exon.'!AD364</f>
        <v>0</v>
      </c>
      <c r="M403" s="49">
        <f>'PNC, Exon. &amp; no Exon.'!AG364</f>
        <v>9212090.0299999993</v>
      </c>
      <c r="N403" s="49">
        <f>'PNC, Exon. &amp; no Exon.'!AJ364</f>
        <v>22777293.239999998</v>
      </c>
      <c r="O403" s="60">
        <f t="shared" si="27"/>
        <v>10.658031838442735</v>
      </c>
    </row>
    <row r="404" spans="1:15" ht="15.95" customHeight="1" x14ac:dyDescent="0.2">
      <c r="A404" s="47">
        <v>4</v>
      </c>
      <c r="B404" s="52" t="s">
        <v>94</v>
      </c>
      <c r="C404" s="86">
        <f t="shared" si="26"/>
        <v>371929480.09000003</v>
      </c>
      <c r="D404" s="49">
        <f>'PNC, Exon. &amp; no Exon.'!F365</f>
        <v>1005404.7200000001</v>
      </c>
      <c r="E404" s="49">
        <f>'PNC, Exon. &amp; no Exon.'!I365</f>
        <v>12632761.440000001</v>
      </c>
      <c r="F404" s="49">
        <f>'PNC, Exon. &amp; no Exon.'!L365</f>
        <v>21403857.829999998</v>
      </c>
      <c r="G404" s="49">
        <f>'PNC, Exon. &amp; no Exon.'!O365</f>
        <v>3843552.38</v>
      </c>
      <c r="H404" s="49">
        <f>'PNC, Exon. &amp; no Exon.'!R365</f>
        <v>136750351.93000001</v>
      </c>
      <c r="I404" s="49">
        <f>'PNC, Exon. &amp; no Exon.'!U365</f>
        <v>4483243.33</v>
      </c>
      <c r="J404" s="49">
        <f>'PNC, Exon. &amp; no Exon.'!X365</f>
        <v>5119364.13</v>
      </c>
      <c r="K404" s="49">
        <f>'PNC, Exon. &amp; no Exon.'!AA365</f>
        <v>130738528.59999999</v>
      </c>
      <c r="L404" s="49">
        <f>'PNC, Exon. &amp; no Exon.'!AD365</f>
        <v>0</v>
      </c>
      <c r="M404" s="49">
        <f>'PNC, Exon. &amp; no Exon.'!AG365</f>
        <v>10886137.539999999</v>
      </c>
      <c r="N404" s="49">
        <f>'PNC, Exon. &amp; no Exon.'!AJ365</f>
        <v>45066278.189999998</v>
      </c>
      <c r="O404" s="60">
        <f t="shared" si="27"/>
        <v>6.1764401638748998</v>
      </c>
    </row>
    <row r="405" spans="1:15" ht="15.95" customHeight="1" x14ac:dyDescent="0.2">
      <c r="A405" s="47">
        <v>5</v>
      </c>
      <c r="B405" s="52" t="s">
        <v>89</v>
      </c>
      <c r="C405" s="86">
        <f t="shared" si="26"/>
        <v>550466192.41999996</v>
      </c>
      <c r="D405" s="49">
        <f>'PNC, Exon. &amp; no Exon.'!F366</f>
        <v>65549.91</v>
      </c>
      <c r="E405" s="49">
        <f>'PNC, Exon. &amp; no Exon.'!I366</f>
        <v>8372497.5499999998</v>
      </c>
      <c r="F405" s="49">
        <f>'PNC, Exon. &amp; no Exon.'!L366</f>
        <v>36620439.600000001</v>
      </c>
      <c r="G405" s="49">
        <f>'PNC, Exon. &amp; no Exon.'!O366</f>
        <v>1011502.32</v>
      </c>
      <c r="H405" s="49">
        <f>'PNC, Exon. &amp; no Exon.'!R366</f>
        <v>330080370.51999998</v>
      </c>
      <c r="I405" s="49">
        <f>'PNC, Exon. &amp; no Exon.'!U366</f>
        <v>6129218.75</v>
      </c>
      <c r="J405" s="49">
        <f>'PNC, Exon. &amp; no Exon.'!X366</f>
        <v>11392144.58</v>
      </c>
      <c r="K405" s="49">
        <f>'PNC, Exon. &amp; no Exon.'!AA366</f>
        <v>122695312.2</v>
      </c>
      <c r="L405" s="49">
        <f>'PNC, Exon. &amp; no Exon.'!AD366</f>
        <v>0</v>
      </c>
      <c r="M405" s="49">
        <f>'PNC, Exon. &amp; no Exon.'!AG366</f>
        <v>9944747.870000001</v>
      </c>
      <c r="N405" s="49">
        <f>'PNC, Exon. &amp; no Exon.'!AJ366</f>
        <v>24154409.120000001</v>
      </c>
      <c r="O405" s="60">
        <f t="shared" si="27"/>
        <v>9.1413068383163907</v>
      </c>
    </row>
    <row r="406" spans="1:15" ht="15.95" customHeight="1" x14ac:dyDescent="0.2">
      <c r="A406" s="47">
        <v>6</v>
      </c>
      <c r="B406" s="52" t="s">
        <v>127</v>
      </c>
      <c r="C406" s="86">
        <f t="shared" si="26"/>
        <v>2384308.41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2384308.41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7"/>
        <v>3.9594974356496705E-2</v>
      </c>
    </row>
    <row r="407" spans="1:15" ht="15.95" customHeight="1" x14ac:dyDescent="0.2">
      <c r="A407" s="47">
        <v>7</v>
      </c>
      <c r="B407" s="52" t="s">
        <v>91</v>
      </c>
      <c r="C407" s="86">
        <f t="shared" si="26"/>
        <v>94236820.248275876</v>
      </c>
      <c r="D407" s="49">
        <f>'PNC, Exon. &amp; no Exon.'!F368</f>
        <v>0</v>
      </c>
      <c r="E407" s="49">
        <f>'PNC, Exon. &amp; no Exon.'!I368</f>
        <v>45490.672413793109</v>
      </c>
      <c r="F407" s="49">
        <f>'PNC, Exon. &amp; no Exon.'!L368</f>
        <v>0</v>
      </c>
      <c r="G407" s="49">
        <f>'PNC, Exon. &amp; no Exon.'!O368</f>
        <v>15994.758620689654</v>
      </c>
      <c r="H407" s="49">
        <f>'PNC, Exon. &amp; no Exon.'!R368</f>
        <v>9729536.3410344832</v>
      </c>
      <c r="I407" s="49">
        <f>'PNC, Exon. &amp; no Exon.'!U368</f>
        <v>159876.02586206899</v>
      </c>
      <c r="J407" s="49">
        <f>'PNC, Exon. &amp; no Exon.'!X368</f>
        <v>68181.948620689654</v>
      </c>
      <c r="K407" s="49">
        <f>'PNC, Exon. &amp; no Exon.'!AA368</f>
        <v>78873457.257931039</v>
      </c>
      <c r="L407" s="49">
        <f>'PNC, Exon. &amp; no Exon.'!AD368</f>
        <v>0</v>
      </c>
      <c r="M407" s="49">
        <f>'PNC, Exon. &amp; no Exon.'!AG368</f>
        <v>920074.59482758632</v>
      </c>
      <c r="N407" s="49">
        <f>'PNC, Exon. &amp; no Exon.'!AJ368</f>
        <v>4424208.6489655171</v>
      </c>
      <c r="O407" s="60">
        <f t="shared" si="27"/>
        <v>1.5649420458858647</v>
      </c>
    </row>
    <row r="408" spans="1:15" ht="15.95" customHeight="1" x14ac:dyDescent="0.2">
      <c r="A408" s="47">
        <v>8</v>
      </c>
      <c r="B408" s="52" t="s">
        <v>123</v>
      </c>
      <c r="C408" s="86">
        <f t="shared" si="26"/>
        <v>115436543.26206896</v>
      </c>
      <c r="D408" s="49">
        <f>'PNC, Exon. &amp; no Exon.'!F369</f>
        <v>0</v>
      </c>
      <c r="E408" s="49">
        <f>'PNC, Exon. &amp; no Exon.'!I369</f>
        <v>93249599.339655176</v>
      </c>
      <c r="F408" s="49">
        <f>'PNC, Exon. &amp; no Exon.'!L369</f>
        <v>0</v>
      </c>
      <c r="G408" s="49">
        <f>'PNC, Exon. &amp; no Exon.'!O369</f>
        <v>1284061.9913793104</v>
      </c>
      <c r="H408" s="49">
        <f>'PNC, Exon. &amp; no Exon.'!R369</f>
        <v>12994710.965517243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7908170.9655172424</v>
      </c>
      <c r="O408" s="60">
        <f t="shared" si="27"/>
        <v>1.9169948615264258</v>
      </c>
    </row>
    <row r="409" spans="1:15" ht="15.95" customHeight="1" x14ac:dyDescent="0.2">
      <c r="A409" s="47">
        <v>9</v>
      </c>
      <c r="B409" s="52" t="s">
        <v>78</v>
      </c>
      <c r="C409" s="86">
        <f t="shared" si="26"/>
        <v>107548884.17344826</v>
      </c>
      <c r="D409" s="49">
        <f>'PNC, Exon. &amp; no Exon.'!F370</f>
        <v>0</v>
      </c>
      <c r="E409" s="49">
        <f>'PNC, Exon. &amp; no Exon.'!I370</f>
        <v>24888.267241379312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64137.715517241384</v>
      </c>
      <c r="I409" s="49">
        <f>'PNC, Exon. &amp; no Exon.'!U370</f>
        <v>52254.310344827587</v>
      </c>
      <c r="J409" s="49">
        <f>'PNC, Exon. &amp; no Exon.'!X370</f>
        <v>2589560.7931034486</v>
      </c>
      <c r="K409" s="49">
        <f>'PNC, Exon. &amp; no Exon.'!AA370</f>
        <v>101870294.26827586</v>
      </c>
      <c r="L409" s="49">
        <f>'PNC, Exon. &amp; no Exon.'!AD370</f>
        <v>0</v>
      </c>
      <c r="M409" s="49">
        <f>'PNC, Exon. &amp; no Exon.'!AG370</f>
        <v>1420031.1379310344</v>
      </c>
      <c r="N409" s="49">
        <f>'PNC, Exon. &amp; no Exon.'!AJ370</f>
        <v>1527717.681034483</v>
      </c>
      <c r="O409" s="60">
        <f t="shared" si="27"/>
        <v>1.7860085939626906</v>
      </c>
    </row>
    <row r="410" spans="1:15" ht="15.95" customHeight="1" x14ac:dyDescent="0.2">
      <c r="A410" s="47">
        <v>10</v>
      </c>
      <c r="B410" s="52" t="s">
        <v>93</v>
      </c>
      <c r="C410" s="86">
        <f t="shared" si="26"/>
        <v>210386229.27000001</v>
      </c>
      <c r="D410" s="49">
        <f>'PNC, Exon. &amp; no Exon.'!F371</f>
        <v>12821371.663793104</v>
      </c>
      <c r="E410" s="49">
        <f>'PNC, Exon. &amp; no Exon.'!I371</f>
        <v>165357.29620689657</v>
      </c>
      <c r="F410" s="49">
        <f>'PNC, Exon. &amp; no Exon.'!L371</f>
        <v>197399500.31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7"/>
        <v>3.4937750997177783</v>
      </c>
    </row>
    <row r="411" spans="1:15" ht="15.95" customHeight="1" x14ac:dyDescent="0.2">
      <c r="A411" s="47">
        <v>11</v>
      </c>
      <c r="B411" s="52" t="s">
        <v>96</v>
      </c>
      <c r="C411" s="86">
        <f t="shared" si="26"/>
        <v>8314014.1100000013</v>
      </c>
      <c r="D411" s="49">
        <f>'PNC, Exon. &amp; no Exon.'!F372</f>
        <v>54247.58</v>
      </c>
      <c r="E411" s="49">
        <f>'PNC, Exon. &amp; no Exon.'!I372</f>
        <v>6377.2</v>
      </c>
      <c r="F411" s="49">
        <f>'PNC, Exon. &amp; no Exon.'!L372</f>
        <v>0</v>
      </c>
      <c r="G411" s="49">
        <f>'PNC, Exon. &amp; no Exon.'!O372</f>
        <v>2224.14</v>
      </c>
      <c r="H411" s="49">
        <f>'PNC, Exon. &amp; no Exon.'!R372</f>
        <v>2876018.02</v>
      </c>
      <c r="I411" s="49">
        <f>'PNC, Exon. &amp; no Exon.'!U372</f>
        <v>0</v>
      </c>
      <c r="J411" s="49">
        <f>'PNC, Exon. &amp; no Exon.'!X372</f>
        <v>36095.730000000003</v>
      </c>
      <c r="K411" s="49">
        <f>'PNC, Exon. &amp; no Exon.'!AA372</f>
        <v>3457214.73</v>
      </c>
      <c r="L411" s="49">
        <f>'PNC, Exon. &amp; no Exon.'!AD372</f>
        <v>0</v>
      </c>
      <c r="M411" s="49">
        <f>'PNC, Exon. &amp; no Exon.'!AG372</f>
        <v>145753.65</v>
      </c>
      <c r="N411" s="49">
        <f>'PNC, Exon. &amp; no Exon.'!AJ372</f>
        <v>1736083.06</v>
      </c>
      <c r="O411" s="60">
        <f t="shared" si="27"/>
        <v>0.13806652449168763</v>
      </c>
    </row>
    <row r="412" spans="1:15" ht="15.95" customHeight="1" x14ac:dyDescent="0.2">
      <c r="A412" s="47">
        <v>12</v>
      </c>
      <c r="B412" s="52" t="s">
        <v>83</v>
      </c>
      <c r="C412" s="86">
        <f t="shared" si="26"/>
        <v>28506638.327586208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28506638.327586208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7"/>
        <v>0.47339497224300026</v>
      </c>
    </row>
    <row r="413" spans="1:15" ht="15.95" customHeight="1" x14ac:dyDescent="0.2">
      <c r="A413" s="47">
        <v>13</v>
      </c>
      <c r="B413" s="52" t="s">
        <v>125</v>
      </c>
      <c r="C413" s="86">
        <f t="shared" si="26"/>
        <v>103844.95999999999</v>
      </c>
      <c r="D413" s="49">
        <f>'PNC, Exon. &amp; no Exon.'!F374</f>
        <v>22230.17</v>
      </c>
      <c r="E413" s="49">
        <f>'PNC, Exon. &amp; no Exon.'!I374</f>
        <v>0</v>
      </c>
      <c r="F413" s="49">
        <f>'PNC, Exon. &amp; no Exon.'!L374</f>
        <v>23555.35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17069.84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40989.599999999999</v>
      </c>
      <c r="O413" s="60">
        <f t="shared" si="27"/>
        <v>1.7244994443698773E-3</v>
      </c>
    </row>
    <row r="414" spans="1:15" ht="15.95" customHeight="1" x14ac:dyDescent="0.2">
      <c r="A414" s="47">
        <v>14</v>
      </c>
      <c r="B414" s="52" t="s">
        <v>81</v>
      </c>
      <c r="C414" s="86">
        <f t="shared" si="26"/>
        <v>37094651.663103446</v>
      </c>
      <c r="D414" s="49">
        <f>'PNC, Exon. &amp; no Exon.'!F375</f>
        <v>0</v>
      </c>
      <c r="E414" s="49">
        <f>'PNC, Exon. &amp; no Exon.'!I375</f>
        <v>14761835.911724137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3520706.3224137938</v>
      </c>
      <c r="I414" s="49">
        <f>'PNC, Exon. &amp; no Exon.'!U375</f>
        <v>0</v>
      </c>
      <c r="J414" s="49">
        <f>'PNC, Exon. &amp; no Exon.'!X375</f>
        <v>12933.051724137931</v>
      </c>
      <c r="K414" s="49">
        <f>'PNC, Exon. &amp; no Exon.'!AA375</f>
        <v>16854196.213448275</v>
      </c>
      <c r="L414" s="49">
        <f>'PNC, Exon. &amp; no Exon.'!AD375</f>
        <v>0</v>
      </c>
      <c r="M414" s="49">
        <f>'PNC, Exon. &amp; no Exon.'!AG375</f>
        <v>946526.43965517241</v>
      </c>
      <c r="N414" s="49">
        <f>'PNC, Exon. &amp; no Exon.'!AJ375</f>
        <v>998453.72413793113</v>
      </c>
      <c r="O414" s="60">
        <f t="shared" si="27"/>
        <v>0.61601165990257056</v>
      </c>
    </row>
    <row r="415" spans="1:15" ht="15.95" customHeight="1" x14ac:dyDescent="0.2">
      <c r="A415" s="47">
        <v>15</v>
      </c>
      <c r="B415" s="52" t="s">
        <v>80</v>
      </c>
      <c r="C415" s="86">
        <f t="shared" si="26"/>
        <v>25551166.749999996</v>
      </c>
      <c r="D415" s="49">
        <f>'PNC, Exon. &amp; no Exon.'!F376</f>
        <v>1637.93</v>
      </c>
      <c r="E415" s="49">
        <f>'PNC, Exon. &amp; no Exon.'!I376</f>
        <v>4100984.91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2048750.78</v>
      </c>
      <c r="I415" s="49">
        <f>'PNC, Exon. &amp; no Exon.'!U376</f>
        <v>181314.72999999998</v>
      </c>
      <c r="J415" s="49">
        <f>'PNC, Exon. &amp; no Exon.'!X376</f>
        <v>23917.02</v>
      </c>
      <c r="K415" s="49">
        <f>'PNC, Exon. &amp; no Exon.'!AA376</f>
        <v>14486569.99</v>
      </c>
      <c r="L415" s="49">
        <f>'PNC, Exon. &amp; no Exon.'!AD376</f>
        <v>0</v>
      </c>
      <c r="M415" s="49">
        <f>'PNC, Exon. &amp; no Exon.'!AG376</f>
        <v>707531.99</v>
      </c>
      <c r="N415" s="49">
        <f>'PNC, Exon. &amp; no Exon.'!AJ376</f>
        <v>4000459.3999999994</v>
      </c>
      <c r="O415" s="60">
        <f t="shared" si="27"/>
        <v>0.42431498710555693</v>
      </c>
    </row>
    <row r="416" spans="1:15" ht="15.95" customHeight="1" x14ac:dyDescent="0.2">
      <c r="A416" s="47">
        <v>16</v>
      </c>
      <c r="B416" s="52" t="s">
        <v>104</v>
      </c>
      <c r="C416" s="86">
        <f t="shared" si="26"/>
        <v>62268915.960000001</v>
      </c>
      <c r="D416" s="49">
        <f>'PNC, Exon. &amp; no Exon.'!F377</f>
        <v>0</v>
      </c>
      <c r="E416" s="49">
        <f>'PNC, Exon. &amp; no Exon.'!I377</f>
        <v>13296.55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190518</v>
      </c>
      <c r="I416" s="49">
        <f>'PNC, Exon. &amp; no Exon.'!U377</f>
        <v>20264.55</v>
      </c>
      <c r="J416" s="49">
        <f>'PNC, Exon. &amp; no Exon.'!X377</f>
        <v>410181.62</v>
      </c>
      <c r="K416" s="49">
        <f>'PNC, Exon. &amp; no Exon.'!AA377</f>
        <v>54089418.140000001</v>
      </c>
      <c r="L416" s="49">
        <f>'PNC, Exon. &amp; no Exon.'!AD377</f>
        <v>0</v>
      </c>
      <c r="M416" s="49">
        <f>'PNC, Exon. &amp; no Exon.'!AG377</f>
        <v>7214230.4200000009</v>
      </c>
      <c r="N416" s="49">
        <f>'PNC, Exon. &amp; no Exon.'!AJ377</f>
        <v>331006.68000000005</v>
      </c>
      <c r="O416" s="60">
        <f t="shared" si="27"/>
        <v>1.0340676232581205</v>
      </c>
    </row>
    <row r="417" spans="1:15" ht="15.95" customHeight="1" x14ac:dyDescent="0.2">
      <c r="A417" s="47">
        <v>17</v>
      </c>
      <c r="B417" s="52" t="s">
        <v>79</v>
      </c>
      <c r="C417" s="86">
        <f t="shared" si="26"/>
        <v>127048580.48724139</v>
      </c>
      <c r="D417" s="49">
        <f>'PNC, Exon. &amp; no Exon.'!F378</f>
        <v>0</v>
      </c>
      <c r="E417" s="49">
        <f>'PNC, Exon. &amp; no Exon.'!I378</f>
        <v>88836580.588620692</v>
      </c>
      <c r="F417" s="49">
        <f>'PNC, Exon. &amp; no Exon.'!L378</f>
        <v>0</v>
      </c>
      <c r="G417" s="49">
        <f>'PNC, Exon. &amp; no Exon.'!O378</f>
        <v>164477.15172413795</v>
      </c>
      <c r="H417" s="49">
        <f>'PNC, Exon. &amp; no Exon.'!R378</f>
        <v>5864263.3058620691</v>
      </c>
      <c r="I417" s="49">
        <f>'PNC, Exon. &amp; no Exon.'!U378</f>
        <v>1766254.8534482759</v>
      </c>
      <c r="J417" s="49">
        <f>'PNC, Exon. &amp; no Exon.'!X378</f>
        <v>102760.25862068965</v>
      </c>
      <c r="K417" s="49">
        <f>'PNC, Exon. &amp; no Exon.'!AA378</f>
        <v>19900872.871379312</v>
      </c>
      <c r="L417" s="49">
        <f>'PNC, Exon. &amp; no Exon.'!AD378</f>
        <v>0</v>
      </c>
      <c r="M417" s="49">
        <f>'PNC, Exon. &amp; no Exon.'!AG378</f>
        <v>8168703.4913793094</v>
      </c>
      <c r="N417" s="49">
        <f>'PNC, Exon. &amp; no Exon.'!AJ378</f>
        <v>2244667.9662068966</v>
      </c>
      <c r="O417" s="60">
        <f t="shared" si="27"/>
        <v>2.1098299470501933</v>
      </c>
    </row>
    <row r="418" spans="1:15" ht="15.95" customHeight="1" x14ac:dyDescent="0.2">
      <c r="A418" s="47">
        <v>18</v>
      </c>
      <c r="B418" s="52" t="s">
        <v>84</v>
      </c>
      <c r="C418" s="86">
        <f t="shared" si="26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7"/>
        <v>0</v>
      </c>
    </row>
    <row r="419" spans="1:15" ht="15.95" customHeight="1" x14ac:dyDescent="0.2">
      <c r="A419" s="47">
        <v>19</v>
      </c>
      <c r="B419" s="52" t="s">
        <v>98</v>
      </c>
      <c r="C419" s="86">
        <f t="shared" si="26"/>
        <v>32689777.856551725</v>
      </c>
      <c r="D419" s="49">
        <f>'PNC, Exon. &amp; no Exon.'!F380</f>
        <v>0</v>
      </c>
      <c r="E419" s="49">
        <f>'PNC, Exon. &amp; no Exon.'!I380</f>
        <v>81030.146551724145</v>
      </c>
      <c r="F419" s="49">
        <f>'PNC, Exon. &amp; no Exon.'!L380</f>
        <v>32608747.710000001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7"/>
        <v>0.54286220294367848</v>
      </c>
    </row>
    <row r="420" spans="1:15" ht="15.95" customHeight="1" x14ac:dyDescent="0.2">
      <c r="A420" s="47">
        <v>20</v>
      </c>
      <c r="B420" s="52" t="s">
        <v>90</v>
      </c>
      <c r="C420" s="86">
        <f t="shared" si="26"/>
        <v>4416181.3620689651</v>
      </c>
      <c r="D420" s="49">
        <f>'PNC, Exon. &amp; no Exon.'!F381</f>
        <v>143443.93103448275</v>
      </c>
      <c r="E420" s="49">
        <f>'PNC, Exon. &amp; no Exon.'!I381</f>
        <v>372672.31896551728</v>
      </c>
      <c r="F420" s="49">
        <f>'PNC, Exon. &amp; no Exon.'!L381</f>
        <v>79230</v>
      </c>
      <c r="G420" s="49">
        <f>'PNC, Exon. &amp; no Exon.'!O381</f>
        <v>0</v>
      </c>
      <c r="H420" s="49">
        <f>'PNC, Exon. &amp; no Exon.'!R381</f>
        <v>73000.655172413797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3441004.0775862071</v>
      </c>
      <c r="L420" s="49">
        <f>'PNC, Exon. &amp; no Exon.'!AD381</f>
        <v>0</v>
      </c>
      <c r="M420" s="49">
        <f>'PNC, Exon. &amp; no Exon.'!AG381</f>
        <v>248985.79310344829</v>
      </c>
      <c r="N420" s="49">
        <f>'PNC, Exon. &amp; no Exon.'!AJ381</f>
        <v>57844.586206896551</v>
      </c>
      <c r="O420" s="60">
        <f t="shared" si="27"/>
        <v>7.3337235674456797E-2</v>
      </c>
    </row>
    <row r="421" spans="1:15" ht="15.95" customHeight="1" x14ac:dyDescent="0.2">
      <c r="A421" s="47">
        <v>21</v>
      </c>
      <c r="B421" s="52" t="s">
        <v>99</v>
      </c>
      <c r="C421" s="86">
        <f t="shared" si="26"/>
        <v>60790502.737930603</v>
      </c>
      <c r="D421" s="49">
        <f>'PNC, Exon. &amp; no Exon.'!F382</f>
        <v>44834.767241379304</v>
      </c>
      <c r="E421" s="49">
        <f>'PNC, Exon. &amp; no Exon.'!I382</f>
        <v>27191.46551724138</v>
      </c>
      <c r="F421" s="49">
        <f>'PNC, Exon. &amp; no Exon.'!L382</f>
        <v>0</v>
      </c>
      <c r="G421" s="49">
        <f>'PNC, Exon. &amp; no Exon.'!O382</f>
        <v>2929.7844827586209</v>
      </c>
      <c r="H421" s="49">
        <f>'PNC, Exon. &amp; no Exon.'!R382</f>
        <v>511804.37068965525</v>
      </c>
      <c r="I421" s="49">
        <f>'PNC, Exon. &amp; no Exon.'!U382</f>
        <v>7845.1293103448288</v>
      </c>
      <c r="J421" s="49">
        <f>'PNC, Exon. &amp; no Exon.'!X382</f>
        <v>40408.982758620696</v>
      </c>
      <c r="K421" s="49">
        <f>'PNC, Exon. &amp; no Exon.'!AA382</f>
        <v>39677827.464482673</v>
      </c>
      <c r="L421" s="49">
        <f>'PNC, Exon. &amp; no Exon.'!AD382</f>
        <v>0</v>
      </c>
      <c r="M421" s="49">
        <f>'PNC, Exon. &amp; no Exon.'!AG382</f>
        <v>18475674.092413448</v>
      </c>
      <c r="N421" s="49">
        <f>'PNC, Exon. &amp; no Exon.'!AJ382</f>
        <v>2001986.681034483</v>
      </c>
      <c r="O421" s="60">
        <f t="shared" si="27"/>
        <v>1.0095163809059857</v>
      </c>
    </row>
    <row r="422" spans="1:15" ht="15.95" customHeight="1" x14ac:dyDescent="0.2">
      <c r="A422" s="47">
        <v>22</v>
      </c>
      <c r="B422" s="51" t="s">
        <v>112</v>
      </c>
      <c r="C422" s="86">
        <f t="shared" si="26"/>
        <v>39529761.698275872</v>
      </c>
      <c r="D422" s="49">
        <f>'PNC, Exon. &amp; no Exon.'!F383</f>
        <v>4174.7068965517246</v>
      </c>
      <c r="E422" s="49">
        <f>'PNC, Exon. &amp; no Exon.'!I383</f>
        <v>361874.96551724145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822794.60344827594</v>
      </c>
      <c r="I422" s="49">
        <f>'PNC, Exon. &amp; no Exon.'!U383</f>
        <v>21206.896551724138</v>
      </c>
      <c r="J422" s="49">
        <f>'PNC, Exon. &amp; no Exon.'!X383</f>
        <v>0</v>
      </c>
      <c r="K422" s="49">
        <f>'PNC, Exon. &amp; no Exon.'!AA383</f>
        <v>38187490.215517245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132220.31034482759</v>
      </c>
      <c r="O422" s="60">
        <f t="shared" si="27"/>
        <v>0.65645027052589167</v>
      </c>
    </row>
    <row r="423" spans="1:15" ht="15.95" customHeight="1" x14ac:dyDescent="0.2">
      <c r="A423" s="47">
        <v>23</v>
      </c>
      <c r="B423" s="52" t="s">
        <v>103</v>
      </c>
      <c r="C423" s="86">
        <f t="shared" si="26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7"/>
        <v>0</v>
      </c>
    </row>
    <row r="424" spans="1:15" ht="15.95" customHeight="1" x14ac:dyDescent="0.2">
      <c r="A424" s="47">
        <v>24</v>
      </c>
      <c r="B424" s="52" t="s">
        <v>82</v>
      </c>
      <c r="C424" s="86">
        <f t="shared" si="26"/>
        <v>6966892.9827586217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6966892.9827586217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7"/>
        <v>0.11569558193052067</v>
      </c>
    </row>
    <row r="425" spans="1:15" ht="15.95" customHeight="1" x14ac:dyDescent="0.2">
      <c r="A425" s="47">
        <v>25</v>
      </c>
      <c r="B425" s="52" t="s">
        <v>102</v>
      </c>
      <c r="C425" s="86">
        <f t="shared" si="26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7"/>
        <v>0</v>
      </c>
    </row>
    <row r="426" spans="1:15" ht="15.95" customHeight="1" x14ac:dyDescent="0.2">
      <c r="A426" s="47">
        <v>26</v>
      </c>
      <c r="B426" s="52" t="s">
        <v>111</v>
      </c>
      <c r="C426" s="86">
        <f t="shared" si="26"/>
        <v>44144780.25</v>
      </c>
      <c r="D426" s="49">
        <f>'PNC, Exon. &amp; no Exon.'!F387</f>
        <v>229719.5</v>
      </c>
      <c r="E426" s="49">
        <f>'PNC, Exon. &amp; no Exon.'!I387</f>
        <v>1414727.38</v>
      </c>
      <c r="F426" s="49">
        <f>'PNC, Exon. &amp; no Exon.'!L387</f>
        <v>0</v>
      </c>
      <c r="G426" s="49">
        <f>'PNC, Exon. &amp; no Exon.'!O387</f>
        <v>-354339.06</v>
      </c>
      <c r="H426" s="49">
        <f>'PNC, Exon. &amp; no Exon.'!R387</f>
        <v>17525772.100000001</v>
      </c>
      <c r="I426" s="49">
        <f>'PNC, Exon. &amp; no Exon.'!U387</f>
        <v>17338.560000000001</v>
      </c>
      <c r="J426" s="49">
        <f>'PNC, Exon. &amp; no Exon.'!X387</f>
        <v>502719</v>
      </c>
      <c r="K426" s="49">
        <f>'PNC, Exon. &amp; no Exon.'!AA387</f>
        <v>22821193.309999999</v>
      </c>
      <c r="L426" s="49">
        <f>'PNC, Exon. &amp; no Exon.'!AD387</f>
        <v>0</v>
      </c>
      <c r="M426" s="49">
        <f>'PNC, Exon. &amp; no Exon.'!AG387</f>
        <v>166191.97</v>
      </c>
      <c r="N426" s="49">
        <f>'PNC, Exon. &amp; no Exon.'!AJ387</f>
        <v>1821457.49</v>
      </c>
      <c r="O426" s="60">
        <f t="shared" si="27"/>
        <v>0.73308949238321575</v>
      </c>
    </row>
    <row r="427" spans="1:15" ht="15.95" customHeight="1" x14ac:dyDescent="0.2">
      <c r="A427" s="47">
        <v>27</v>
      </c>
      <c r="B427" s="52" t="s">
        <v>113</v>
      </c>
      <c r="C427" s="86">
        <f t="shared" si="26"/>
        <v>1032570960.97</v>
      </c>
      <c r="D427" s="49">
        <f>'PNC, Exon. &amp; no Exon.'!F388</f>
        <v>3190596.0799999996</v>
      </c>
      <c r="E427" s="49">
        <f>'PNC, Exon. &amp; no Exon.'!I388</f>
        <v>29229909.710000001</v>
      </c>
      <c r="F427" s="49">
        <f>'PNC, Exon. &amp; no Exon.'!L388</f>
        <v>937556601.33000004</v>
      </c>
      <c r="G427" s="49">
        <f>'PNC, Exon. &amp; no Exon.'!O388</f>
        <v>1281324.0900000001</v>
      </c>
      <c r="H427" s="49">
        <f>'PNC, Exon. &amp; no Exon.'!R388</f>
        <v>21138463.390000001</v>
      </c>
      <c r="I427" s="49">
        <f>'PNC, Exon. &amp; no Exon.'!U388</f>
        <v>60618.86</v>
      </c>
      <c r="J427" s="49">
        <f>'PNC, Exon. &amp; no Exon.'!X388</f>
        <v>196725.99</v>
      </c>
      <c r="K427" s="49">
        <f>'PNC, Exon. &amp; no Exon.'!AA388</f>
        <v>35092053.340000004</v>
      </c>
      <c r="L427" s="49">
        <f>'PNC, Exon. &amp; no Exon.'!AD388</f>
        <v>0</v>
      </c>
      <c r="M427" s="49">
        <f>'PNC, Exon. &amp; no Exon.'!AG388</f>
        <v>852041.02999999991</v>
      </c>
      <c r="N427" s="49">
        <f>'PNC, Exon. &amp; no Exon.'!AJ388</f>
        <v>3972627.1500000004</v>
      </c>
      <c r="O427" s="60">
        <f t="shared" si="27"/>
        <v>17.147370931292532</v>
      </c>
    </row>
    <row r="428" spans="1:15" ht="15.95" customHeight="1" x14ac:dyDescent="0.2">
      <c r="A428" s="47">
        <v>28</v>
      </c>
      <c r="B428" s="52" t="s">
        <v>116</v>
      </c>
      <c r="C428" s="86">
        <f>SUM(D428:N428)</f>
        <v>35686215.675000004</v>
      </c>
      <c r="D428" s="49">
        <f>'PNC, Exon. &amp; no Exon.'!F389</f>
        <v>0</v>
      </c>
      <c r="E428" s="49">
        <f>'PNC, Exon. &amp; no Exon.'!I389</f>
        <v>10359780.17</v>
      </c>
      <c r="F428" s="49">
        <f>'PNC, Exon. &amp; no Exon.'!L389</f>
        <v>4307688.7799999984</v>
      </c>
      <c r="G428" s="49">
        <f>'PNC, Exon. &amp; no Exon.'!O389</f>
        <v>30925.39</v>
      </c>
      <c r="H428" s="49">
        <f>'PNC, Exon. &amp; no Exon.'!R389</f>
        <v>1415364.41</v>
      </c>
      <c r="I428" s="49">
        <f>'PNC, Exon. &amp; no Exon.'!U389</f>
        <v>1742941.32</v>
      </c>
      <c r="J428" s="49">
        <f>'PNC, Exon. &amp; no Exon.'!X389</f>
        <v>5696060.7299999995</v>
      </c>
      <c r="K428" s="49">
        <f>'PNC, Exon. &amp; no Exon.'!AA389</f>
        <v>11117897.824999999</v>
      </c>
      <c r="L428" s="49">
        <f>'PNC, Exon. &amp; no Exon.'!AD389</f>
        <v>0</v>
      </c>
      <c r="M428" s="49">
        <f>'PNC, Exon. &amp; no Exon.'!AG389</f>
        <v>102563.21</v>
      </c>
      <c r="N428" s="49">
        <f>'PNC, Exon. &amp; no Exon.'!AJ389</f>
        <v>912993.84000000008</v>
      </c>
      <c r="O428" s="60">
        <f t="shared" si="27"/>
        <v>0.5926224932168217</v>
      </c>
    </row>
    <row r="429" spans="1:15" ht="15.95" customHeight="1" x14ac:dyDescent="0.2">
      <c r="A429" s="47">
        <v>29</v>
      </c>
      <c r="B429" s="52" t="s">
        <v>120</v>
      </c>
      <c r="C429" s="86">
        <f t="shared" si="26"/>
        <v>15600049.327586206</v>
      </c>
      <c r="D429" s="49">
        <f>'PNC, Exon. &amp; no Exon.'!F390</f>
        <v>0</v>
      </c>
      <c r="E429" s="49">
        <f>'PNC, Exon. &amp; no Exon.'!I390</f>
        <v>498154.00000000006</v>
      </c>
      <c r="F429" s="49">
        <f>'PNC, Exon. &amp; no Exon.'!L390</f>
        <v>471260</v>
      </c>
      <c r="G429" s="49">
        <f>'PNC, Exon. &amp; no Exon.'!O390</f>
        <v>0</v>
      </c>
      <c r="H429" s="49">
        <f>'PNC, Exon. &amp; no Exon.'!R390</f>
        <v>131248.01724137933</v>
      </c>
      <c r="I429" s="49">
        <f>'PNC, Exon. &amp; no Exon.'!U390</f>
        <v>11249.801724137933</v>
      </c>
      <c r="J429" s="49">
        <f>'PNC, Exon. &amp; no Exon.'!X390</f>
        <v>153292.87068965519</v>
      </c>
      <c r="K429" s="49">
        <f>'PNC, Exon. &amp; no Exon.'!AA390</f>
        <v>9081268.2672413792</v>
      </c>
      <c r="L429" s="49">
        <f>'PNC, Exon. &amp; no Exon.'!AD390</f>
        <v>0</v>
      </c>
      <c r="M429" s="49">
        <f>'PNC, Exon. &amp; no Exon.'!AG390</f>
        <v>5104168.25</v>
      </c>
      <c r="N429" s="49">
        <f>'PNC, Exon. &amp; no Exon.'!AJ390</f>
        <v>149408.12068965519</v>
      </c>
      <c r="O429" s="60">
        <f t="shared" si="27"/>
        <v>0.2590619361552558</v>
      </c>
    </row>
    <row r="430" spans="1:15" ht="15.95" customHeight="1" x14ac:dyDescent="0.2">
      <c r="A430" s="47">
        <v>30</v>
      </c>
      <c r="B430" s="52" t="s">
        <v>100</v>
      </c>
      <c r="C430" s="86">
        <f t="shared" si="26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7"/>
        <v>0</v>
      </c>
    </row>
    <row r="431" spans="1:15" ht="15.95" customHeight="1" x14ac:dyDescent="0.2">
      <c r="A431" s="47">
        <v>31</v>
      </c>
      <c r="B431" s="51" t="s">
        <v>106</v>
      </c>
      <c r="C431" s="86">
        <f t="shared" si="26"/>
        <v>21445884.379999999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21445884.379999999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7"/>
        <v>0.35614068990281894</v>
      </c>
    </row>
    <row r="432" spans="1:15" ht="15.95" customHeight="1" x14ac:dyDescent="0.2">
      <c r="A432" s="47">
        <v>32</v>
      </c>
      <c r="B432" s="52" t="s">
        <v>114</v>
      </c>
      <c r="C432" s="86">
        <f t="shared" si="26"/>
        <v>7626982.8799999999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1106210.26</v>
      </c>
      <c r="I432" s="49">
        <f>'PNC, Exon. &amp; no Exon.'!U393</f>
        <v>53852.26</v>
      </c>
      <c r="J432" s="49">
        <f>'PNC, Exon. &amp; no Exon.'!X393</f>
        <v>17458.650000000001</v>
      </c>
      <c r="K432" s="49">
        <f>'PNC, Exon. &amp; no Exon.'!AA393</f>
        <v>5873651.3300000001</v>
      </c>
      <c r="L432" s="49">
        <f>'PNC, Exon. &amp; no Exon.'!AD393</f>
        <v>0</v>
      </c>
      <c r="M432" s="49">
        <f>'PNC, Exon. &amp; no Exon.'!AG393</f>
        <v>34573.83</v>
      </c>
      <c r="N432" s="49">
        <f>'PNC, Exon. &amp; no Exon.'!AJ393</f>
        <v>541236.55000000005</v>
      </c>
      <c r="O432" s="60">
        <f t="shared" si="27"/>
        <v>0.12665735283424992</v>
      </c>
    </row>
    <row r="433" spans="1:15" ht="15.95" customHeight="1" x14ac:dyDescent="0.2">
      <c r="A433" s="47">
        <v>33</v>
      </c>
      <c r="B433" s="52" t="s">
        <v>115</v>
      </c>
      <c r="C433" s="86">
        <f t="shared" si="26"/>
        <v>6675278.9399999995</v>
      </c>
      <c r="D433" s="49">
        <f>'PNC, Exon. &amp; no Exon.'!F394</f>
        <v>0</v>
      </c>
      <c r="E433" s="49">
        <f>'PNC, Exon. &amp; no Exon.'!I394</f>
        <v>802463.78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3362738.83</v>
      </c>
      <c r="I433" s="49">
        <f>'PNC, Exon. &amp; no Exon.'!U394</f>
        <v>0</v>
      </c>
      <c r="J433" s="49">
        <f>'PNC, Exon. &amp; no Exon.'!X394</f>
        <v>4835.83</v>
      </c>
      <c r="K433" s="49">
        <f>'PNC, Exon. &amp; no Exon.'!AA394</f>
        <v>49530.380000000005</v>
      </c>
      <c r="L433" s="49">
        <f>'PNC, Exon. &amp; no Exon.'!AD394</f>
        <v>0</v>
      </c>
      <c r="M433" s="49">
        <f>'PNC, Exon. &amp; no Exon.'!AG394</f>
        <v>86399.46</v>
      </c>
      <c r="N433" s="49">
        <f>'PNC, Exon. &amp; no Exon.'!AJ394</f>
        <v>2369310.6599999997</v>
      </c>
      <c r="O433" s="60">
        <f t="shared" si="27"/>
        <v>0.11085289861967249</v>
      </c>
    </row>
    <row r="434" spans="1:15" ht="15.95" customHeight="1" x14ac:dyDescent="0.2">
      <c r="A434" s="47">
        <v>34</v>
      </c>
      <c r="B434" s="52" t="s">
        <v>117</v>
      </c>
      <c r="C434" s="86">
        <f t="shared" si="26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7"/>
        <v>0</v>
      </c>
    </row>
    <row r="435" spans="1:15" ht="15.95" customHeight="1" x14ac:dyDescent="0.2">
      <c r="A435" s="47">
        <v>35</v>
      </c>
      <c r="B435" s="52" t="s">
        <v>122</v>
      </c>
      <c r="C435" s="86">
        <f t="shared" si="26"/>
        <v>612922.35344827594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320278.36206896557</v>
      </c>
      <c r="L435" s="49">
        <f>'PNC, Exon. &amp; no Exon.'!AD396</f>
        <v>0</v>
      </c>
      <c r="M435" s="49">
        <f>'PNC, Exon. &amp; no Exon.'!AG396</f>
        <v>292643.99137931038</v>
      </c>
      <c r="N435" s="49">
        <f>'PNC, Exon. &amp; no Exon.'!AJ396</f>
        <v>0</v>
      </c>
      <c r="O435" s="60">
        <f t="shared" si="27"/>
        <v>1.0178483943403989E-2</v>
      </c>
    </row>
    <row r="436" spans="1:15" ht="15.95" customHeight="1" x14ac:dyDescent="0.2">
      <c r="A436" s="47">
        <v>36</v>
      </c>
      <c r="B436" s="52" t="s">
        <v>124</v>
      </c>
      <c r="C436" s="86">
        <f t="shared" si="26"/>
        <v>390317.16379310348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390317.16379310348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7"/>
        <v>6.481794899716206E-3</v>
      </c>
    </row>
    <row r="437" spans="1:15" ht="15.95" customHeight="1" x14ac:dyDescent="0.2">
      <c r="A437" s="47">
        <v>37</v>
      </c>
      <c r="B437" s="52" t="s">
        <v>101</v>
      </c>
      <c r="C437" s="86">
        <f t="shared" si="26"/>
        <v>33067013.890000001</v>
      </c>
      <c r="D437" s="49">
        <f>'PNC, Exon. &amp; no Exon.'!F398</f>
        <v>0</v>
      </c>
      <c r="E437" s="49">
        <f>'PNC, Exon. &amp; no Exon.'!I398</f>
        <v>1224223.0000000002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31682172.280000001</v>
      </c>
      <c r="M437" s="49">
        <f>'PNC, Exon. &amp; no Exon.'!AG398</f>
        <v>0</v>
      </c>
      <c r="N437" s="49">
        <f>'PNC, Exon. &amp; no Exon.'!AJ398</f>
        <v>160618.61000000002</v>
      </c>
      <c r="O437" s="60">
        <f t="shared" si="27"/>
        <v>0.54912676628963042</v>
      </c>
    </row>
    <row r="438" spans="1:15" ht="15.95" customHeight="1" x14ac:dyDescent="0.2">
      <c r="A438" s="47">
        <v>38</v>
      </c>
      <c r="B438" s="52" t="s">
        <v>107</v>
      </c>
      <c r="C438" s="86">
        <f>SUM(D438:N438)</f>
        <v>32655017.140000001</v>
      </c>
      <c r="D438" s="49">
        <f>'PNC, Exon. &amp; no Exon.'!F399</f>
        <v>0</v>
      </c>
      <c r="E438" s="49">
        <f>'PNC, Exon. &amp; no Exon.'!I399</f>
        <v>32625595.949999999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29421.19</v>
      </c>
      <c r="N438" s="49">
        <f>'PNC, Exon. &amp; no Exon.'!AJ399</f>
        <v>0</v>
      </c>
      <c r="O438" s="60">
        <f t="shared" si="27"/>
        <v>0.54228494973486274</v>
      </c>
    </row>
    <row r="439" spans="1:15" x14ac:dyDescent="0.2">
      <c r="A439" s="80" t="s">
        <v>95</v>
      </c>
      <c r="B439" s="3"/>
    </row>
    <row r="460" spans="1:15" ht="20.25" x14ac:dyDescent="0.3">
      <c r="A460" s="192" t="s">
        <v>42</v>
      </c>
      <c r="B460" s="192"/>
      <c r="C460" s="192"/>
      <c r="D460" s="192"/>
      <c r="E460" s="192"/>
      <c r="F460" s="192"/>
      <c r="G460" s="192"/>
      <c r="H460" s="192"/>
      <c r="I460" s="192"/>
      <c r="J460" s="192"/>
      <c r="K460" s="192"/>
      <c r="L460" s="192"/>
      <c r="M460" s="192"/>
      <c r="N460" s="192"/>
      <c r="O460" s="192"/>
    </row>
    <row r="461" spans="1:15" ht="12.75" customHeight="1" x14ac:dyDescent="0.2">
      <c r="A461" s="191" t="s">
        <v>56</v>
      </c>
      <c r="B461" s="191"/>
      <c r="C461" s="191"/>
      <c r="D461" s="191"/>
      <c r="E461" s="191"/>
      <c r="F461" s="191"/>
      <c r="G461" s="191"/>
      <c r="H461" s="191"/>
      <c r="I461" s="191"/>
      <c r="J461" s="191"/>
      <c r="K461" s="191"/>
      <c r="L461" s="191"/>
      <c r="M461" s="191"/>
      <c r="N461" s="191"/>
      <c r="O461" s="191"/>
    </row>
    <row r="462" spans="1:15" ht="12.75" customHeight="1" x14ac:dyDescent="0.2">
      <c r="A462" s="193" t="s">
        <v>146</v>
      </c>
      <c r="B462" s="194"/>
      <c r="C462" s="194"/>
      <c r="D462" s="194"/>
      <c r="E462" s="194"/>
      <c r="F462" s="194"/>
      <c r="G462" s="194"/>
      <c r="H462" s="194"/>
      <c r="I462" s="194"/>
      <c r="J462" s="194"/>
      <c r="K462" s="194"/>
      <c r="L462" s="194"/>
      <c r="M462" s="194"/>
      <c r="N462" s="194"/>
      <c r="O462" s="194"/>
    </row>
    <row r="463" spans="1:15" ht="12.75" customHeight="1" x14ac:dyDescent="0.2">
      <c r="A463" s="191" t="s">
        <v>110</v>
      </c>
      <c r="B463" s="191"/>
      <c r="C463" s="191"/>
      <c r="D463" s="191"/>
      <c r="E463" s="191"/>
      <c r="F463" s="191"/>
      <c r="G463" s="191"/>
      <c r="H463" s="191"/>
      <c r="I463" s="191"/>
      <c r="J463" s="191"/>
      <c r="K463" s="191"/>
      <c r="L463" s="191"/>
      <c r="M463" s="191"/>
      <c r="N463" s="191"/>
      <c r="O463" s="191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customHeight="1" x14ac:dyDescent="0.2">
      <c r="A465" s="154" t="s">
        <v>32</v>
      </c>
      <c r="B465" s="79" t="s">
        <v>105</v>
      </c>
      <c r="C465" s="154" t="s">
        <v>0</v>
      </c>
      <c r="D465" s="154" t="s">
        <v>43</v>
      </c>
      <c r="E465" s="154" t="s">
        <v>13</v>
      </c>
      <c r="F465" s="154" t="s">
        <v>44</v>
      </c>
      <c r="G465" s="154" t="s">
        <v>15</v>
      </c>
      <c r="H465" s="154" t="s">
        <v>45</v>
      </c>
      <c r="I465" s="154" t="s">
        <v>109</v>
      </c>
      <c r="J465" s="154" t="s">
        <v>46</v>
      </c>
      <c r="K465" s="154" t="s">
        <v>36</v>
      </c>
      <c r="L465" s="154" t="s">
        <v>47</v>
      </c>
      <c r="M465" s="154" t="s">
        <v>48</v>
      </c>
      <c r="N465" s="154" t="s">
        <v>49</v>
      </c>
      <c r="O465" s="154" t="s">
        <v>62</v>
      </c>
    </row>
    <row r="466" spans="1:15" ht="15.95" customHeight="1" x14ac:dyDescent="0.2">
      <c r="A466" s="74"/>
      <c r="B466" s="74" t="s">
        <v>21</v>
      </c>
      <c r="C466" s="86">
        <f>SUM(C467:C504)</f>
        <v>7114507298.0931025</v>
      </c>
      <c r="D466" s="85">
        <f t="shared" ref="D466:N466" si="28">SUM(D467:D504)</f>
        <v>29025816.696551725</v>
      </c>
      <c r="E466" s="85">
        <f t="shared" si="28"/>
        <v>849635367.86482787</v>
      </c>
      <c r="F466" s="85">
        <f t="shared" si="28"/>
        <v>1912046609.1899998</v>
      </c>
      <c r="G466" s="85">
        <f t="shared" si="28"/>
        <v>55708409.298620686</v>
      </c>
      <c r="H466" s="85">
        <f t="shared" si="28"/>
        <v>1948583147.6431038</v>
      </c>
      <c r="I466" s="85">
        <f t="shared" si="28"/>
        <v>32315243.824137934</v>
      </c>
      <c r="J466" s="85">
        <f t="shared" si="28"/>
        <v>83589619.7437931</v>
      </c>
      <c r="K466" s="85">
        <f t="shared" si="28"/>
        <v>1568068495.6906898</v>
      </c>
      <c r="L466" s="85">
        <f t="shared" si="28"/>
        <v>175350098.66</v>
      </c>
      <c r="M466" s="85">
        <f t="shared" si="28"/>
        <v>123326481.67379257</v>
      </c>
      <c r="N466" s="85">
        <f t="shared" si="28"/>
        <v>336858007.80758637</v>
      </c>
      <c r="O466" s="64">
        <f>SUM(O467:O504)</f>
        <v>100.00000000000001</v>
      </c>
    </row>
    <row r="467" spans="1:15" ht="15.95" customHeight="1" x14ac:dyDescent="0.2">
      <c r="A467" s="47">
        <v>1</v>
      </c>
      <c r="B467" s="101" t="s">
        <v>88</v>
      </c>
      <c r="C467" s="86">
        <f t="shared" ref="C467:C494" si="29">SUM(D467:N467)</f>
        <v>1737518466.0600002</v>
      </c>
      <c r="D467" s="48">
        <f>'PNC, Exon. &amp; no Exon.'!F419</f>
        <v>6292597.7299999995</v>
      </c>
      <c r="E467" s="48">
        <f>'PNC, Exon. &amp; no Exon.'!I419</f>
        <v>189752143.24000001</v>
      </c>
      <c r="F467" s="48">
        <f>'PNC, Exon. &amp; no Exon.'!L419</f>
        <v>455200314.44000006</v>
      </c>
      <c r="G467" s="48">
        <f>'PNC, Exon. &amp; no Exon.'!O419</f>
        <v>28050076.57</v>
      </c>
      <c r="H467" s="48">
        <f>'PNC, Exon. &amp; no Exon.'!R419</f>
        <v>739810789.67000008</v>
      </c>
      <c r="I467" s="48">
        <f>'PNC, Exon. &amp; no Exon.'!U419</f>
        <v>3471845.47</v>
      </c>
      <c r="J467" s="48">
        <f>'PNC, Exon. &amp; no Exon.'!X419</f>
        <v>37373099.5</v>
      </c>
      <c r="K467" s="48">
        <f>'PNC, Exon. &amp; no Exon.'!AA419</f>
        <v>201252296.49000001</v>
      </c>
      <c r="L467" s="48">
        <f>'PNC, Exon. &amp; no Exon.'!AD419</f>
        <v>0</v>
      </c>
      <c r="M467" s="48">
        <f>'PNC, Exon. &amp; no Exon.'!AG419</f>
        <v>14826027.57</v>
      </c>
      <c r="N467" s="48">
        <f>'PNC, Exon. &amp; no Exon.'!AJ419</f>
        <v>61489275.380000003</v>
      </c>
      <c r="O467" s="60">
        <f>(C467/$C$466*100)</f>
        <v>24.422189664851512</v>
      </c>
    </row>
    <row r="468" spans="1:15" ht="15.95" customHeight="1" x14ac:dyDescent="0.2">
      <c r="A468" s="47">
        <v>2</v>
      </c>
      <c r="B468" s="52" t="s">
        <v>118</v>
      </c>
      <c r="C468" s="86">
        <f t="shared" si="29"/>
        <v>967619592.10000014</v>
      </c>
      <c r="D468" s="48">
        <f>'PNC, Exon. &amp; no Exon.'!F420</f>
        <v>4594029.84</v>
      </c>
      <c r="E468" s="48">
        <f>'PNC, Exon. &amp; no Exon.'!I420</f>
        <v>181624206.53999999</v>
      </c>
      <c r="F468" s="48">
        <f>'PNC, Exon. &amp; no Exon.'!L420</f>
        <v>77216803.150000006</v>
      </c>
      <c r="G468" s="48">
        <f>'PNC, Exon. &amp; no Exon.'!O420</f>
        <v>5958239.9699999997</v>
      </c>
      <c r="H468" s="48">
        <f>'PNC, Exon. &amp; no Exon.'!R420</f>
        <v>189196983.16000003</v>
      </c>
      <c r="I468" s="48">
        <f>'PNC, Exon. &amp; no Exon.'!U420</f>
        <v>5309183.47</v>
      </c>
      <c r="J468" s="48">
        <f>'PNC, Exon. &amp; no Exon.'!X420</f>
        <v>12142510.18</v>
      </c>
      <c r="K468" s="48">
        <f>'PNC, Exon. &amp; no Exon.'!AA420</f>
        <v>339448284.5</v>
      </c>
      <c r="L468" s="48">
        <f>'PNC, Exon. &amp; no Exon.'!AD420</f>
        <v>0</v>
      </c>
      <c r="M468" s="48">
        <f>'PNC, Exon. &amp; no Exon.'!AG420</f>
        <v>38834714.329999998</v>
      </c>
      <c r="N468" s="48">
        <f>'PNC, Exon. &amp; no Exon.'!AJ420</f>
        <v>113294636.95999999</v>
      </c>
      <c r="O468" s="60">
        <f t="shared" ref="O468:O504" si="30">(C468/$C$466*100)</f>
        <v>13.600654993485644</v>
      </c>
    </row>
    <row r="469" spans="1:15" ht="15.95" customHeight="1" x14ac:dyDescent="0.2">
      <c r="A469" s="47">
        <v>3</v>
      </c>
      <c r="B469" s="52" t="s">
        <v>97</v>
      </c>
      <c r="C469" s="86">
        <f t="shared" si="29"/>
        <v>568636108.94999993</v>
      </c>
      <c r="D469" s="48">
        <f>'PNC, Exon. &amp; no Exon.'!F421</f>
        <v>2154320.0700000003</v>
      </c>
      <c r="E469" s="48">
        <f>'PNC, Exon. &amp; no Exon.'!I421</f>
        <v>145882777.74000001</v>
      </c>
      <c r="F469" s="48">
        <f>'PNC, Exon. &amp; no Exon.'!L421</f>
        <v>19435241.869999997</v>
      </c>
      <c r="G469" s="48">
        <f>'PNC, Exon. &amp; no Exon.'!O421</f>
        <v>11521401.82</v>
      </c>
      <c r="H469" s="48">
        <f>'PNC, Exon. &amp; no Exon.'!R421</f>
        <v>194751010.03</v>
      </c>
      <c r="I469" s="48">
        <f>'PNC, Exon. &amp; no Exon.'!U421</f>
        <v>2238531.9899999998</v>
      </c>
      <c r="J469" s="48">
        <f>'PNC, Exon. &amp; no Exon.'!X421</f>
        <v>5841114.9300000006</v>
      </c>
      <c r="K469" s="48">
        <f>'PNC, Exon. &amp; no Exon.'!AA421</f>
        <v>159235793.84999999</v>
      </c>
      <c r="L469" s="48">
        <f>'PNC, Exon. &amp; no Exon.'!AD421</f>
        <v>0</v>
      </c>
      <c r="M469" s="48">
        <f>'PNC, Exon. &amp; no Exon.'!AG421</f>
        <v>6118780.3999999994</v>
      </c>
      <c r="N469" s="48">
        <f>'PNC, Exon. &amp; no Exon.'!AJ421</f>
        <v>21457136.25</v>
      </c>
      <c r="O469" s="60">
        <f t="shared" si="30"/>
        <v>7.9926280924950506</v>
      </c>
    </row>
    <row r="470" spans="1:15" ht="15.95" customHeight="1" x14ac:dyDescent="0.2">
      <c r="A470" s="47">
        <v>4</v>
      </c>
      <c r="B470" s="52" t="s">
        <v>94</v>
      </c>
      <c r="C470" s="86">
        <f t="shared" si="29"/>
        <v>547973492.22000003</v>
      </c>
      <c r="D470" s="48">
        <f>'PNC, Exon. &amp; no Exon.'!F422</f>
        <v>1072824.3500000001</v>
      </c>
      <c r="E470" s="48">
        <f>'PNC, Exon. &amp; no Exon.'!I422</f>
        <v>15715299.220000001</v>
      </c>
      <c r="F470" s="48">
        <f>'PNC, Exon. &amp; no Exon.'!L422</f>
        <v>13405373.410000002</v>
      </c>
      <c r="G470" s="48">
        <f>'PNC, Exon. &amp; no Exon.'!O422</f>
        <v>1558405.57</v>
      </c>
      <c r="H470" s="48">
        <f>'PNC, Exon. &amp; no Exon.'!R422</f>
        <v>280283209.42000002</v>
      </c>
      <c r="I470" s="48">
        <f>'PNC, Exon. &amp; no Exon.'!U422</f>
        <v>8064239.7300000004</v>
      </c>
      <c r="J470" s="48">
        <f>'PNC, Exon. &amp; no Exon.'!X422</f>
        <v>13924423.709999999</v>
      </c>
      <c r="K470" s="48">
        <f>'PNC, Exon. &amp; no Exon.'!AA422</f>
        <v>146855399.95000002</v>
      </c>
      <c r="L470" s="48">
        <f>'PNC, Exon. &amp; no Exon.'!AD422</f>
        <v>0</v>
      </c>
      <c r="M470" s="48">
        <f>'PNC, Exon. &amp; no Exon.'!AG422</f>
        <v>8688411.25</v>
      </c>
      <c r="N470" s="48">
        <f>'PNC, Exon. &amp; no Exon.'!AJ422</f>
        <v>58405905.609999992</v>
      </c>
      <c r="O470" s="60">
        <f t="shared" si="30"/>
        <v>7.7021987505286997</v>
      </c>
    </row>
    <row r="471" spans="1:15" ht="15.95" customHeight="1" x14ac:dyDescent="0.2">
      <c r="A471" s="47">
        <v>5</v>
      </c>
      <c r="B471" s="52" t="s">
        <v>89</v>
      </c>
      <c r="C471" s="86">
        <f t="shared" si="29"/>
        <v>765548343.26999998</v>
      </c>
      <c r="D471" s="48">
        <f>'PNC, Exon. &amp; no Exon.'!F423</f>
        <v>160109.99</v>
      </c>
      <c r="E471" s="48">
        <f>'PNC, Exon. &amp; no Exon.'!I423</f>
        <v>6895731.7400000002</v>
      </c>
      <c r="F471" s="48">
        <f>'PNC, Exon. &amp; no Exon.'!L423</f>
        <v>52083305.809999995</v>
      </c>
      <c r="G471" s="48">
        <f>'PNC, Exon. &amp; no Exon.'!O423</f>
        <v>5446645.2699999996</v>
      </c>
      <c r="H471" s="48">
        <f>'PNC, Exon. &amp; no Exon.'!R423</f>
        <v>462076722.07999998</v>
      </c>
      <c r="I471" s="48">
        <f>'PNC, Exon. &amp; no Exon.'!U423</f>
        <v>8561863.4100000001</v>
      </c>
      <c r="J471" s="48">
        <f>'PNC, Exon. &amp; no Exon.'!X423</f>
        <v>9152321.1099999994</v>
      </c>
      <c r="K471" s="48">
        <f>'PNC, Exon. &amp; no Exon.'!AA423</f>
        <v>177354394.09999999</v>
      </c>
      <c r="L471" s="48">
        <f>'PNC, Exon. &amp; no Exon.'!AD423</f>
        <v>0</v>
      </c>
      <c r="M471" s="48">
        <f>'PNC, Exon. &amp; no Exon.'!AG423</f>
        <v>4712121.78</v>
      </c>
      <c r="N471" s="48">
        <f>'PNC, Exon. &amp; no Exon.'!AJ423</f>
        <v>39105127.980000004</v>
      </c>
      <c r="O471" s="60">
        <f t="shared" si="30"/>
        <v>10.760384538156135</v>
      </c>
    </row>
    <row r="472" spans="1:15" ht="15.95" customHeight="1" x14ac:dyDescent="0.2">
      <c r="A472" s="47">
        <v>6</v>
      </c>
      <c r="B472" s="52" t="s">
        <v>127</v>
      </c>
      <c r="C472" s="86">
        <f t="shared" si="29"/>
        <v>617145.27413793106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571726.05000000005</v>
      </c>
      <c r="G472" s="48">
        <f>'PNC, Exon. &amp; no Exon.'!O424</f>
        <v>45419.224137931044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>
        <f t="shared" si="30"/>
        <v>8.6744625914340432E-3</v>
      </c>
    </row>
    <row r="473" spans="1:15" ht="15.95" customHeight="1" x14ac:dyDescent="0.2">
      <c r="A473" s="47">
        <v>7</v>
      </c>
      <c r="B473" s="52" t="s">
        <v>91</v>
      </c>
      <c r="C473" s="86">
        <f>SUM(D473:N473)</f>
        <v>100297971.34689654</v>
      </c>
      <c r="D473" s="48">
        <f>'PNC, Exon. &amp; no Exon.'!F425</f>
        <v>0</v>
      </c>
      <c r="E473" s="48">
        <f>'PNC, Exon. &amp; no Exon.'!I425</f>
        <v>149706.45689655174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9870868.2686206903</v>
      </c>
      <c r="I473" s="48">
        <f>'PNC, Exon. &amp; no Exon.'!U425</f>
        <v>542888.13793103455</v>
      </c>
      <c r="J473" s="48">
        <f>'PNC, Exon. &amp; no Exon.'!X425</f>
        <v>55256.818965517246</v>
      </c>
      <c r="K473" s="48">
        <f>'PNC, Exon. &amp; no Exon.'!AA425</f>
        <v>83430452.754137933</v>
      </c>
      <c r="L473" s="48">
        <f>'PNC, Exon. &amp; no Exon.'!AD425</f>
        <v>0</v>
      </c>
      <c r="M473" s="48">
        <f>'PNC, Exon. &amp; no Exon.'!AG425</f>
        <v>811529.29310344835</v>
      </c>
      <c r="N473" s="48">
        <f>'PNC, Exon. &amp; no Exon.'!AJ425</f>
        <v>5437269.6172413798</v>
      </c>
      <c r="O473" s="60">
        <f t="shared" si="30"/>
        <v>1.4097669331758134</v>
      </c>
    </row>
    <row r="474" spans="1:15" ht="15.95" customHeight="1" x14ac:dyDescent="0.2">
      <c r="A474" s="47">
        <v>8</v>
      </c>
      <c r="B474" s="52" t="s">
        <v>123</v>
      </c>
      <c r="C474" s="86">
        <f t="shared" si="29"/>
        <v>117901911.99448276</v>
      </c>
      <c r="D474" s="48">
        <f>'PNC, Exon. &amp; no Exon.'!F426</f>
        <v>0</v>
      </c>
      <c r="E474" s="48">
        <f>'PNC, Exon. &amp; no Exon.'!I426</f>
        <v>109560088.79620689</v>
      </c>
      <c r="F474" s="48">
        <f>'PNC, Exon. &amp; no Exon.'!L426</f>
        <v>0</v>
      </c>
      <c r="G474" s="48">
        <f>'PNC, Exon. &amp; no Exon.'!O426</f>
        <v>1279234.3620689658</v>
      </c>
      <c r="H474" s="48">
        <f>'PNC, Exon. &amp; no Exon.'!R426</f>
        <v>281286.19827586209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6781302.6379310349</v>
      </c>
      <c r="O474" s="60">
        <f t="shared" si="30"/>
        <v>1.6572041752783633</v>
      </c>
    </row>
    <row r="475" spans="1:15" ht="15.95" customHeight="1" x14ac:dyDescent="0.2">
      <c r="A475" s="47">
        <v>9</v>
      </c>
      <c r="B475" s="52" t="s">
        <v>78</v>
      </c>
      <c r="C475" s="86">
        <f t="shared" si="29"/>
        <v>105892677.78448276</v>
      </c>
      <c r="D475" s="48">
        <f>'PNC, Exon. &amp; no Exon.'!F427</f>
        <v>0</v>
      </c>
      <c r="E475" s="48">
        <f>'PNC, Exon. &amp; no Exon.'!I427</f>
        <v>24661.681034482761</v>
      </c>
      <c r="F475" s="48">
        <f>'PNC, Exon. &amp; no Exon.'!L427</f>
        <v>0</v>
      </c>
      <c r="G475" s="48">
        <f>'PNC, Exon. &amp; no Exon.'!O427</f>
        <v>2771.1120689655172</v>
      </c>
      <c r="H475" s="48">
        <f>'PNC, Exon. &amp; no Exon.'!R427</f>
        <v>218836.5172413793</v>
      </c>
      <c r="I475" s="48">
        <f>'PNC, Exon. &amp; no Exon.'!U427</f>
        <v>16396.551724137931</v>
      </c>
      <c r="J475" s="48">
        <f>'PNC, Exon. &amp; no Exon.'!X427</f>
        <v>2123956.3362068967</v>
      </c>
      <c r="K475" s="48">
        <f>'PNC, Exon. &amp; no Exon.'!AA427</f>
        <v>102014343.75862069</v>
      </c>
      <c r="L475" s="48">
        <f>'PNC, Exon. &amp; no Exon.'!AD427</f>
        <v>0</v>
      </c>
      <c r="M475" s="48">
        <f>'PNC, Exon. &amp; no Exon.'!AG427</f>
        <v>537809.30172413797</v>
      </c>
      <c r="N475" s="48">
        <f>'PNC, Exon. &amp; no Exon.'!AJ427</f>
        <v>953902.5258620691</v>
      </c>
      <c r="O475" s="60">
        <f t="shared" si="30"/>
        <v>1.4884049358254945</v>
      </c>
    </row>
    <row r="476" spans="1:15" ht="15.95" customHeight="1" x14ac:dyDescent="0.2">
      <c r="A476" s="47">
        <v>10</v>
      </c>
      <c r="B476" s="52" t="s">
        <v>93</v>
      </c>
      <c r="C476" s="86">
        <f t="shared" si="29"/>
        <v>240262841.00206897</v>
      </c>
      <c r="D476" s="48">
        <f>'PNC, Exon. &amp; no Exon.'!F428</f>
        <v>9999672.862068966</v>
      </c>
      <c r="E476" s="48">
        <f>'PNC, Exon. &amp; no Exon.'!I428</f>
        <v>303221.64</v>
      </c>
      <c r="F476" s="48">
        <f>'PNC, Exon. &amp; no Exon.'!L428</f>
        <v>229959946.5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>
        <f t="shared" si="30"/>
        <v>3.3770833444287351</v>
      </c>
    </row>
    <row r="477" spans="1:15" ht="15.95" customHeight="1" x14ac:dyDescent="0.2">
      <c r="A477" s="47">
        <v>11</v>
      </c>
      <c r="B477" s="52" t="s">
        <v>96</v>
      </c>
      <c r="C477" s="86">
        <f t="shared" si="29"/>
        <v>11271860.129999999</v>
      </c>
      <c r="D477" s="48">
        <f>'PNC, Exon. &amp; no Exon.'!F429</f>
        <v>26545.370000000003</v>
      </c>
      <c r="E477" s="48">
        <f>'PNC, Exon. &amp; no Exon.'!I429</f>
        <v>63044.32</v>
      </c>
      <c r="F477" s="48">
        <f>'PNC, Exon. &amp; no Exon.'!L429</f>
        <v>0</v>
      </c>
      <c r="G477" s="48">
        <f>'PNC, Exon. &amp; no Exon.'!O429</f>
        <v>11996.57</v>
      </c>
      <c r="H477" s="48">
        <f>'PNC, Exon. &amp; no Exon.'!R429</f>
        <v>5000417.54</v>
      </c>
      <c r="I477" s="48">
        <f>'PNC, Exon. &amp; no Exon.'!U429</f>
        <v>0</v>
      </c>
      <c r="J477" s="48">
        <f>'PNC, Exon. &amp; no Exon.'!X429</f>
        <v>253567.15</v>
      </c>
      <c r="K477" s="48">
        <f>'PNC, Exon. &amp; no Exon.'!AA429</f>
        <v>4451068.41</v>
      </c>
      <c r="L477" s="48">
        <f>'PNC, Exon. &amp; no Exon.'!AD429</f>
        <v>0</v>
      </c>
      <c r="M477" s="48">
        <f>'PNC, Exon. &amp; no Exon.'!AG429</f>
        <v>185226.36</v>
      </c>
      <c r="N477" s="48">
        <f>'PNC, Exon. &amp; no Exon.'!AJ429</f>
        <v>1279994.4100000001</v>
      </c>
      <c r="O477" s="60">
        <f t="shared" si="30"/>
        <v>0.15843486636131765</v>
      </c>
    </row>
    <row r="478" spans="1:15" ht="15.95" customHeight="1" x14ac:dyDescent="0.2">
      <c r="A478" s="47">
        <v>12</v>
      </c>
      <c r="B478" s="52" t="s">
        <v>83</v>
      </c>
      <c r="C478" s="86">
        <f t="shared" si="29"/>
        <v>33838398.93965517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22500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33802321.353448272</v>
      </c>
      <c r="L478" s="48">
        <f>'PNC, Exon. &amp; no Exon.'!AD430</f>
        <v>0</v>
      </c>
      <c r="M478" s="48">
        <f>'PNC, Exon. &amp; no Exon.'!AG430</f>
        <v>4525.8620689655172</v>
      </c>
      <c r="N478" s="48">
        <f>'PNC, Exon. &amp; no Exon.'!AJ430</f>
        <v>9051.7241379310344</v>
      </c>
      <c r="O478" s="60">
        <f t="shared" si="30"/>
        <v>0.47562533176014671</v>
      </c>
    </row>
    <row r="479" spans="1:15" ht="15.95" customHeight="1" x14ac:dyDescent="0.2">
      <c r="A479" s="47">
        <v>13</v>
      </c>
      <c r="B479" s="52" t="s">
        <v>125</v>
      </c>
      <c r="C479" s="86">
        <f t="shared" si="29"/>
        <v>116403.45000000001</v>
      </c>
      <c r="D479" s="48">
        <f>'PNC, Exon. &amp; no Exon.'!F431</f>
        <v>16301.72</v>
      </c>
      <c r="E479" s="48">
        <f>'PNC, Exon. &amp; no Exon.'!I431</f>
        <v>0</v>
      </c>
      <c r="F479" s="48">
        <f>'PNC, Exon. &amp; no Exon.'!L431</f>
        <v>31802.620000000003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6417.25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61881.86</v>
      </c>
      <c r="O479" s="60">
        <f t="shared" si="30"/>
        <v>1.6361421124861247E-3</v>
      </c>
    </row>
    <row r="480" spans="1:15" ht="15.95" customHeight="1" x14ac:dyDescent="0.2">
      <c r="A480" s="47">
        <v>14</v>
      </c>
      <c r="B480" s="52" t="s">
        <v>81</v>
      </c>
      <c r="C480" s="86">
        <f t="shared" si="29"/>
        <v>45893198.348275863</v>
      </c>
      <c r="D480" s="48">
        <f>'PNC, Exon. &amp; no Exon.'!F432</f>
        <v>0</v>
      </c>
      <c r="E480" s="48">
        <f>'PNC, Exon. &amp; no Exon.'!I432</f>
        <v>15596966.163793106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9764603.8065517247</v>
      </c>
      <c r="I480" s="48">
        <f>'PNC, Exon. &amp; no Exon.'!U432</f>
        <v>0</v>
      </c>
      <c r="J480" s="48">
        <f>'PNC, Exon. &amp; no Exon.'!X432</f>
        <v>173510.9224137931</v>
      </c>
      <c r="K480" s="48">
        <f>'PNC, Exon. &amp; no Exon.'!AA432</f>
        <v>17436725.422413796</v>
      </c>
      <c r="L480" s="48">
        <f>'PNC, Exon. &amp; no Exon.'!AD432</f>
        <v>0</v>
      </c>
      <c r="M480" s="48">
        <f>'PNC, Exon. &amp; no Exon.'!AG432</f>
        <v>1788668.3017241382</v>
      </c>
      <c r="N480" s="48">
        <f>'PNC, Exon. &amp; no Exon.'!AJ432</f>
        <v>1132723.7313793106</v>
      </c>
      <c r="O480" s="60">
        <f t="shared" si="30"/>
        <v>0.6450650259446159</v>
      </c>
    </row>
    <row r="481" spans="1:15" ht="15.95" customHeight="1" x14ac:dyDescent="0.2">
      <c r="A481" s="47">
        <v>15</v>
      </c>
      <c r="B481" s="52" t="s">
        <v>80</v>
      </c>
      <c r="C481" s="86">
        <f t="shared" si="29"/>
        <v>27558347.050000001</v>
      </c>
      <c r="D481" s="48">
        <f>'PNC, Exon. &amp; no Exon.'!F433</f>
        <v>0</v>
      </c>
      <c r="E481" s="48">
        <f>'PNC, Exon. &amp; no Exon.'!I433</f>
        <v>2794334.85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1531834.64</v>
      </c>
      <c r="I481" s="48">
        <f>'PNC, Exon. &amp; no Exon.'!U433</f>
        <v>247784.35</v>
      </c>
      <c r="J481" s="48">
        <f>'PNC, Exon. &amp; no Exon.'!X433</f>
        <v>38292.019999999997</v>
      </c>
      <c r="K481" s="48">
        <f>'PNC, Exon. &amp; no Exon.'!AA433</f>
        <v>17888072.879999999</v>
      </c>
      <c r="L481" s="48">
        <f>'PNC, Exon. &amp; no Exon.'!AD433</f>
        <v>0</v>
      </c>
      <c r="M481" s="48">
        <f>'PNC, Exon. &amp; no Exon.'!AG433</f>
        <v>1600541.51</v>
      </c>
      <c r="N481" s="48">
        <f>'PNC, Exon. &amp; no Exon.'!AJ433</f>
        <v>3457486.8000000003</v>
      </c>
      <c r="O481" s="60">
        <f t="shared" si="30"/>
        <v>0.38735425933692486</v>
      </c>
    </row>
    <row r="482" spans="1:15" ht="15.95" customHeight="1" x14ac:dyDescent="0.2">
      <c r="A482" s="47">
        <v>16</v>
      </c>
      <c r="B482" s="52" t="s">
        <v>104</v>
      </c>
      <c r="C482" s="86">
        <f t="shared" si="29"/>
        <v>66519990.820000015</v>
      </c>
      <c r="D482" s="48">
        <f>'PNC, Exon. &amp; no Exon.'!F434</f>
        <v>0</v>
      </c>
      <c r="E482" s="48">
        <f>'PNC, Exon. &amp; no Exon.'!I434</f>
        <v>27407.769999999997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328990.17</v>
      </c>
      <c r="I482" s="48">
        <f>'PNC, Exon. &amp; no Exon.'!U434</f>
        <v>39881.730000000003</v>
      </c>
      <c r="J482" s="48">
        <f>'PNC, Exon. &amp; no Exon.'!X434</f>
        <v>328952.26</v>
      </c>
      <c r="K482" s="48">
        <f>'PNC, Exon. &amp; no Exon.'!AA434</f>
        <v>59295226.460000008</v>
      </c>
      <c r="L482" s="48">
        <f>'PNC, Exon. &amp; no Exon.'!AD434</f>
        <v>0</v>
      </c>
      <c r="M482" s="48">
        <f>'PNC, Exon. &amp; no Exon.'!AG434</f>
        <v>6300319.5500000007</v>
      </c>
      <c r="N482" s="48">
        <f>'PNC, Exon. &amp; no Exon.'!AJ434</f>
        <v>199212.88</v>
      </c>
      <c r="O482" s="60">
        <f t="shared" si="30"/>
        <v>0.93499082976314241</v>
      </c>
    </row>
    <row r="483" spans="1:15" ht="15.95" customHeight="1" x14ac:dyDescent="0.2">
      <c r="A483" s="47">
        <v>17</v>
      </c>
      <c r="B483" s="52" t="s">
        <v>79</v>
      </c>
      <c r="C483" s="86">
        <f t="shared" si="29"/>
        <v>126500174.35586205</v>
      </c>
      <c r="D483" s="48">
        <f>'PNC, Exon. &amp; no Exon.'!F435</f>
        <v>12720.000000000002</v>
      </c>
      <c r="E483" s="48">
        <f>'PNC, Exon. &amp; no Exon.'!I435</f>
        <v>89841587.307586208</v>
      </c>
      <c r="F483" s="48">
        <f>'PNC, Exon. &amp; no Exon.'!L435</f>
        <v>78731.960000000006</v>
      </c>
      <c r="G483" s="48">
        <f>'PNC, Exon. &amp; no Exon.'!O435</f>
        <v>317539.91034482757</v>
      </c>
      <c r="H483" s="48">
        <f>'PNC, Exon. &amp; no Exon.'!R435</f>
        <v>4480987.7727586217</v>
      </c>
      <c r="I483" s="48">
        <f>'PNC, Exon. &amp; no Exon.'!U435</f>
        <v>1761247.5862068967</v>
      </c>
      <c r="J483" s="48">
        <f>'PNC, Exon. &amp; no Exon.'!X435</f>
        <v>285939.04310344829</v>
      </c>
      <c r="K483" s="48">
        <f>'PNC, Exon. &amp; no Exon.'!AA435</f>
        <v>21739515.077586208</v>
      </c>
      <c r="L483" s="48">
        <f>'PNC, Exon. &amp; no Exon.'!AD435</f>
        <v>0</v>
      </c>
      <c r="M483" s="48">
        <f>'PNC, Exon. &amp; no Exon.'!AG435</f>
        <v>3380281.4482758627</v>
      </c>
      <c r="N483" s="48">
        <f>'PNC, Exon. &amp; no Exon.'!AJ435</f>
        <v>4601624.25</v>
      </c>
      <c r="O483" s="60">
        <f t="shared" si="30"/>
        <v>1.7780595205766088</v>
      </c>
    </row>
    <row r="484" spans="1:15" ht="15.95" customHeight="1" x14ac:dyDescent="0.2">
      <c r="A484" s="47">
        <v>18</v>
      </c>
      <c r="B484" s="52" t="s">
        <v>84</v>
      </c>
      <c r="C484" s="86">
        <f t="shared" si="29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>
        <f t="shared" si="30"/>
        <v>0</v>
      </c>
    </row>
    <row r="485" spans="1:15" ht="15.95" customHeight="1" x14ac:dyDescent="0.2">
      <c r="A485" s="47">
        <v>19</v>
      </c>
      <c r="B485" s="52" t="s">
        <v>98</v>
      </c>
      <c r="C485" s="86">
        <f t="shared" si="29"/>
        <v>38654843.50931035</v>
      </c>
      <c r="D485" s="48">
        <f>'PNC, Exon. &amp; no Exon.'!F437</f>
        <v>0</v>
      </c>
      <c r="E485" s="48">
        <f>'PNC, Exon. &amp; no Exon.'!I437</f>
        <v>1984999.6293103448</v>
      </c>
      <c r="F485" s="48">
        <f>'PNC, Exon. &amp; no Exon.'!L437</f>
        <v>36669843.880000003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>
        <f t="shared" si="30"/>
        <v>0.54332425127557304</v>
      </c>
    </row>
    <row r="486" spans="1:15" ht="15.95" customHeight="1" x14ac:dyDescent="0.2">
      <c r="A486" s="47">
        <v>20</v>
      </c>
      <c r="B486" s="52" t="s">
        <v>90</v>
      </c>
      <c r="C486" s="86">
        <f t="shared" si="29"/>
        <v>4635761.9655172424</v>
      </c>
      <c r="D486" s="48">
        <f>'PNC, Exon. &amp; no Exon.'!F438</f>
        <v>176261.00000000003</v>
      </c>
      <c r="E486" s="48">
        <f>'PNC, Exon. &amp; no Exon.'!I438</f>
        <v>295114.6551724138</v>
      </c>
      <c r="F486" s="48">
        <f>'PNC, Exon. &amp; no Exon.'!L438</f>
        <v>116580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3986082.1724137939</v>
      </c>
      <c r="L486" s="48">
        <f>'PNC, Exon. &amp; no Exon.'!AD438</f>
        <v>0</v>
      </c>
      <c r="M486" s="48">
        <f>'PNC, Exon. &amp; no Exon.'!AG438</f>
        <v>61724.137931034486</v>
      </c>
      <c r="N486" s="48">
        <f>'PNC, Exon. &amp; no Exon.'!AJ438</f>
        <v>0</v>
      </c>
      <c r="O486" s="60">
        <f t="shared" si="30"/>
        <v>6.5159283296536405E-2</v>
      </c>
    </row>
    <row r="487" spans="1:15" ht="15.95" customHeight="1" x14ac:dyDescent="0.2">
      <c r="A487" s="47">
        <v>21</v>
      </c>
      <c r="B487" s="52" t="s">
        <v>99</v>
      </c>
      <c r="C487" s="86">
        <f t="shared" si="29"/>
        <v>86293013.851378709</v>
      </c>
      <c r="D487" s="48">
        <f>'PNC, Exon. &amp; no Exon.'!F439</f>
        <v>243125.37931034484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992.00000000000011</v>
      </c>
      <c r="H487" s="48">
        <f>'PNC, Exon. &amp; no Exon.'!R439</f>
        <v>7770187.0603448283</v>
      </c>
      <c r="I487" s="48">
        <f>'PNC, Exon. &amp; no Exon.'!U439</f>
        <v>75972.413793103449</v>
      </c>
      <c r="J487" s="48">
        <f>'PNC, Exon. &amp; no Exon.'!X439</f>
        <v>3189.6551724137935</v>
      </c>
      <c r="K487" s="48">
        <f>'PNC, Exon. &amp; no Exon.'!AA439</f>
        <v>47895270.773793019</v>
      </c>
      <c r="L487" s="48">
        <f>'PNC, Exon. &amp; no Exon.'!AD439</f>
        <v>0</v>
      </c>
      <c r="M487" s="48">
        <f>'PNC, Exon. &amp; no Exon.'!AG439</f>
        <v>22856815.724137396</v>
      </c>
      <c r="N487" s="48">
        <f>'PNC, Exon. &amp; no Exon.'!AJ439</f>
        <v>7447460.8448275868</v>
      </c>
      <c r="O487" s="60">
        <f t="shared" si="30"/>
        <v>1.2129162320840936</v>
      </c>
    </row>
    <row r="488" spans="1:15" ht="15.95" customHeight="1" x14ac:dyDescent="0.2">
      <c r="A488" s="47">
        <v>22</v>
      </c>
      <c r="B488" s="51" t="s">
        <v>112</v>
      </c>
      <c r="C488" s="86">
        <f t="shared" si="29"/>
        <v>44430975.715517253</v>
      </c>
      <c r="D488" s="48">
        <f>'PNC, Exon. &amp; no Exon.'!F440</f>
        <v>2644.4051724137935</v>
      </c>
      <c r="E488" s="48">
        <f>'PNC, Exon. &amp; no Exon.'!I440</f>
        <v>926267.30172413809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1606625.5862068967</v>
      </c>
      <c r="I488" s="48">
        <f>'PNC, Exon. &amp; no Exon.'!U440</f>
        <v>19380.025862068967</v>
      </c>
      <c r="J488" s="48">
        <f>'PNC, Exon. &amp; no Exon.'!X440</f>
        <v>5593.1034482758623</v>
      </c>
      <c r="K488" s="48">
        <f>'PNC, Exon. &amp; no Exon.'!AA440</f>
        <v>41708151.250000007</v>
      </c>
      <c r="L488" s="48">
        <f>'PNC, Exon. &amp; no Exon.'!AD440</f>
        <v>0</v>
      </c>
      <c r="M488" s="48">
        <f>'PNC, Exon. &amp; no Exon.'!AG440</f>
        <v>35917.913793103449</v>
      </c>
      <c r="N488" s="48">
        <f>'PNC, Exon. &amp; no Exon.'!AJ440</f>
        <v>126396.12931034484</v>
      </c>
      <c r="O488" s="60">
        <f t="shared" si="30"/>
        <v>0.62451233590590405</v>
      </c>
    </row>
    <row r="489" spans="1:15" ht="15.95" customHeight="1" x14ac:dyDescent="0.2">
      <c r="A489" s="47">
        <v>23</v>
      </c>
      <c r="B489" s="52" t="s">
        <v>103</v>
      </c>
      <c r="C489" s="86">
        <f t="shared" si="29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>
        <f t="shared" si="30"/>
        <v>0</v>
      </c>
    </row>
    <row r="490" spans="1:15" ht="15.95" customHeight="1" x14ac:dyDescent="0.2">
      <c r="A490" s="47">
        <v>24</v>
      </c>
      <c r="B490" s="52" t="s">
        <v>82</v>
      </c>
      <c r="C490" s="86">
        <f t="shared" si="29"/>
        <v>5881017.1896551736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5881017.1896551736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>
        <f t="shared" si="30"/>
        <v>8.2662325629091135E-2</v>
      </c>
    </row>
    <row r="491" spans="1:15" ht="15.95" customHeight="1" x14ac:dyDescent="0.2">
      <c r="A491" s="47">
        <v>25</v>
      </c>
      <c r="B491" s="52" t="s">
        <v>102</v>
      </c>
      <c r="C491" s="86">
        <f t="shared" si="29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>
        <f t="shared" si="30"/>
        <v>0</v>
      </c>
    </row>
    <row r="492" spans="1:15" ht="15.95" customHeight="1" x14ac:dyDescent="0.2">
      <c r="A492" s="47">
        <v>26</v>
      </c>
      <c r="B492" s="52" t="s">
        <v>111</v>
      </c>
      <c r="C492" s="86">
        <f t="shared" si="29"/>
        <v>45103947.139999993</v>
      </c>
      <c r="D492" s="48">
        <f>'PNC, Exon. &amp; no Exon.'!F444</f>
        <v>55634</v>
      </c>
      <c r="E492" s="48">
        <f>'PNC, Exon. &amp; no Exon.'!I444</f>
        <v>1438430.31</v>
      </c>
      <c r="F492" s="48">
        <f>'PNC, Exon. &amp; no Exon.'!L444</f>
        <v>0</v>
      </c>
      <c r="G492" s="48">
        <f>'PNC, Exon. &amp; no Exon.'!O444</f>
        <v>1111402.6200000001</v>
      </c>
      <c r="H492" s="48">
        <f>'PNC, Exon. &amp; no Exon.'!R444</f>
        <v>14673014.279999997</v>
      </c>
      <c r="I492" s="48">
        <f>'PNC, Exon. &amp; no Exon.'!U444</f>
        <v>96367.63</v>
      </c>
      <c r="J492" s="48">
        <f>'PNC, Exon. &amp; no Exon.'!X444</f>
        <v>946826.76</v>
      </c>
      <c r="K492" s="48">
        <f>'PNC, Exon. &amp; no Exon.'!AA444</f>
        <v>24108897.309999999</v>
      </c>
      <c r="L492" s="48">
        <f>'PNC, Exon. &amp; no Exon.'!AD444</f>
        <v>0</v>
      </c>
      <c r="M492" s="48">
        <f>'PNC, Exon. &amp; no Exon.'!AG444</f>
        <v>352750</v>
      </c>
      <c r="N492" s="48">
        <f>'PNC, Exon. &amp; no Exon.'!AJ444</f>
        <v>2320624.23</v>
      </c>
      <c r="O492" s="60">
        <f t="shared" si="30"/>
        <v>0.63397147898195527</v>
      </c>
    </row>
    <row r="493" spans="1:15" ht="15.95" customHeight="1" x14ac:dyDescent="0.2">
      <c r="A493" s="47">
        <v>27</v>
      </c>
      <c r="B493" s="52" t="s">
        <v>113</v>
      </c>
      <c r="C493" s="86">
        <f t="shared" si="29"/>
        <v>1086637775.0799999</v>
      </c>
      <c r="D493" s="48">
        <f>'PNC, Exon. &amp; no Exon.'!F445</f>
        <v>4113525.08</v>
      </c>
      <c r="E493" s="48">
        <f>'PNC, Exon. &amp; no Exon.'!I445</f>
        <v>28554647.34</v>
      </c>
      <c r="F493" s="48">
        <f>'PNC, Exon. &amp; no Exon.'!L445</f>
        <v>986803521.67999995</v>
      </c>
      <c r="G493" s="48">
        <f>'PNC, Exon. &amp; no Exon.'!O445</f>
        <v>378332.4</v>
      </c>
      <c r="H493" s="48">
        <f>'PNC, Exon. &amp; no Exon.'!R445</f>
        <v>18134264.969999999</v>
      </c>
      <c r="I493" s="48">
        <f>'PNC, Exon. &amp; no Exon.'!U445</f>
        <v>87977.94</v>
      </c>
      <c r="J493" s="48">
        <f>'PNC, Exon. &amp; no Exon.'!X445</f>
        <v>449584.41</v>
      </c>
      <c r="K493" s="48">
        <f>'PNC, Exon. &amp; no Exon.'!AA445</f>
        <v>42797398.260000005</v>
      </c>
      <c r="L493" s="48">
        <f>'PNC, Exon. &amp; no Exon.'!AD445</f>
        <v>0</v>
      </c>
      <c r="M493" s="48">
        <f>'PNC, Exon. &amp; no Exon.'!AG445</f>
        <v>881595.65</v>
      </c>
      <c r="N493" s="48">
        <f>'PNC, Exon. &amp; no Exon.'!AJ445</f>
        <v>4436927.3499999996</v>
      </c>
      <c r="O493" s="60">
        <f t="shared" si="30"/>
        <v>15.2735492360975</v>
      </c>
    </row>
    <row r="494" spans="1:15" ht="15.95" customHeight="1" x14ac:dyDescent="0.2">
      <c r="A494" s="47">
        <v>28</v>
      </c>
      <c r="B494" s="52" t="s">
        <v>116</v>
      </c>
      <c r="C494" s="86">
        <f t="shared" si="29"/>
        <v>32780265.010000002</v>
      </c>
      <c r="D494" s="48">
        <f>'PNC, Exon. &amp; no Exon.'!F446</f>
        <v>0</v>
      </c>
      <c r="E494" s="48">
        <f>'PNC, Exon. &amp; no Exon.'!I446</f>
        <v>10580517.34</v>
      </c>
      <c r="F494" s="48">
        <f>'PNC, Exon. &amp; no Exon.'!L446</f>
        <v>829299.82</v>
      </c>
      <c r="G494" s="48">
        <f>'PNC, Exon. &amp; no Exon.'!O446</f>
        <v>3451.8999999999996</v>
      </c>
      <c r="H494" s="48">
        <f>'PNC, Exon. &amp; no Exon.'!R446</f>
        <v>3043258.31</v>
      </c>
      <c r="I494" s="48">
        <f>'PNC, Exon. &amp; no Exon.'!U446</f>
        <v>754333.99</v>
      </c>
      <c r="J494" s="48">
        <f>'PNC, Exon. &amp; no Exon.'!X446</f>
        <v>117002.55</v>
      </c>
      <c r="K494" s="48">
        <f>'PNC, Exon. &amp; no Exon.'!AA446</f>
        <v>15812691.380000001</v>
      </c>
      <c r="L494" s="48">
        <f>'PNC, Exon. &amp; no Exon.'!AD446</f>
        <v>0</v>
      </c>
      <c r="M494" s="48">
        <f>'PNC, Exon. &amp; no Exon.'!AG446</f>
        <v>60953.22</v>
      </c>
      <c r="N494" s="48">
        <f>'PNC, Exon. &amp; no Exon.'!AJ446</f>
        <v>1578756.5</v>
      </c>
      <c r="O494" s="60">
        <f t="shared" si="30"/>
        <v>0.46075242650725906</v>
      </c>
    </row>
    <row r="495" spans="1:15" ht="15.95" customHeight="1" x14ac:dyDescent="0.2">
      <c r="A495" s="47">
        <v>29</v>
      </c>
      <c r="B495" s="52" t="s">
        <v>120</v>
      </c>
      <c r="C495" s="86">
        <f t="shared" ref="C495:C503" si="31">SUM(D495:N495)</f>
        <v>26843618.672413789</v>
      </c>
      <c r="D495" s="48">
        <f>'PNC, Exon. &amp; no Exon.'!F447</f>
        <v>0</v>
      </c>
      <c r="E495" s="48">
        <f>'PNC, Exon. &amp; no Exon.'!I447</f>
        <v>647675.54310344835</v>
      </c>
      <c r="F495" s="48">
        <f>'PNC, Exon. &amp; no Exon.'!L447</f>
        <v>815340</v>
      </c>
      <c r="G495" s="48">
        <f>'PNC, Exon. &amp; no Exon.'!O447</f>
        <v>0</v>
      </c>
      <c r="H495" s="48">
        <f>'PNC, Exon. &amp; no Exon.'!R447</f>
        <v>332314.06896551722</v>
      </c>
      <c r="I495" s="48">
        <f>'PNC, Exon. &amp; no Exon.'!U447</f>
        <v>104866.75862068967</v>
      </c>
      <c r="J495" s="48">
        <f>'PNC, Exon. &amp; no Exon.'!X447</f>
        <v>311141.78448275867</v>
      </c>
      <c r="K495" s="48">
        <f>'PNC, Exon. &amp; no Exon.'!AA447</f>
        <v>14064364.862068966</v>
      </c>
      <c r="L495" s="48">
        <f>'PNC, Exon. &amp; no Exon.'!AD447</f>
        <v>0</v>
      </c>
      <c r="M495" s="48">
        <f>'PNC, Exon. &amp; no Exon.'!AG447</f>
        <v>10311604.129310343</v>
      </c>
      <c r="N495" s="48">
        <f>'PNC, Exon. &amp; no Exon.'!AJ447</f>
        <v>256311.52586206893</v>
      </c>
      <c r="O495" s="60">
        <f t="shared" si="30"/>
        <v>0.37730818941753941</v>
      </c>
    </row>
    <row r="496" spans="1:15" ht="15.95" customHeight="1" x14ac:dyDescent="0.2">
      <c r="A496" s="47">
        <v>30</v>
      </c>
      <c r="B496" s="52" t="s">
        <v>100</v>
      </c>
      <c r="C496" s="86">
        <f t="shared" si="31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>
        <f t="shared" si="30"/>
        <v>0</v>
      </c>
    </row>
    <row r="497" spans="1:15" ht="15.95" customHeight="1" x14ac:dyDescent="0.2">
      <c r="A497" s="47">
        <v>31</v>
      </c>
      <c r="B497" s="51" t="s">
        <v>106</v>
      </c>
      <c r="C497" s="86">
        <f t="shared" si="31"/>
        <v>38828778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38828778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>
        <f t="shared" si="30"/>
        <v>0.54576903744841554</v>
      </c>
    </row>
    <row r="498" spans="1:15" ht="15.95" customHeight="1" x14ac:dyDescent="0.2">
      <c r="A498" s="47">
        <v>32</v>
      </c>
      <c r="B498" s="52" t="s">
        <v>114</v>
      </c>
      <c r="C498" s="86">
        <f t="shared" si="31"/>
        <v>8082664.0700000003</v>
      </c>
      <c r="D498" s="48">
        <f>'PNC, Exon. &amp; no Exon.'!F450</f>
        <v>105504.9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572383.53</v>
      </c>
      <c r="I498" s="48">
        <f>'PNC, Exon. &amp; no Exon.'!U450</f>
        <v>31518.870000000003</v>
      </c>
      <c r="J498" s="48">
        <f>'PNC, Exon. &amp; no Exon.'!X450</f>
        <v>63337.5</v>
      </c>
      <c r="K498" s="48">
        <f>'PNC, Exon. &amp; no Exon.'!AA450</f>
        <v>6219830.8399999999</v>
      </c>
      <c r="L498" s="48">
        <f>'PNC, Exon. &amp; no Exon.'!AD450</f>
        <v>0</v>
      </c>
      <c r="M498" s="48">
        <f>'PNC, Exon. &amp; no Exon.'!AG450</f>
        <v>454425.9</v>
      </c>
      <c r="N498" s="48">
        <f>'PNC, Exon. &amp; no Exon.'!AJ450</f>
        <v>635662.52999999991</v>
      </c>
      <c r="O498" s="60">
        <f t="shared" si="30"/>
        <v>0.11360820547849312</v>
      </c>
    </row>
    <row r="499" spans="1:15" ht="15.95" customHeight="1" x14ac:dyDescent="0.2">
      <c r="A499" s="47">
        <v>33</v>
      </c>
      <c r="B499" s="52" t="s">
        <v>115</v>
      </c>
      <c r="C499" s="86">
        <f t="shared" si="31"/>
        <v>22601047.32</v>
      </c>
      <c r="D499" s="48">
        <f>'PNC, Exon. &amp; no Exon.'!F451</f>
        <v>0</v>
      </c>
      <c r="E499" s="48">
        <f>'PNC, Exon. &amp; no Exon.'!I451</f>
        <v>14687361.09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4808850.59</v>
      </c>
      <c r="I499" s="48">
        <f>'PNC, Exon. &amp; no Exon.'!U451</f>
        <v>890963.77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57729.53</v>
      </c>
      <c r="N499" s="48">
        <f>'PNC, Exon. &amp; no Exon.'!AJ451</f>
        <v>2156142.34</v>
      </c>
      <c r="O499" s="60">
        <f t="shared" si="30"/>
        <v>0.31767550967384273</v>
      </c>
    </row>
    <row r="500" spans="1:15" ht="15.95" customHeight="1" x14ac:dyDescent="0.2">
      <c r="A500" s="47">
        <v>34</v>
      </c>
      <c r="B500" s="52" t="s">
        <v>117</v>
      </c>
      <c r="C500" s="86">
        <f t="shared" si="31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>
        <f t="shared" si="30"/>
        <v>0</v>
      </c>
    </row>
    <row r="501" spans="1:15" ht="15.95" customHeight="1" x14ac:dyDescent="0.2">
      <c r="A501" s="47">
        <v>35</v>
      </c>
      <c r="B501" s="52" t="s">
        <v>122</v>
      </c>
      <c r="C501" s="86">
        <f t="shared" si="31"/>
        <v>1181999.6637931035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45709.974137931036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667639.41379310342</v>
      </c>
      <c r="L501" s="48">
        <f>'PNC, Exon. &amp; no Exon.'!AD453</f>
        <v>0</v>
      </c>
      <c r="M501" s="48">
        <f>'PNC, Exon. &amp; no Exon.'!AG453</f>
        <v>343868.34482758626</v>
      </c>
      <c r="N501" s="48">
        <f>'PNC, Exon. &amp; no Exon.'!AJ453</f>
        <v>124781.93103448277</v>
      </c>
      <c r="O501" s="60">
        <f t="shared" si="30"/>
        <v>1.6613935642597687E-2</v>
      </c>
    </row>
    <row r="502" spans="1:15" ht="15.95" customHeight="1" x14ac:dyDescent="0.2">
      <c r="A502" s="47">
        <v>36</v>
      </c>
      <c r="B502" s="52" t="s">
        <v>124</v>
      </c>
      <c r="C502" s="86">
        <f t="shared" si="31"/>
        <v>722426.18965517252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716839.98275862075</v>
      </c>
      <c r="L502" s="48">
        <f>'PNC, Exon. &amp; no Exon.'!AD454</f>
        <v>0</v>
      </c>
      <c r="M502" s="48">
        <f>'PNC, Exon. &amp; no Exon.'!AG454</f>
        <v>5586.2068965517246</v>
      </c>
      <c r="N502" s="48">
        <f>'PNC, Exon. &amp; no Exon.'!AJ454</f>
        <v>0</v>
      </c>
      <c r="O502" s="60">
        <f t="shared" si="30"/>
        <v>1.0154268727067074E-2</v>
      </c>
    </row>
    <row r="503" spans="1:15" ht="15.95" customHeight="1" x14ac:dyDescent="0.2">
      <c r="A503" s="47">
        <v>37</v>
      </c>
      <c r="B503" s="52" t="s">
        <v>101</v>
      </c>
      <c r="C503" s="86">
        <f t="shared" si="31"/>
        <v>178014164.34</v>
      </c>
      <c r="D503" s="48">
        <f>'PNC, Exon. &amp; no Exon.'!F455</f>
        <v>0</v>
      </c>
      <c r="E503" s="48">
        <f>'PNC, Exon. &amp; no Exon.'!I455</f>
        <v>2555653.87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175350098.66</v>
      </c>
      <c r="M503" s="48">
        <f>'PNC, Exon. &amp; no Exon.'!AG455</f>
        <v>0</v>
      </c>
      <c r="N503" s="48">
        <f>'PNC, Exon. &amp; no Exon.'!AJ455</f>
        <v>108411.81</v>
      </c>
      <c r="O503" s="60">
        <f t="shared" si="30"/>
        <v>2.5021291971646868</v>
      </c>
    </row>
    <row r="504" spans="1:15" ht="15.95" customHeight="1" x14ac:dyDescent="0.2">
      <c r="A504" s="47">
        <v>38</v>
      </c>
      <c r="B504" s="52" t="s">
        <v>107</v>
      </c>
      <c r="C504" s="86">
        <f>SUM(D504:N504)</f>
        <v>29848077.280000001</v>
      </c>
      <c r="D504" s="48">
        <f>'PNC, Exon. &amp; no Exon.'!F456</f>
        <v>0</v>
      </c>
      <c r="E504" s="48">
        <f>'PNC, Exon. &amp; no Exon.'!I456</f>
        <v>29733523.32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114553.96</v>
      </c>
      <c r="N504" s="48">
        <f>'PNC, Exon. &amp; no Exon.'!AJ456</f>
        <v>0</v>
      </c>
      <c r="O504" s="60">
        <f t="shared" si="30"/>
        <v>0.41953821999733087</v>
      </c>
    </row>
    <row r="505" spans="1:15" x14ac:dyDescent="0.2">
      <c r="A505" s="80" t="s">
        <v>95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x14ac:dyDescent="0.2">
      <c r="B506" s="15"/>
    </row>
    <row r="526" spans="1:15" ht="17.25" customHeight="1" x14ac:dyDescent="0.3">
      <c r="A526" s="192" t="s">
        <v>42</v>
      </c>
      <c r="B526" s="192"/>
      <c r="C526" s="192"/>
      <c r="D526" s="192"/>
      <c r="E526" s="192"/>
      <c r="F526" s="192"/>
      <c r="G526" s="192"/>
      <c r="H526" s="192"/>
      <c r="I526" s="192"/>
      <c r="J526" s="192"/>
      <c r="K526" s="192"/>
      <c r="L526" s="192"/>
      <c r="M526" s="192"/>
      <c r="N526" s="192"/>
      <c r="O526" s="192"/>
    </row>
    <row r="527" spans="1:15" ht="12.75" customHeight="1" x14ac:dyDescent="0.2">
      <c r="A527" s="191" t="s">
        <v>56</v>
      </c>
      <c r="B527" s="191"/>
      <c r="C527" s="191"/>
      <c r="D527" s="191"/>
      <c r="E527" s="191"/>
      <c r="F527" s="191"/>
      <c r="G527" s="191"/>
      <c r="H527" s="191"/>
      <c r="I527" s="191"/>
      <c r="J527" s="191"/>
      <c r="K527" s="191"/>
      <c r="L527" s="191"/>
      <c r="M527" s="191"/>
      <c r="N527" s="191"/>
      <c r="O527" s="191"/>
    </row>
    <row r="528" spans="1:15" ht="12.75" customHeight="1" x14ac:dyDescent="0.2">
      <c r="A528" s="193" t="s">
        <v>147</v>
      </c>
      <c r="B528" s="194"/>
      <c r="C528" s="194"/>
      <c r="D528" s="194"/>
      <c r="E528" s="194"/>
      <c r="F528" s="194"/>
      <c r="G528" s="194"/>
      <c r="H528" s="194"/>
      <c r="I528" s="194"/>
      <c r="J528" s="194"/>
      <c r="K528" s="194"/>
      <c r="L528" s="194"/>
      <c r="M528" s="194"/>
      <c r="N528" s="194"/>
      <c r="O528" s="194"/>
    </row>
    <row r="529" spans="1:15" ht="12.75" customHeight="1" x14ac:dyDescent="0.2">
      <c r="A529" s="191" t="s">
        <v>110</v>
      </c>
      <c r="B529" s="191"/>
      <c r="C529" s="191"/>
      <c r="D529" s="191"/>
      <c r="E529" s="191"/>
      <c r="F529" s="191"/>
      <c r="G529" s="191"/>
      <c r="H529" s="191"/>
      <c r="I529" s="191"/>
      <c r="J529" s="191"/>
      <c r="K529" s="191"/>
      <c r="L529" s="191"/>
      <c r="M529" s="191"/>
      <c r="N529" s="191"/>
      <c r="O529" s="191"/>
    </row>
    <row r="530" spans="1: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customHeight="1" x14ac:dyDescent="0.2">
      <c r="A531" s="154" t="s">
        <v>32</v>
      </c>
      <c r="B531" s="79" t="s">
        <v>105</v>
      </c>
      <c r="C531" s="154" t="s">
        <v>0</v>
      </c>
      <c r="D531" s="154" t="s">
        <v>43</v>
      </c>
      <c r="E531" s="154" t="s">
        <v>13</v>
      </c>
      <c r="F531" s="154" t="s">
        <v>44</v>
      </c>
      <c r="G531" s="154" t="s">
        <v>15</v>
      </c>
      <c r="H531" s="154" t="s">
        <v>45</v>
      </c>
      <c r="I531" s="154" t="s">
        <v>109</v>
      </c>
      <c r="J531" s="154" t="s">
        <v>46</v>
      </c>
      <c r="K531" s="154" t="s">
        <v>36</v>
      </c>
      <c r="L531" s="154" t="s">
        <v>47</v>
      </c>
      <c r="M531" s="154" t="s">
        <v>48</v>
      </c>
      <c r="N531" s="154" t="s">
        <v>49</v>
      </c>
      <c r="O531" s="154" t="s">
        <v>62</v>
      </c>
    </row>
    <row r="532" spans="1:15" ht="15.95" customHeight="1" x14ac:dyDescent="0.2">
      <c r="A532" s="47"/>
      <c r="B532" s="74" t="s">
        <v>21</v>
      </c>
      <c r="C532" s="86">
        <f>SUM(C533:C570)</f>
        <v>6376014628.2054825</v>
      </c>
      <c r="D532" s="86">
        <f>SUM(D533:D570)</f>
        <v>25870993.373448279</v>
      </c>
      <c r="E532" s="86">
        <f t="shared" ref="E532:N532" si="32">SUM(E533:E570)</f>
        <v>905247119.98757958</v>
      </c>
      <c r="F532" s="86">
        <f t="shared" si="32"/>
        <v>1646916623.72</v>
      </c>
      <c r="G532" s="86">
        <f t="shared" si="32"/>
        <v>49003033.648275353</v>
      </c>
      <c r="H532" s="86">
        <f t="shared" si="32"/>
        <v>1678467079.0155146</v>
      </c>
      <c r="I532" s="86">
        <f t="shared" si="32"/>
        <v>148552494.39137927</v>
      </c>
      <c r="J532" s="86">
        <f t="shared" si="32"/>
        <v>113635999.91241375</v>
      </c>
      <c r="K532" s="86">
        <f t="shared" si="32"/>
        <v>1403887978.8306897</v>
      </c>
      <c r="L532" s="86">
        <f t="shared" si="32"/>
        <v>43323591.500000007</v>
      </c>
      <c r="M532" s="86">
        <f t="shared" si="32"/>
        <v>92199188.803448096</v>
      </c>
      <c r="N532" s="86">
        <f t="shared" si="32"/>
        <v>268910525.02273512</v>
      </c>
      <c r="O532" s="64">
        <f>SUM(O533:O570)</f>
        <v>100</v>
      </c>
    </row>
    <row r="533" spans="1:15" ht="15.95" customHeight="1" x14ac:dyDescent="0.2">
      <c r="A533" s="47">
        <v>1</v>
      </c>
      <c r="B533" s="101" t="s">
        <v>88</v>
      </c>
      <c r="C533" s="86">
        <f t="shared" ref="C533:C539" si="33">SUM(D533:N533)</f>
        <v>1473141033.6799998</v>
      </c>
      <c r="D533" s="48">
        <f>'PNC, Exon. &amp; no Exon.'!F477</f>
        <v>6007026.75</v>
      </c>
      <c r="E533" s="48">
        <f>'PNC, Exon. &amp; no Exon.'!I477</f>
        <v>211422421.61000001</v>
      </c>
      <c r="F533" s="48">
        <f>'PNC, Exon. &amp; no Exon.'!L477</f>
        <v>325303285.84999996</v>
      </c>
      <c r="G533" s="48">
        <f>'PNC, Exon. &amp; no Exon.'!O477</f>
        <v>30919669.579999998</v>
      </c>
      <c r="H533" s="48">
        <f>'PNC, Exon. &amp; no Exon.'!R477</f>
        <v>529859786.66999996</v>
      </c>
      <c r="I533" s="48">
        <f>'PNC, Exon. &amp; no Exon.'!U477</f>
        <v>58207527.590000004</v>
      </c>
      <c r="J533" s="48">
        <f>'PNC, Exon. &amp; no Exon.'!X477</f>
        <v>56326330.530000001</v>
      </c>
      <c r="K533" s="48">
        <f>'PNC, Exon. &amp; no Exon.'!AA477</f>
        <v>191642229.53</v>
      </c>
      <c r="L533" s="48">
        <f>'PNC, Exon. &amp; no Exon.'!AD477</f>
        <v>0</v>
      </c>
      <c r="M533" s="48">
        <f>'PNC, Exon. &amp; no Exon.'!AG477</f>
        <v>9755877.7300000004</v>
      </c>
      <c r="N533" s="48">
        <f>'PNC, Exon. &amp; no Exon.'!AJ477</f>
        <v>53696877.839999996</v>
      </c>
      <c r="O533" s="60">
        <f>(C533/$C$532*100)</f>
        <v>23.104417407753232</v>
      </c>
    </row>
    <row r="534" spans="1:15" ht="15.95" customHeight="1" x14ac:dyDescent="0.2">
      <c r="A534" s="47">
        <v>2</v>
      </c>
      <c r="B534" s="52" t="s">
        <v>118</v>
      </c>
      <c r="C534" s="86">
        <f t="shared" si="33"/>
        <v>997247576.37000012</v>
      </c>
      <c r="D534" s="48">
        <f>'PNC, Exon. &amp; no Exon.'!F478</f>
        <v>4491926.43</v>
      </c>
      <c r="E534" s="48">
        <f>'PNC, Exon. &amp; no Exon.'!I478</f>
        <v>202265981.43000001</v>
      </c>
      <c r="F534" s="48">
        <f>'PNC, Exon. &amp; no Exon.'!L478</f>
        <v>12633953.890000001</v>
      </c>
      <c r="G534" s="48">
        <f>'PNC, Exon. &amp; no Exon.'!O478</f>
        <v>2482354.2800000003</v>
      </c>
      <c r="H534" s="48">
        <f>'PNC, Exon. &amp; no Exon.'!R478</f>
        <v>353506602.83999997</v>
      </c>
      <c r="I534" s="48">
        <f>'PNC, Exon. &amp; no Exon.'!U478</f>
        <v>75756633.120000005</v>
      </c>
      <c r="J534" s="48">
        <f>'PNC, Exon. &amp; no Exon.'!X478</f>
        <v>25170794.099999998</v>
      </c>
      <c r="K534" s="48">
        <f>'PNC, Exon. &amp; no Exon.'!AA478</f>
        <v>257950771.09999999</v>
      </c>
      <c r="L534" s="48">
        <f>'PNC, Exon. &amp; no Exon.'!AD478</f>
        <v>0</v>
      </c>
      <c r="M534" s="48">
        <f>'PNC, Exon. &amp; no Exon.'!AG478</f>
        <v>8012427.8299999982</v>
      </c>
      <c r="N534" s="48">
        <f>'PNC, Exon. &amp; no Exon.'!AJ478</f>
        <v>54976131.349999994</v>
      </c>
      <c r="O534" s="60">
        <f t="shared" ref="O534:O570" si="34">(C534/$C$532*100)</f>
        <v>15.640609918905938</v>
      </c>
    </row>
    <row r="535" spans="1:15" ht="15.95" customHeight="1" x14ac:dyDescent="0.2">
      <c r="A535" s="47">
        <v>3</v>
      </c>
      <c r="B535" s="52" t="s">
        <v>97</v>
      </c>
      <c r="C535" s="86">
        <f t="shared" si="33"/>
        <v>786710354.46000004</v>
      </c>
      <c r="D535" s="48">
        <f>'PNC, Exon. &amp; no Exon.'!F479</f>
        <v>2189096.39</v>
      </c>
      <c r="E535" s="48">
        <f>'PNC, Exon. &amp; no Exon.'!I479</f>
        <v>164960245.75999999</v>
      </c>
      <c r="F535" s="48">
        <f>'PNC, Exon. &amp; no Exon.'!L479</f>
        <v>22234779.439999998</v>
      </c>
      <c r="G535" s="48">
        <f>'PNC, Exon. &amp; no Exon.'!O479</f>
        <v>8857397.0599999987</v>
      </c>
      <c r="H535" s="48">
        <f>'PNC, Exon. &amp; no Exon.'!R479</f>
        <v>358182734.38</v>
      </c>
      <c r="I535" s="48">
        <f>'PNC, Exon. &amp; no Exon.'!U479</f>
        <v>1673699.53</v>
      </c>
      <c r="J535" s="48">
        <f>'PNC, Exon. &amp; no Exon.'!X479</f>
        <v>5284979.33</v>
      </c>
      <c r="K535" s="48">
        <f>'PNC, Exon. &amp; no Exon.'!AA479</f>
        <v>188867856.60999998</v>
      </c>
      <c r="L535" s="48">
        <f>'PNC, Exon. &amp; no Exon.'!AD479</f>
        <v>0</v>
      </c>
      <c r="M535" s="48">
        <f>'PNC, Exon. &amp; no Exon.'!AG479</f>
        <v>6959461.7399999993</v>
      </c>
      <c r="N535" s="48">
        <f>'PNC, Exon. &amp; no Exon.'!AJ479</f>
        <v>27500104.219999999</v>
      </c>
      <c r="O535" s="60">
        <f t="shared" si="34"/>
        <v>12.338590802157839</v>
      </c>
    </row>
    <row r="536" spans="1:15" ht="15.95" customHeight="1" x14ac:dyDescent="0.2">
      <c r="A536" s="47">
        <v>4</v>
      </c>
      <c r="B536" s="52" t="s">
        <v>94</v>
      </c>
      <c r="C536" s="86">
        <f t="shared" si="33"/>
        <v>400716515.52000004</v>
      </c>
      <c r="D536" s="48">
        <f>'PNC, Exon. &amp; no Exon.'!F480</f>
        <v>1041802.52</v>
      </c>
      <c r="E536" s="48">
        <f>'PNC, Exon. &amp; no Exon.'!I480</f>
        <v>11275615.310000001</v>
      </c>
      <c r="F536" s="48">
        <f>'PNC, Exon. &amp; no Exon.'!L480</f>
        <v>14441774.409999998</v>
      </c>
      <c r="G536" s="48">
        <f>'PNC, Exon. &amp; no Exon.'!O480</f>
        <v>832338.59000000008</v>
      </c>
      <c r="H536" s="48">
        <f>'PNC, Exon. &amp; no Exon.'!R480</f>
        <v>158558593.78999999</v>
      </c>
      <c r="I536" s="48">
        <f>'PNC, Exon. &amp; no Exon.'!U480</f>
        <v>4166634.42</v>
      </c>
      <c r="J536" s="48">
        <f>'PNC, Exon. &amp; no Exon.'!X480</f>
        <v>5546981.0800000001</v>
      </c>
      <c r="K536" s="48">
        <f>'PNC, Exon. &amp; no Exon.'!AA480</f>
        <v>128896699.36000001</v>
      </c>
      <c r="L536" s="48">
        <f>'PNC, Exon. &amp; no Exon.'!AD480</f>
        <v>0</v>
      </c>
      <c r="M536" s="48">
        <f>'PNC, Exon. &amp; no Exon.'!AG480</f>
        <v>10678720.239999998</v>
      </c>
      <c r="N536" s="48">
        <f>'PNC, Exon. &amp; no Exon.'!AJ480</f>
        <v>65277355.800000012</v>
      </c>
      <c r="O536" s="60">
        <f t="shared" si="34"/>
        <v>6.2847489989649059</v>
      </c>
    </row>
    <row r="537" spans="1:15" ht="15.95" customHeight="1" x14ac:dyDescent="0.2">
      <c r="A537" s="47">
        <v>5</v>
      </c>
      <c r="B537" s="52" t="s">
        <v>89</v>
      </c>
      <c r="C537" s="86">
        <f t="shared" si="33"/>
        <v>579132829.62</v>
      </c>
      <c r="D537" s="48">
        <f>'PNC, Exon. &amp; no Exon.'!F481</f>
        <v>100815.03999999999</v>
      </c>
      <c r="E537" s="48">
        <f>'PNC, Exon. &amp; no Exon.'!I481</f>
        <v>20458089.379999999</v>
      </c>
      <c r="F537" s="48">
        <f>'PNC, Exon. &amp; no Exon.'!L481</f>
        <v>186997097.25999999</v>
      </c>
      <c r="G537" s="48">
        <f>'PNC, Exon. &amp; no Exon.'!O481</f>
        <v>1917142.06</v>
      </c>
      <c r="H537" s="48">
        <f>'PNC, Exon. &amp; no Exon.'!R481</f>
        <v>171179915.06999999</v>
      </c>
      <c r="I537" s="48">
        <f>'PNC, Exon. &amp; no Exon.'!U481</f>
        <v>3906209.24</v>
      </c>
      <c r="J537" s="48">
        <f>'PNC, Exon. &amp; no Exon.'!X481</f>
        <v>17558490.789999999</v>
      </c>
      <c r="K537" s="48">
        <f>'PNC, Exon. &amp; no Exon.'!AA481</f>
        <v>132593069.87000002</v>
      </c>
      <c r="L537" s="48">
        <f>'PNC, Exon. &amp; no Exon.'!AD481</f>
        <v>0</v>
      </c>
      <c r="M537" s="48">
        <f>'PNC, Exon. &amp; no Exon.'!AG481</f>
        <v>10720444.27</v>
      </c>
      <c r="N537" s="48">
        <f>'PNC, Exon. &amp; no Exon.'!AJ481</f>
        <v>33701556.639999993</v>
      </c>
      <c r="O537" s="60">
        <f t="shared" si="34"/>
        <v>9.0829909181528325</v>
      </c>
    </row>
    <row r="538" spans="1:15" ht="15.95" customHeight="1" x14ac:dyDescent="0.2">
      <c r="A538" s="47">
        <v>6</v>
      </c>
      <c r="B538" s="52" t="s">
        <v>127</v>
      </c>
      <c r="C538" s="86">
        <f t="shared" si="33"/>
        <v>932884.58</v>
      </c>
      <c r="D538" s="48">
        <f>'PNC, Exon. &amp; no Exon.'!F482</f>
        <v>0</v>
      </c>
      <c r="E538" s="48">
        <f>'PNC, Exon. &amp; no Exon.'!I482</f>
        <v>2271.6099999999997</v>
      </c>
      <c r="F538" s="48">
        <f>'PNC, Exon. &amp; no Exon.'!L482</f>
        <v>930366.84</v>
      </c>
      <c r="G538" s="48">
        <f>'PNC, Exon. &amp; no Exon.'!O482</f>
        <v>246.13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>
        <f t="shared" si="34"/>
        <v>1.4631154951765828E-2</v>
      </c>
    </row>
    <row r="539" spans="1:15" ht="15.95" customHeight="1" x14ac:dyDescent="0.2">
      <c r="A539" s="47">
        <v>7</v>
      </c>
      <c r="B539" s="52" t="s">
        <v>91</v>
      </c>
      <c r="C539" s="86">
        <f t="shared" si="33"/>
        <v>102491124.57620689</v>
      </c>
      <c r="D539" s="48">
        <f>'PNC, Exon. &amp; no Exon.'!F483</f>
        <v>0</v>
      </c>
      <c r="E539" s="48">
        <f>'PNC, Exon. &amp; no Exon.'!I483</f>
        <v>46711.232758620688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14859437.689999999</v>
      </c>
      <c r="I539" s="48">
        <f>'PNC, Exon. &amp; no Exon.'!U483</f>
        <v>226594.68103448278</v>
      </c>
      <c r="J539" s="48">
        <f>'PNC, Exon. &amp; no Exon.'!X483</f>
        <v>24721.982758620692</v>
      </c>
      <c r="K539" s="48">
        <f>'PNC, Exon. &amp; no Exon.'!AA483</f>
        <v>78376252.035172418</v>
      </c>
      <c r="L539" s="48">
        <f>'PNC, Exon. &amp; no Exon.'!AD483</f>
        <v>0</v>
      </c>
      <c r="M539" s="48">
        <f>'PNC, Exon. &amp; no Exon.'!AG483</f>
        <v>4158901.3793103448</v>
      </c>
      <c r="N539" s="48">
        <f>'PNC, Exon. &amp; no Exon.'!AJ483</f>
        <v>4798505.5751724141</v>
      </c>
      <c r="O539" s="60">
        <f t="shared" si="34"/>
        <v>1.6074480777195588</v>
      </c>
    </row>
    <row r="540" spans="1:15" ht="15.95" customHeight="1" x14ac:dyDescent="0.2">
      <c r="A540" s="47">
        <v>8</v>
      </c>
      <c r="B540" s="52" t="s">
        <v>123</v>
      </c>
      <c r="C540" s="86">
        <f t="shared" ref="C540:C561" si="35">SUM(D540:N540)</f>
        <v>132646805.1541051</v>
      </c>
      <c r="D540" s="48">
        <f>'PNC, Exon. &amp; no Exon.'!F484</f>
        <v>0</v>
      </c>
      <c r="E540" s="48">
        <f>'PNC, Exon. &amp; no Exon.'!I484</f>
        <v>97528980.490338326</v>
      </c>
      <c r="F540" s="48">
        <f>'PNC, Exon. &amp; no Exon.'!L484</f>
        <v>0</v>
      </c>
      <c r="G540" s="48">
        <f>'PNC, Exon. &amp; no Exon.'!O484</f>
        <v>1269665.3189650003</v>
      </c>
      <c r="H540" s="48">
        <f>'PNC, Exon. &amp; no Exon.'!R484</f>
        <v>27795114.017239004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6053045.3275627606</v>
      </c>
      <c r="O540" s="60">
        <f t="shared" si="34"/>
        <v>2.080403087021121</v>
      </c>
    </row>
    <row r="541" spans="1:15" ht="15.95" customHeight="1" x14ac:dyDescent="0.2">
      <c r="A541" s="47">
        <v>9</v>
      </c>
      <c r="B541" s="52" t="s">
        <v>78</v>
      </c>
      <c r="C541" s="86">
        <f t="shared" si="35"/>
        <v>99168338.799310356</v>
      </c>
      <c r="D541" s="48">
        <f>'PNC, Exon. &amp; no Exon.'!F485</f>
        <v>0</v>
      </c>
      <c r="E541" s="48">
        <f>'PNC, Exon. &amp; no Exon.'!I485</f>
        <v>26162.112068965518</v>
      </c>
      <c r="F541" s="48">
        <f>'PNC, Exon. &amp; no Exon.'!L485</f>
        <v>0</v>
      </c>
      <c r="G541" s="48">
        <f>'PNC, Exon. &amp; no Exon.'!O485</f>
        <v>3693.5086206896558</v>
      </c>
      <c r="H541" s="48">
        <f>'PNC, Exon. &amp; no Exon.'!R485</f>
        <v>71800.068965517246</v>
      </c>
      <c r="I541" s="48">
        <f>'PNC, Exon. &amp; no Exon.'!U485</f>
        <v>14801.724137931036</v>
      </c>
      <c r="J541" s="48">
        <f>'PNC, Exon. &amp; no Exon.'!X485</f>
        <v>2094854.9137931038</v>
      </c>
      <c r="K541" s="48">
        <f>'PNC, Exon. &amp; no Exon.'!AA485</f>
        <v>96782394.307931051</v>
      </c>
      <c r="L541" s="48">
        <f>'PNC, Exon. &amp; no Exon.'!AD485</f>
        <v>0</v>
      </c>
      <c r="M541" s="48">
        <f>'PNC, Exon. &amp; no Exon.'!AG485</f>
        <v>77035.017241379319</v>
      </c>
      <c r="N541" s="48">
        <f>'PNC, Exon. &amp; no Exon.'!AJ485</f>
        <v>97597.14655172413</v>
      </c>
      <c r="O541" s="60">
        <f t="shared" si="34"/>
        <v>1.5553342421866603</v>
      </c>
    </row>
    <row r="542" spans="1:15" ht="15.95" customHeight="1" x14ac:dyDescent="0.2">
      <c r="A542" s="47">
        <v>10</v>
      </c>
      <c r="B542" s="52" t="s">
        <v>93</v>
      </c>
      <c r="C542" s="86">
        <f t="shared" si="35"/>
        <v>184145703.31137931</v>
      </c>
      <c r="D542" s="48">
        <f>'PNC, Exon. &amp; no Exon.'!F486</f>
        <v>7231476.9568965528</v>
      </c>
      <c r="E542" s="48">
        <f>'PNC, Exon. &amp; no Exon.'!I486</f>
        <v>3397244.8544827588</v>
      </c>
      <c r="F542" s="48">
        <f>'PNC, Exon. &amp; no Exon.'!L486</f>
        <v>173516981.5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>
        <f t="shared" si="34"/>
        <v>2.8881003894937236</v>
      </c>
    </row>
    <row r="543" spans="1:15" ht="15.95" customHeight="1" x14ac:dyDescent="0.2">
      <c r="A543" s="47">
        <v>11</v>
      </c>
      <c r="B543" s="52" t="s">
        <v>96</v>
      </c>
      <c r="C543" s="86">
        <f t="shared" si="35"/>
        <v>10569046.829999998</v>
      </c>
      <c r="D543" s="48">
        <f>'PNC, Exon. &amp; no Exon.'!F487</f>
        <v>29210.959999999999</v>
      </c>
      <c r="E543" s="48">
        <f>'PNC, Exon. &amp; no Exon.'!I487</f>
        <v>69308.289999999994</v>
      </c>
      <c r="F543" s="48">
        <f>'PNC, Exon. &amp; no Exon.'!L487</f>
        <v>0</v>
      </c>
      <c r="G543" s="48">
        <f>'PNC, Exon. &amp; no Exon.'!O487</f>
        <v>35293.99</v>
      </c>
      <c r="H543" s="48">
        <f>'PNC, Exon. &amp; no Exon.'!R487</f>
        <v>4043906.63</v>
      </c>
      <c r="I543" s="48">
        <f>'PNC, Exon. &amp; no Exon.'!U487</f>
        <v>0</v>
      </c>
      <c r="J543" s="48">
        <f>'PNC, Exon. &amp; no Exon.'!X487</f>
        <v>185847.77</v>
      </c>
      <c r="K543" s="48">
        <f>'PNC, Exon. &amp; no Exon.'!AA487</f>
        <v>4281430.17</v>
      </c>
      <c r="L543" s="48">
        <f>'PNC, Exon. &amp; no Exon.'!AD487</f>
        <v>0</v>
      </c>
      <c r="M543" s="48">
        <f>'PNC, Exon. &amp; no Exon.'!AG487</f>
        <v>386377.77999999997</v>
      </c>
      <c r="N543" s="48">
        <f>'PNC, Exon. &amp; no Exon.'!AJ487</f>
        <v>1537671.24</v>
      </c>
      <c r="O543" s="60">
        <f t="shared" si="34"/>
        <v>0.16576258754560977</v>
      </c>
    </row>
    <row r="544" spans="1:15" ht="15.95" customHeight="1" x14ac:dyDescent="0.2">
      <c r="A544" s="47">
        <v>12</v>
      </c>
      <c r="B544" s="52" t="s">
        <v>83</v>
      </c>
      <c r="C544" s="86">
        <f t="shared" si="35"/>
        <v>34285041.181034483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34285041.181034483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>
        <f t="shared" si="34"/>
        <v>0.53771898560847475</v>
      </c>
    </row>
    <row r="545" spans="1:15" ht="15.95" customHeight="1" x14ac:dyDescent="0.2">
      <c r="A545" s="47">
        <v>13</v>
      </c>
      <c r="B545" s="52" t="s">
        <v>125</v>
      </c>
      <c r="C545" s="86">
        <f t="shared" si="35"/>
        <v>156641.88</v>
      </c>
      <c r="D545" s="48">
        <f>'PNC, Exon. &amp; no Exon.'!F489</f>
        <v>18106.03</v>
      </c>
      <c r="E545" s="48">
        <f>'PNC, Exon. &amp; no Exon.'!I489</f>
        <v>0</v>
      </c>
      <c r="F545" s="48">
        <f>'PNC, Exon. &amp; no Exon.'!L489</f>
        <v>22289.31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7332.77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108913.77</v>
      </c>
      <c r="O545" s="60">
        <f t="shared" si="34"/>
        <v>2.4567365216990817E-3</v>
      </c>
    </row>
    <row r="546" spans="1:15" ht="15.95" customHeight="1" x14ac:dyDescent="0.2">
      <c r="A546" s="47">
        <v>14</v>
      </c>
      <c r="B546" s="52" t="s">
        <v>81</v>
      </c>
      <c r="C546" s="86">
        <f t="shared" si="35"/>
        <v>35293383.127586208</v>
      </c>
      <c r="D546" s="48">
        <f>'PNC, Exon. &amp; no Exon.'!F490</f>
        <v>0</v>
      </c>
      <c r="E546" s="48">
        <f>'PNC, Exon. &amp; no Exon.'!I490</f>
        <v>14850811.632758621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4773227.3189655179</v>
      </c>
      <c r="I546" s="48">
        <f>'PNC, Exon. &amp; no Exon.'!U490</f>
        <v>0</v>
      </c>
      <c r="J546" s="48">
        <f>'PNC, Exon. &amp; no Exon.'!X490</f>
        <v>9156.5775862068967</v>
      </c>
      <c r="K546" s="48">
        <f>'PNC, Exon. &amp; no Exon.'!AA490</f>
        <v>14313577.448275862</v>
      </c>
      <c r="L546" s="48">
        <f>'PNC, Exon. &amp; no Exon.'!AD490</f>
        <v>0</v>
      </c>
      <c r="M546" s="48">
        <f>'PNC, Exon. &amp; no Exon.'!AG490</f>
        <v>595186.97413793113</v>
      </c>
      <c r="N546" s="48">
        <f>'PNC, Exon. &amp; no Exon.'!AJ490</f>
        <v>751423.17586206901</v>
      </c>
      <c r="O546" s="60">
        <f t="shared" si="34"/>
        <v>0.55353359716992157</v>
      </c>
    </row>
    <row r="547" spans="1:15" ht="15.95" customHeight="1" x14ac:dyDescent="0.2">
      <c r="A547" s="47">
        <v>15</v>
      </c>
      <c r="B547" s="52" t="s">
        <v>80</v>
      </c>
      <c r="C547" s="86">
        <f t="shared" si="35"/>
        <v>32773101.719999999</v>
      </c>
      <c r="D547" s="48">
        <f>'PNC, Exon. &amp; no Exon.'!F491</f>
        <v>0</v>
      </c>
      <c r="E547" s="48">
        <f>'PNC, Exon. &amp; no Exon.'!I491</f>
        <v>9864006.5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2141081.48</v>
      </c>
      <c r="I547" s="48">
        <f>'PNC, Exon. &amp; no Exon.'!U491</f>
        <v>107686.15</v>
      </c>
      <c r="J547" s="48">
        <f>'PNC, Exon. &amp; no Exon.'!X491</f>
        <v>0</v>
      </c>
      <c r="K547" s="48">
        <f>'PNC, Exon. &amp; no Exon.'!AA491</f>
        <v>16739660.899999999</v>
      </c>
      <c r="L547" s="48">
        <f>'PNC, Exon. &amp; no Exon.'!AD491</f>
        <v>0</v>
      </c>
      <c r="M547" s="48">
        <f>'PNC, Exon. &amp; no Exon.'!AG491</f>
        <v>1561829.6300000001</v>
      </c>
      <c r="N547" s="48">
        <f>'PNC, Exon. &amp; no Exon.'!AJ491</f>
        <v>2358837.06</v>
      </c>
      <c r="O547" s="60">
        <f t="shared" si="34"/>
        <v>0.51400606226689172</v>
      </c>
    </row>
    <row r="548" spans="1:15" ht="15.95" customHeight="1" x14ac:dyDescent="0.2">
      <c r="A548" s="47">
        <v>16</v>
      </c>
      <c r="B548" s="52" t="s">
        <v>104</v>
      </c>
      <c r="C548" s="86">
        <f t="shared" si="35"/>
        <v>61426502.720000006</v>
      </c>
      <c r="D548" s="48">
        <f>'PNC, Exon. &amp; no Exon.'!F492</f>
        <v>0</v>
      </c>
      <c r="E548" s="48">
        <f>'PNC, Exon. &amp; no Exon.'!I492</f>
        <v>61282.3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220792.05000000002</v>
      </c>
      <c r="I548" s="48">
        <f>'PNC, Exon. &amp; no Exon.'!U492</f>
        <v>64138.79</v>
      </c>
      <c r="J548" s="48">
        <f>'PNC, Exon. &amp; no Exon.'!X492</f>
        <v>348501.82000000007</v>
      </c>
      <c r="K548" s="48">
        <f>'PNC, Exon. &amp; no Exon.'!AA492</f>
        <v>54863024.660000004</v>
      </c>
      <c r="L548" s="48">
        <f>'PNC, Exon. &amp; no Exon.'!AD492</f>
        <v>0</v>
      </c>
      <c r="M548" s="48">
        <f>'PNC, Exon. &amp; no Exon.'!AG492</f>
        <v>5562936.2499999991</v>
      </c>
      <c r="N548" s="48">
        <f>'PNC, Exon. &amp; no Exon.'!AJ492</f>
        <v>305826.84999999998</v>
      </c>
      <c r="O548" s="60">
        <f t="shared" si="34"/>
        <v>0.9633996516925869</v>
      </c>
    </row>
    <row r="549" spans="1:15" ht="15.95" customHeight="1" x14ac:dyDescent="0.2">
      <c r="A549" s="47">
        <v>17</v>
      </c>
      <c r="B549" s="52" t="s">
        <v>79</v>
      </c>
      <c r="C549" s="86">
        <f t="shared" si="35"/>
        <v>121335658.13689652</v>
      </c>
      <c r="D549" s="48">
        <f>'PNC, Exon. &amp; no Exon.'!F493</f>
        <v>12037.379310344828</v>
      </c>
      <c r="E549" s="48">
        <f>'PNC, Exon. &amp; no Exon.'!I493</f>
        <v>89222594.211724132</v>
      </c>
      <c r="F549" s="48">
        <f>'PNC, Exon. &amp; no Exon.'!L493</f>
        <v>47283.44</v>
      </c>
      <c r="G549" s="48">
        <f>'PNC, Exon. &amp; no Exon.'!O493</f>
        <v>2623.25</v>
      </c>
      <c r="H549" s="48">
        <f>'PNC, Exon. &amp; no Exon.'!R493</f>
        <v>4872953.5710344827</v>
      </c>
      <c r="I549" s="48">
        <f>'PNC, Exon. &amp; no Exon.'!U493</f>
        <v>2474548.0258620693</v>
      </c>
      <c r="J549" s="48">
        <f>'PNC, Exon. &amp; no Exon.'!X493</f>
        <v>289777.29310344829</v>
      </c>
      <c r="K549" s="48">
        <f>'PNC, Exon. &amp; no Exon.'!AA493</f>
        <v>18489508.943793103</v>
      </c>
      <c r="L549" s="48">
        <f>'PNC, Exon. &amp; no Exon.'!AD493</f>
        <v>0</v>
      </c>
      <c r="M549" s="48">
        <f>'PNC, Exon. &amp; no Exon.'!AG493</f>
        <v>4127004.1293103453</v>
      </c>
      <c r="N549" s="48">
        <f>'PNC, Exon. &amp; no Exon.'!AJ493</f>
        <v>1797327.8927586207</v>
      </c>
      <c r="O549" s="60">
        <f t="shared" si="34"/>
        <v>1.9030015646473859</v>
      </c>
    </row>
    <row r="550" spans="1:15" ht="15.95" customHeight="1" x14ac:dyDescent="0.2">
      <c r="A550" s="47">
        <v>18</v>
      </c>
      <c r="B550" s="52" t="s">
        <v>84</v>
      </c>
      <c r="C550" s="86">
        <f t="shared" si="35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>
        <f t="shared" si="34"/>
        <v>0</v>
      </c>
    </row>
    <row r="551" spans="1:15" ht="15.95" customHeight="1" x14ac:dyDescent="0.2">
      <c r="A551" s="47">
        <v>19</v>
      </c>
      <c r="B551" s="52" t="s">
        <v>98</v>
      </c>
      <c r="C551" s="86">
        <f t="shared" si="35"/>
        <v>25267185.115862068</v>
      </c>
      <c r="D551" s="48">
        <f>'PNC, Exon. &amp; no Exon.'!F495</f>
        <v>0</v>
      </c>
      <c r="E551" s="48">
        <f>'PNC, Exon. &amp; no Exon.'!I495</f>
        <v>2305990.0258620693</v>
      </c>
      <c r="F551" s="48">
        <f>'PNC, Exon. &amp; no Exon.'!L495</f>
        <v>22961195.09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>
        <f t="shared" si="34"/>
        <v>0.39628493015194777</v>
      </c>
    </row>
    <row r="552" spans="1:15" ht="15.95" customHeight="1" x14ac:dyDescent="0.2">
      <c r="A552" s="47">
        <v>20</v>
      </c>
      <c r="B552" s="52" t="s">
        <v>90</v>
      </c>
      <c r="C552" s="86">
        <f t="shared" si="35"/>
        <v>5218888.1034482773</v>
      </c>
      <c r="D552" s="48">
        <f>'PNC, Exon. &amp; no Exon.'!F496</f>
        <v>121758.62068965517</v>
      </c>
      <c r="E552" s="48">
        <f>'PNC, Exon. &amp; no Exon.'!I496</f>
        <v>309447.92241379316</v>
      </c>
      <c r="F552" s="48">
        <f>'PNC, Exon. &amp; no Exon.'!L496</f>
        <v>58180</v>
      </c>
      <c r="G552" s="48">
        <f>'PNC, Exon. &amp; no Exon.'!O496</f>
        <v>0</v>
      </c>
      <c r="H552" s="48">
        <f>'PNC, Exon. &amp; no Exon.'!R496</f>
        <v>68190.206896551725</v>
      </c>
      <c r="I552" s="48">
        <f>'PNC, Exon. &amp; no Exon.'!U496</f>
        <v>323859.98275862075</v>
      </c>
      <c r="J552" s="48">
        <f>'PNC, Exon. &amp; no Exon.'!X496</f>
        <v>0</v>
      </c>
      <c r="K552" s="48">
        <f>'PNC, Exon. &amp; no Exon.'!AA496</f>
        <v>3920159.5431034486</v>
      </c>
      <c r="L552" s="48">
        <f>'PNC, Exon. &amp; no Exon.'!AD496</f>
        <v>0</v>
      </c>
      <c r="M552" s="48">
        <f>'PNC, Exon. &amp; no Exon.'!AG496</f>
        <v>153384.62931034484</v>
      </c>
      <c r="N552" s="48">
        <f>'PNC, Exon. &amp; no Exon.'!AJ496</f>
        <v>263907.19827586209</v>
      </c>
      <c r="O552" s="60">
        <f t="shared" si="34"/>
        <v>8.1851884096400263E-2</v>
      </c>
    </row>
    <row r="553" spans="1:15" ht="15.95" customHeight="1" x14ac:dyDescent="0.2">
      <c r="A553" s="47">
        <v>21</v>
      </c>
      <c r="B553" s="52" t="s">
        <v>99</v>
      </c>
      <c r="C553" s="86">
        <f t="shared" si="35"/>
        <v>65756441.260344408</v>
      </c>
      <c r="D553" s="48">
        <f>'PNC, Exon. &amp; no Exon.'!F497</f>
        <v>491042.74137931032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647.62068965517244</v>
      </c>
      <c r="H553" s="48">
        <f>'PNC, Exon. &amp; no Exon.'!R497</f>
        <v>958862.3448275862</v>
      </c>
      <c r="I553" s="48">
        <f>'PNC, Exon. &amp; no Exon.'!U497</f>
        <v>-17051.71551724138</v>
      </c>
      <c r="J553" s="48">
        <f>'PNC, Exon. &amp; no Exon.'!X497</f>
        <v>0</v>
      </c>
      <c r="K553" s="48">
        <f>'PNC, Exon. &amp; no Exon.'!AA497</f>
        <v>42398076.277585953</v>
      </c>
      <c r="L553" s="48">
        <f>'PNC, Exon. &amp; no Exon.'!AD497</f>
        <v>0</v>
      </c>
      <c r="M553" s="48">
        <f>'PNC, Exon. &amp; no Exon.'!AG497</f>
        <v>19922815.76724121</v>
      </c>
      <c r="N553" s="48">
        <f>'PNC, Exon. &amp; no Exon.'!AJ497</f>
        <v>2002048.2241379314</v>
      </c>
      <c r="O553" s="60">
        <f t="shared" si="34"/>
        <v>1.031309447902748</v>
      </c>
    </row>
    <row r="554" spans="1:15" ht="15.95" customHeight="1" x14ac:dyDescent="0.2">
      <c r="A554" s="47">
        <v>22</v>
      </c>
      <c r="B554" s="51" t="s">
        <v>112</v>
      </c>
      <c r="C554" s="86">
        <f t="shared" si="35"/>
        <v>41264815.465517238</v>
      </c>
      <c r="D554" s="48">
        <f>'PNC, Exon. &amp; no Exon.'!F498</f>
        <v>2644.4051724137935</v>
      </c>
      <c r="E554" s="48">
        <f>'PNC, Exon. &amp; no Exon.'!I498</f>
        <v>1078923.8103448278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325881.75862068968</v>
      </c>
      <c r="I554" s="48">
        <f>'PNC, Exon. &amp; no Exon.'!U498</f>
        <v>15931.034482758621</v>
      </c>
      <c r="J554" s="48">
        <f>'PNC, Exon. &amp; no Exon.'!X498</f>
        <v>0</v>
      </c>
      <c r="K554" s="48">
        <f>'PNC, Exon. &amp; no Exon.'!AA498</f>
        <v>39733517.112068966</v>
      </c>
      <c r="L554" s="48">
        <f>'PNC, Exon. &amp; no Exon.'!AD498</f>
        <v>0</v>
      </c>
      <c r="M554" s="48">
        <f>'PNC, Exon. &amp; no Exon.'!AG498</f>
        <v>15585.939655172413</v>
      </c>
      <c r="N554" s="48">
        <f>'PNC, Exon. &amp; no Exon.'!AJ498</f>
        <v>92331.405172413797</v>
      </c>
      <c r="O554" s="60">
        <f t="shared" si="34"/>
        <v>0.64718821821666905</v>
      </c>
    </row>
    <row r="555" spans="1:15" ht="15.95" customHeight="1" x14ac:dyDescent="0.2">
      <c r="A555" s="47">
        <v>23</v>
      </c>
      <c r="B555" s="52" t="s">
        <v>103</v>
      </c>
      <c r="C555" s="86">
        <f t="shared" si="35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>
        <f t="shared" si="34"/>
        <v>0</v>
      </c>
    </row>
    <row r="556" spans="1:15" ht="15.95" customHeight="1" x14ac:dyDescent="0.2">
      <c r="A556" s="47">
        <v>24</v>
      </c>
      <c r="B556" s="52" t="s">
        <v>82</v>
      </c>
      <c r="C556" s="86">
        <f t="shared" si="35"/>
        <v>5365979.4741379321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5365979.4741379321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>
        <f t="shared" si="34"/>
        <v>8.4158832547223575E-2</v>
      </c>
    </row>
    <row r="557" spans="1:15" ht="15.95" customHeight="1" x14ac:dyDescent="0.2">
      <c r="A557" s="47">
        <v>25</v>
      </c>
      <c r="B557" s="52" t="s">
        <v>102</v>
      </c>
      <c r="C557" s="86">
        <f t="shared" si="35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>
        <f t="shared" si="34"/>
        <v>0</v>
      </c>
    </row>
    <row r="558" spans="1:15" ht="15.95" customHeight="1" x14ac:dyDescent="0.2">
      <c r="A558" s="47">
        <v>26</v>
      </c>
      <c r="B558" s="52" t="s">
        <v>111</v>
      </c>
      <c r="C558" s="86">
        <f t="shared" si="35"/>
        <v>48256206.670000002</v>
      </c>
      <c r="D558" s="48">
        <f>'PNC, Exon. &amp; no Exon.'!F502</f>
        <v>77151.070000000007</v>
      </c>
      <c r="E558" s="48">
        <f>'PNC, Exon. &amp; no Exon.'!I502</f>
        <v>2346434.94</v>
      </c>
      <c r="F558" s="48">
        <f>'PNC, Exon. &amp; no Exon.'!L502</f>
        <v>0</v>
      </c>
      <c r="G558" s="48">
        <f>'PNC, Exon. &amp; no Exon.'!O502</f>
        <v>1567913.94</v>
      </c>
      <c r="H558" s="48">
        <f>'PNC, Exon. &amp; no Exon.'!R502</f>
        <v>21025866.520000003</v>
      </c>
      <c r="I558" s="48">
        <f>'PNC, Exon. &amp; no Exon.'!U502</f>
        <v>377616.19</v>
      </c>
      <c r="J558" s="48">
        <f>'PNC, Exon. &amp; no Exon.'!X502</f>
        <v>193286.57</v>
      </c>
      <c r="K558" s="48">
        <f>'PNC, Exon. &amp; no Exon.'!AA502</f>
        <v>19713683.209999997</v>
      </c>
      <c r="L558" s="48">
        <f>'PNC, Exon. &amp; no Exon.'!AD502</f>
        <v>0</v>
      </c>
      <c r="M558" s="48">
        <f>'PNC, Exon. &amp; no Exon.'!AG502</f>
        <v>298252.57</v>
      </c>
      <c r="N558" s="48">
        <f>'PNC, Exon. &amp; no Exon.'!AJ502</f>
        <v>2656001.66</v>
      </c>
      <c r="O558" s="60">
        <f t="shared" si="34"/>
        <v>0.75683964802291581</v>
      </c>
    </row>
    <row r="559" spans="1:15" ht="15.95" customHeight="1" x14ac:dyDescent="0.2">
      <c r="A559" s="47">
        <v>27</v>
      </c>
      <c r="B559" s="52" t="s">
        <v>113</v>
      </c>
      <c r="C559" s="86">
        <f t="shared" si="35"/>
        <v>944746035.18999982</v>
      </c>
      <c r="D559" s="48">
        <f>'PNC, Exon. &amp; no Exon.'!F503</f>
        <v>4056898.0799999996</v>
      </c>
      <c r="E559" s="48">
        <f>'PNC, Exon. &amp; no Exon.'!I503</f>
        <v>19309678.449999999</v>
      </c>
      <c r="F559" s="48">
        <f>'PNC, Exon. &amp; no Exon.'!L503</f>
        <v>855074802.12</v>
      </c>
      <c r="G559" s="48">
        <f>'PNC, Exon. &amp; no Exon.'!O503</f>
        <v>1098886.55</v>
      </c>
      <c r="H559" s="48">
        <f>'PNC, Exon. &amp; no Exon.'!R503</f>
        <v>20064490.309999999</v>
      </c>
      <c r="I559" s="48">
        <f>'PNC, Exon. &amp; no Exon.'!U503</f>
        <v>288998.5</v>
      </c>
      <c r="J559" s="48">
        <f>'PNC, Exon. &amp; no Exon.'!X503</f>
        <v>267128.90999999997</v>
      </c>
      <c r="K559" s="48">
        <f>'PNC, Exon. &amp; no Exon.'!AA503</f>
        <v>38429172.980000004</v>
      </c>
      <c r="L559" s="48">
        <f>'PNC, Exon. &amp; no Exon.'!AD503</f>
        <v>0</v>
      </c>
      <c r="M559" s="48">
        <f>'PNC, Exon. &amp; no Exon.'!AG503</f>
        <v>1312054.5599999998</v>
      </c>
      <c r="N559" s="48">
        <f>'PNC, Exon. &amp; no Exon.'!AJ503</f>
        <v>4843924.7299999995</v>
      </c>
      <c r="O559" s="60">
        <f t="shared" si="34"/>
        <v>14.817187385529836</v>
      </c>
    </row>
    <row r="560" spans="1:15" ht="15.95" customHeight="1" x14ac:dyDescent="0.2">
      <c r="A560" s="47">
        <v>28</v>
      </c>
      <c r="B560" s="52" t="s">
        <v>116</v>
      </c>
      <c r="C560" s="86">
        <f t="shared" si="35"/>
        <v>30583307.280000001</v>
      </c>
      <c r="D560" s="48">
        <f>'PNC, Exon. &amp; no Exon.'!F504</f>
        <v>0</v>
      </c>
      <c r="E560" s="48">
        <f>'PNC, Exon. &amp; no Exon.'!I504</f>
        <v>11984272.310000001</v>
      </c>
      <c r="F560" s="48">
        <f>'PNC, Exon. &amp; no Exon.'!L504</f>
        <v>0</v>
      </c>
      <c r="G560" s="48">
        <f>'PNC, Exon. &amp; no Exon.'!O504</f>
        <v>15161.77</v>
      </c>
      <c r="H560" s="48">
        <f>'PNC, Exon. &amp; no Exon.'!R504</f>
        <v>1125528.8400000001</v>
      </c>
      <c r="I560" s="48">
        <f>'PNC, Exon. &amp; no Exon.'!U504</f>
        <v>820441.33000000007</v>
      </c>
      <c r="J560" s="48">
        <f>'PNC, Exon. &amp; no Exon.'!X504</f>
        <v>125986.93</v>
      </c>
      <c r="K560" s="48">
        <f>'PNC, Exon. &amp; no Exon.'!AA504</f>
        <v>14968187.460000001</v>
      </c>
      <c r="L560" s="48">
        <f>'PNC, Exon. &amp; no Exon.'!AD504</f>
        <v>0</v>
      </c>
      <c r="M560" s="48">
        <f>'PNC, Exon. &amp; no Exon.'!AG504</f>
        <v>369642.12000000005</v>
      </c>
      <c r="N560" s="48">
        <f>'PNC, Exon. &amp; no Exon.'!AJ504</f>
        <v>1174086.52</v>
      </c>
      <c r="O560" s="60">
        <f t="shared" si="34"/>
        <v>0.47966181170145178</v>
      </c>
    </row>
    <row r="561" spans="1:15" ht="15.95" customHeight="1" x14ac:dyDescent="0.2">
      <c r="A561" s="47">
        <v>29</v>
      </c>
      <c r="B561" s="52" t="s">
        <v>120</v>
      </c>
      <c r="C561" s="86">
        <f t="shared" si="35"/>
        <v>19874464.043103464</v>
      </c>
      <c r="D561" s="48">
        <f>'PNC, Exon. &amp; no Exon.'!F505</f>
        <v>0</v>
      </c>
      <c r="E561" s="48">
        <f>'PNC, Exon. &amp; no Exon.'!I505</f>
        <v>612524.84482758655</v>
      </c>
      <c r="F561" s="48">
        <f>'PNC, Exon. &amp; no Exon.'!L505</f>
        <v>360680</v>
      </c>
      <c r="G561" s="48">
        <f>'PNC, Exon. &amp; no Exon.'!O505</f>
        <v>0</v>
      </c>
      <c r="H561" s="48">
        <f>'PNC, Exon. &amp; no Exon.'!R505</f>
        <v>574429.06896551722</v>
      </c>
      <c r="I561" s="48">
        <f>'PNC, Exon. &amp; no Exon.'!U505</f>
        <v>5732.7586206896558</v>
      </c>
      <c r="J561" s="48">
        <f>'PNC, Exon. &amp; no Exon.'!X505</f>
        <v>168816.9051724138</v>
      </c>
      <c r="K561" s="48">
        <f>'PNC, Exon. &amp; no Exon.'!AA505</f>
        <v>12169061.767241394</v>
      </c>
      <c r="L561" s="48">
        <f>'PNC, Exon. &amp; no Exon.'!AD505</f>
        <v>0</v>
      </c>
      <c r="M561" s="48">
        <f>'PNC, Exon. &amp; no Exon.'!AG505</f>
        <v>5508318.0172413811</v>
      </c>
      <c r="N561" s="48">
        <f>'PNC, Exon. &amp; no Exon.'!AJ505</f>
        <v>474900.68103448278</v>
      </c>
      <c r="O561" s="60">
        <f t="shared" si="34"/>
        <v>0.31170668830000936</v>
      </c>
    </row>
    <row r="562" spans="1:15" ht="15.95" customHeight="1" x14ac:dyDescent="0.2">
      <c r="A562" s="47">
        <v>30</v>
      </c>
      <c r="B562" s="52" t="s">
        <v>100</v>
      </c>
      <c r="C562" s="86">
        <f t="shared" ref="C562:C569" si="36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>
        <f t="shared" si="34"/>
        <v>0</v>
      </c>
    </row>
    <row r="563" spans="1:15" ht="15.95" customHeight="1" x14ac:dyDescent="0.2">
      <c r="A563" s="47">
        <v>31</v>
      </c>
      <c r="B563" s="51" t="s">
        <v>106</v>
      </c>
      <c r="C563" s="86">
        <f t="shared" si="36"/>
        <v>32333954.57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32333954.57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>
        <f t="shared" si="34"/>
        <v>0.50711857571600849</v>
      </c>
    </row>
    <row r="564" spans="1:15" ht="15.95" customHeight="1" x14ac:dyDescent="0.2">
      <c r="A564" s="47">
        <v>32</v>
      </c>
      <c r="B564" s="52" t="s">
        <v>114</v>
      </c>
      <c r="C564" s="86">
        <f t="shared" si="36"/>
        <v>12435278.900000002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805040.24</v>
      </c>
      <c r="I564" s="48">
        <f>'PNC, Exon. &amp; no Exon.'!U508</f>
        <v>138493.04</v>
      </c>
      <c r="J564" s="48">
        <f>'PNC, Exon. &amp; no Exon.'!X508</f>
        <v>40344.410000000003</v>
      </c>
      <c r="K564" s="48">
        <f>'PNC, Exon. &amp; no Exon.'!AA508</f>
        <v>8084035.8099999996</v>
      </c>
      <c r="L564" s="48">
        <f>'PNC, Exon. &amp; no Exon.'!AD508</f>
        <v>0</v>
      </c>
      <c r="M564" s="48">
        <f>'PNC, Exon. &amp; no Exon.'!AG508</f>
        <v>1660225.37</v>
      </c>
      <c r="N564" s="48">
        <f>'PNC, Exon. &amp; no Exon.'!AJ508</f>
        <v>1707140.0300000003</v>
      </c>
      <c r="O564" s="60">
        <f t="shared" si="34"/>
        <v>0.19503215762696405</v>
      </c>
    </row>
    <row r="565" spans="1:15" ht="15.95" customHeight="1" x14ac:dyDescent="0.2">
      <c r="A565" s="47">
        <v>33</v>
      </c>
      <c r="B565" s="52" t="s">
        <v>115</v>
      </c>
      <c r="C565" s="86">
        <f t="shared" si="36"/>
        <v>13576129.789999999</v>
      </c>
      <c r="D565" s="48">
        <f>'PNC, Exon. &amp; no Exon.'!F509</f>
        <v>0</v>
      </c>
      <c r="E565" s="48">
        <f>'PNC, Exon. &amp; no Exon.'!I509</f>
        <v>7930971.9299999997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3452844.15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55499.42</v>
      </c>
      <c r="N565" s="48">
        <f>'PNC, Exon. &amp; no Exon.'!AJ509</f>
        <v>2136814.29</v>
      </c>
      <c r="O565" s="60">
        <f t="shared" si="34"/>
        <v>0.21292501008299877</v>
      </c>
    </row>
    <row r="566" spans="1:15" ht="15.95" customHeight="1" x14ac:dyDescent="0.2">
      <c r="A566" s="47">
        <v>34</v>
      </c>
      <c r="B566" s="52" t="s">
        <v>117</v>
      </c>
      <c r="C566" s="86">
        <f t="shared" si="36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>
        <f t="shared" si="34"/>
        <v>0</v>
      </c>
    </row>
    <row r="567" spans="1:15" ht="15.95" customHeight="1" x14ac:dyDescent="0.2">
      <c r="A567" s="47">
        <v>35</v>
      </c>
      <c r="B567" s="52" t="s">
        <v>122</v>
      </c>
      <c r="C567" s="86">
        <f t="shared" si="36"/>
        <v>482263.61206896557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272987.06896551728</v>
      </c>
      <c r="L567" s="48">
        <f>'PNC, Exon. &amp; no Exon.'!AD511</f>
        <v>0</v>
      </c>
      <c r="M567" s="48">
        <f>'PNC, Exon. &amp; no Exon.'!AG511</f>
        <v>173147.70689655174</v>
      </c>
      <c r="N567" s="48">
        <f>'PNC, Exon. &amp; no Exon.'!AJ511</f>
        <v>36128.836206896551</v>
      </c>
      <c r="O567" s="60">
        <f t="shared" si="34"/>
        <v>7.5637155839571495E-3</v>
      </c>
    </row>
    <row r="568" spans="1:15" ht="15.95" customHeight="1" x14ac:dyDescent="0.2">
      <c r="A568" s="47">
        <v>36</v>
      </c>
      <c r="B568" s="52" t="s">
        <v>124</v>
      </c>
      <c r="C568" s="86">
        <f t="shared" si="36"/>
        <v>848907.78448275873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744269.24137931038</v>
      </c>
      <c r="L568" s="48">
        <f>'PNC, Exon. &amp; no Exon.'!AD512</f>
        <v>0</v>
      </c>
      <c r="M568" s="48">
        <f>'PNC, Exon. &amp; no Exon.'!AG512</f>
        <v>104638.54310344829</v>
      </c>
      <c r="N568" s="48">
        <f>'PNC, Exon. &amp; no Exon.'!AJ512</f>
        <v>0</v>
      </c>
      <c r="O568" s="60">
        <f t="shared" si="34"/>
        <v>1.3314081506768473E-2</v>
      </c>
    </row>
    <row r="569" spans="1:15" ht="15.95" customHeight="1" x14ac:dyDescent="0.2">
      <c r="A569" s="47">
        <v>37</v>
      </c>
      <c r="B569" s="52" t="s">
        <v>101</v>
      </c>
      <c r="C569" s="86">
        <f t="shared" si="36"/>
        <v>45924579.45000001</v>
      </c>
      <c r="D569" s="48">
        <f>'PNC, Exon. &amp; no Exon.'!F513</f>
        <v>0</v>
      </c>
      <c r="E569" s="48">
        <f>'PNC, Exon. &amp; no Exon.'!I513</f>
        <v>2038920.3900000001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43323591.500000007</v>
      </c>
      <c r="M569" s="48">
        <f>'PNC, Exon. &amp; no Exon.'!AG513</f>
        <v>0</v>
      </c>
      <c r="N569" s="48">
        <f>'PNC, Exon. &amp; no Exon.'!AJ513</f>
        <v>562067.55999999994</v>
      </c>
      <c r="O569" s="60">
        <f t="shared" si="34"/>
        <v>0.72027092357730993</v>
      </c>
    </row>
    <row r="570" spans="1:15" ht="15.95" customHeight="1" x14ac:dyDescent="0.2">
      <c r="A570" s="47">
        <v>38</v>
      </c>
      <c r="B570" s="52" t="s">
        <v>107</v>
      </c>
      <c r="C570" s="86">
        <f>SUM(D570:N570)</f>
        <v>31907649.830000002</v>
      </c>
      <c r="D570" s="48">
        <f>'PNC, Exon. &amp; no Exon.'!F514</f>
        <v>0</v>
      </c>
      <c r="E570" s="48">
        <f>'PNC, Exon. &amp; no Exon.'!I514</f>
        <v>31878228.640000001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29421.19</v>
      </c>
      <c r="N570" s="48">
        <f>'PNC, Exon. &amp; no Exon.'!AJ514</f>
        <v>0</v>
      </c>
      <c r="O570" s="60">
        <f t="shared" si="34"/>
        <v>0.50043250667667227</v>
      </c>
    </row>
    <row r="571" spans="1:15" x14ac:dyDescent="0.2">
      <c r="A571" s="80" t="s">
        <v>95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x14ac:dyDescent="0.2">
      <c r="B572" s="15"/>
    </row>
    <row r="592" spans="1:15" ht="18" customHeight="1" x14ac:dyDescent="0.3">
      <c r="A592" s="192" t="s">
        <v>42</v>
      </c>
      <c r="B592" s="192"/>
      <c r="C592" s="192"/>
      <c r="D592" s="192"/>
      <c r="E592" s="192"/>
      <c r="F592" s="192"/>
      <c r="G592" s="192"/>
      <c r="H592" s="192"/>
      <c r="I592" s="192"/>
      <c r="J592" s="192"/>
      <c r="K592" s="192"/>
      <c r="L592" s="192"/>
      <c r="M592" s="192"/>
      <c r="N592" s="192"/>
      <c r="O592" s="192"/>
    </row>
    <row r="593" spans="1:31" ht="12.75" customHeight="1" x14ac:dyDescent="0.2">
      <c r="A593" s="191" t="s">
        <v>56</v>
      </c>
      <c r="B593" s="191"/>
      <c r="C593" s="191"/>
      <c r="D593" s="191"/>
      <c r="E593" s="191"/>
      <c r="F593" s="191"/>
      <c r="G593" s="191"/>
      <c r="H593" s="191"/>
      <c r="I593" s="191"/>
      <c r="J593" s="191"/>
      <c r="K593" s="191"/>
      <c r="L593" s="191"/>
      <c r="M593" s="191"/>
      <c r="N593" s="191"/>
      <c r="O593" s="191"/>
    </row>
    <row r="594" spans="1:31" ht="12.75" customHeight="1" x14ac:dyDescent="0.2">
      <c r="A594" s="193" t="s">
        <v>136</v>
      </c>
      <c r="B594" s="194"/>
      <c r="C594" s="194"/>
      <c r="D594" s="194"/>
      <c r="E594" s="194"/>
      <c r="F594" s="194"/>
      <c r="G594" s="194"/>
      <c r="H594" s="194"/>
      <c r="I594" s="194"/>
      <c r="J594" s="194"/>
      <c r="K594" s="194"/>
      <c r="L594" s="194"/>
      <c r="M594" s="194"/>
      <c r="N594" s="194"/>
      <c r="O594" s="194"/>
    </row>
    <row r="595" spans="1:31" ht="12.75" customHeight="1" x14ac:dyDescent="0.2">
      <c r="A595" s="191" t="s">
        <v>110</v>
      </c>
      <c r="B595" s="191"/>
      <c r="C595" s="191"/>
      <c r="D595" s="191"/>
      <c r="E595" s="191"/>
      <c r="F595" s="191"/>
      <c r="G595" s="191"/>
      <c r="H595" s="191"/>
      <c r="I595" s="191"/>
      <c r="J595" s="191"/>
      <c r="K595" s="191"/>
      <c r="L595" s="191"/>
      <c r="M595" s="191"/>
      <c r="N595" s="191"/>
      <c r="O595" s="191"/>
    </row>
    <row r="596" spans="1:3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2">
      <c r="A597" s="154" t="s">
        <v>32</v>
      </c>
      <c r="B597" s="79" t="s">
        <v>105</v>
      </c>
      <c r="C597" s="154" t="s">
        <v>0</v>
      </c>
      <c r="D597" s="154" t="s">
        <v>43</v>
      </c>
      <c r="E597" s="154" t="s">
        <v>13</v>
      </c>
      <c r="F597" s="154" t="s">
        <v>44</v>
      </c>
      <c r="G597" s="154" t="s">
        <v>15</v>
      </c>
      <c r="H597" s="154" t="s">
        <v>45</v>
      </c>
      <c r="I597" s="154" t="s">
        <v>109</v>
      </c>
      <c r="J597" s="154" t="s">
        <v>46</v>
      </c>
      <c r="K597" s="154" t="s">
        <v>36</v>
      </c>
      <c r="L597" s="154" t="s">
        <v>47</v>
      </c>
      <c r="M597" s="154" t="s">
        <v>48</v>
      </c>
      <c r="N597" s="154" t="s">
        <v>49</v>
      </c>
      <c r="O597" s="154" t="s">
        <v>62</v>
      </c>
      <c r="Q597" t="str">
        <f>D597</f>
        <v xml:space="preserve">Vida Individual </v>
      </c>
      <c r="R597" t="str">
        <f t="shared" ref="R597:Z597" si="37">E597</f>
        <v>Vida Colectivo</v>
      </c>
      <c r="S597" t="str">
        <f t="shared" si="37"/>
        <v xml:space="preserve">Salud </v>
      </c>
      <c r="T597" t="str">
        <f t="shared" si="37"/>
        <v>Accidentes Personales</v>
      </c>
      <c r="U597" t="str">
        <f t="shared" si="37"/>
        <v xml:space="preserve">Incendio y Aliados </v>
      </c>
      <c r="V597" t="str">
        <f t="shared" si="37"/>
        <v xml:space="preserve">Naves Marítimas y Aéreas </v>
      </c>
      <c r="W597" t="str">
        <f t="shared" si="37"/>
        <v xml:space="preserve">Transporte de Carga </v>
      </c>
      <c r="X597" t="str">
        <f t="shared" si="37"/>
        <v xml:space="preserve">Vehículos de Motor </v>
      </c>
      <c r="Y597" t="str">
        <f t="shared" si="37"/>
        <v xml:space="preserve">Agrícola y Pecuario </v>
      </c>
      <c r="Z597" t="str">
        <f t="shared" si="37"/>
        <v xml:space="preserve">Fianzas </v>
      </c>
      <c r="AA597" t="str">
        <f>N597</f>
        <v xml:space="preserve">Otros Seguros </v>
      </c>
    </row>
    <row r="598" spans="1:31" ht="15.95" customHeight="1" x14ac:dyDescent="0.2">
      <c r="A598" s="47"/>
      <c r="B598" s="74" t="s">
        <v>21</v>
      </c>
      <c r="C598" s="114">
        <f>SUM(C599:C636)</f>
        <v>5881052414.8800001</v>
      </c>
      <c r="D598" s="86">
        <f t="shared" ref="D598:N598" si="38">SUM(D599:D636)</f>
        <v>26433474.550000001</v>
      </c>
      <c r="E598" s="86">
        <f t="shared" si="38"/>
        <v>873497723.81999993</v>
      </c>
      <c r="F598" s="86">
        <f t="shared" si="38"/>
        <v>1641091586.4399998</v>
      </c>
      <c r="G598" s="86">
        <f t="shared" si="38"/>
        <v>43864981.730000012</v>
      </c>
      <c r="H598" s="86">
        <f t="shared" si="38"/>
        <v>1410736011.4100003</v>
      </c>
      <c r="I598" s="86">
        <f t="shared" si="38"/>
        <v>29079576.66</v>
      </c>
      <c r="J598" s="86">
        <f t="shared" si="38"/>
        <v>67850112.189999998</v>
      </c>
      <c r="K598" s="86">
        <f t="shared" si="38"/>
        <v>1437024848.9000001</v>
      </c>
      <c r="L598" s="86">
        <f t="shared" si="38"/>
        <v>32971337.469999999</v>
      </c>
      <c r="M598" s="86">
        <f t="shared" si="38"/>
        <v>62555270.240000002</v>
      </c>
      <c r="N598" s="86">
        <f t="shared" si="38"/>
        <v>255947491.47</v>
      </c>
      <c r="O598" s="64">
        <f>SUM(O599:O636)</f>
        <v>100</v>
      </c>
      <c r="Q598" s="172">
        <f>D598/$C$598</f>
        <v>4.4946844008938091E-3</v>
      </c>
      <c r="R598" s="174">
        <f t="shared" ref="R598:AA598" si="39">E598/$C$598</f>
        <v>0.14852745090486041</v>
      </c>
      <c r="S598" s="174">
        <f t="shared" si="39"/>
        <v>0.27904726410663788</v>
      </c>
      <c r="T598" s="174">
        <f t="shared" si="39"/>
        <v>7.4586959332337555E-3</v>
      </c>
      <c r="U598" s="174">
        <f t="shared" si="39"/>
        <v>0.23987815647427549</v>
      </c>
      <c r="V598" s="174">
        <f t="shared" si="39"/>
        <v>4.9446212358903712E-3</v>
      </c>
      <c r="W598" s="174">
        <f t="shared" si="39"/>
        <v>1.1537069796951375E-2</v>
      </c>
      <c r="X598" s="174">
        <f t="shared" si="39"/>
        <v>0.24434824713755282</v>
      </c>
      <c r="Y598" s="174">
        <f t="shared" si="39"/>
        <v>5.6063668785840542E-3</v>
      </c>
      <c r="Z598" s="174">
        <f t="shared" si="39"/>
        <v>1.0636747613696691E-2</v>
      </c>
      <c r="AA598" s="174">
        <f t="shared" si="39"/>
        <v>4.3520695517423387E-2</v>
      </c>
      <c r="AB598" s="173"/>
      <c r="AC598" s="173"/>
      <c r="AD598" s="173"/>
      <c r="AE598" s="173"/>
    </row>
    <row r="599" spans="1:31" ht="15.95" customHeight="1" x14ac:dyDescent="0.2">
      <c r="A599" s="47">
        <v>1</v>
      </c>
      <c r="B599" s="101" t="s">
        <v>88</v>
      </c>
      <c r="C599" s="114">
        <f t="shared" ref="C599:C629" si="40">SUM(D599:N599)</f>
        <v>1175601975.46</v>
      </c>
      <c r="D599" s="48">
        <f>'PNC, Exon. &amp; no Exon.'!F535</f>
        <v>6497817.1599999992</v>
      </c>
      <c r="E599" s="48">
        <f>'PNC, Exon. &amp; no Exon.'!I535</f>
        <v>210230541.91</v>
      </c>
      <c r="F599" s="48">
        <f>'PNC, Exon. &amp; no Exon.'!L535</f>
        <v>290550627.27999997</v>
      </c>
      <c r="G599" s="48">
        <f>'PNC, Exon. &amp; no Exon.'!O535</f>
        <v>25336743.23</v>
      </c>
      <c r="H599" s="48">
        <f>'PNC, Exon. &amp; no Exon.'!R535</f>
        <v>384921441.76999998</v>
      </c>
      <c r="I599" s="48">
        <f>'PNC, Exon. &amp; no Exon.'!U535</f>
        <v>1901315.11</v>
      </c>
      <c r="J599" s="48">
        <f>'PNC, Exon. &amp; no Exon.'!X535</f>
        <v>30277506.670000002</v>
      </c>
      <c r="K599" s="48">
        <f>'PNC, Exon. &amp; no Exon.'!AA535</f>
        <v>153348300.25</v>
      </c>
      <c r="L599" s="48">
        <f>'PNC, Exon. &amp; no Exon.'!AD535</f>
        <v>0</v>
      </c>
      <c r="M599" s="48">
        <f>'PNC, Exon. &amp; no Exon.'!AG535</f>
        <v>9095795.1799999997</v>
      </c>
      <c r="N599" s="48">
        <f>'PNC, Exon. &amp; no Exon.'!AJ535</f>
        <v>63441886.899999999</v>
      </c>
      <c r="O599" s="60">
        <f>(C599/$C$598*100)</f>
        <v>19.989653084633964</v>
      </c>
    </row>
    <row r="600" spans="1:31" ht="15.95" customHeight="1" x14ac:dyDescent="0.2">
      <c r="A600" s="47">
        <v>2</v>
      </c>
      <c r="B600" s="52" t="s">
        <v>118</v>
      </c>
      <c r="C600" s="114">
        <f t="shared" si="40"/>
        <v>678120492.68000007</v>
      </c>
      <c r="D600" s="48">
        <f>'PNC, Exon. &amp; no Exon.'!F536</f>
        <v>3958291.63</v>
      </c>
      <c r="E600" s="48">
        <f>'PNC, Exon. &amp; no Exon.'!I536</f>
        <v>174725407.53</v>
      </c>
      <c r="F600" s="48">
        <f>'PNC, Exon. &amp; no Exon.'!L536</f>
        <v>4678018.62</v>
      </c>
      <c r="G600" s="48">
        <f>'PNC, Exon. &amp; no Exon.'!O536</f>
        <v>1075606.9100000001</v>
      </c>
      <c r="H600" s="48">
        <f>'PNC, Exon. &amp; no Exon.'!R536</f>
        <v>237655732.69</v>
      </c>
      <c r="I600" s="48">
        <f>'PNC, Exon. &amp; no Exon.'!U536</f>
        <v>3806846.25</v>
      </c>
      <c r="J600" s="48">
        <f>'PNC, Exon. &amp; no Exon.'!X536</f>
        <v>4836375.6000000006</v>
      </c>
      <c r="K600" s="48">
        <f>'PNC, Exon. &amp; no Exon.'!AA536</f>
        <v>208995237.44</v>
      </c>
      <c r="L600" s="48">
        <f>'PNC, Exon. &amp; no Exon.'!AD536</f>
        <v>0</v>
      </c>
      <c r="M600" s="48">
        <f>'PNC, Exon. &amp; no Exon.'!AG536</f>
        <v>1212729.54</v>
      </c>
      <c r="N600" s="48">
        <f>'PNC, Exon. &amp; no Exon.'!AJ536</f>
        <v>37176246.469999999</v>
      </c>
      <c r="O600" s="60">
        <f t="shared" ref="O600:O636" si="41">(C600/$C$598*100)</f>
        <v>11.530597669292101</v>
      </c>
    </row>
    <row r="601" spans="1:31" ht="15.95" customHeight="1" x14ac:dyDescent="0.2">
      <c r="A601" s="47">
        <v>3</v>
      </c>
      <c r="B601" s="52" t="s">
        <v>97</v>
      </c>
      <c r="C601" s="114">
        <f t="shared" si="40"/>
        <v>848236524.60000002</v>
      </c>
      <c r="D601" s="48">
        <f>'PNC, Exon. &amp; no Exon.'!F537</f>
        <v>2362094.81</v>
      </c>
      <c r="E601" s="48">
        <f>'PNC, Exon. &amp; no Exon.'!I537</f>
        <v>162438199.56999999</v>
      </c>
      <c r="F601" s="48">
        <f>'PNC, Exon. &amp; no Exon.'!L537</f>
        <v>19838297.199999999</v>
      </c>
      <c r="G601" s="48">
        <f>'PNC, Exon. &amp; no Exon.'!O537</f>
        <v>10444526.73</v>
      </c>
      <c r="H601" s="48">
        <f>'PNC, Exon. &amp; no Exon.'!R537</f>
        <v>358082123.38999999</v>
      </c>
      <c r="I601" s="48">
        <f>'PNC, Exon. &amp; no Exon.'!U537</f>
        <v>2524564.4500000002</v>
      </c>
      <c r="J601" s="48">
        <f>'PNC, Exon. &amp; no Exon.'!X537</f>
        <v>7332268.4299999997</v>
      </c>
      <c r="K601" s="48">
        <f>'PNC, Exon. &amp; no Exon.'!AA537</f>
        <v>257117098.59</v>
      </c>
      <c r="L601" s="48">
        <f>'PNC, Exon. &amp; no Exon.'!AD537</f>
        <v>0</v>
      </c>
      <c r="M601" s="48">
        <f>'PNC, Exon. &amp; no Exon.'!AG537</f>
        <v>10220676.220000001</v>
      </c>
      <c r="N601" s="48">
        <f>'PNC, Exon. &amp; no Exon.'!AJ537</f>
        <v>17876675.209999997</v>
      </c>
      <c r="O601" s="60">
        <f t="shared" si="41"/>
        <v>14.423209738002443</v>
      </c>
    </row>
    <row r="602" spans="1:31" ht="15.95" customHeight="1" x14ac:dyDescent="0.2">
      <c r="A602" s="47">
        <v>4</v>
      </c>
      <c r="B602" s="52" t="s">
        <v>94</v>
      </c>
      <c r="C602" s="114">
        <f t="shared" si="40"/>
        <v>448193431.36000001</v>
      </c>
      <c r="D602" s="48">
        <f>'PNC, Exon. &amp; no Exon.'!F538</f>
        <v>1104560.46</v>
      </c>
      <c r="E602" s="48">
        <f>'PNC, Exon. &amp; no Exon.'!I538</f>
        <v>16478929.699999999</v>
      </c>
      <c r="F602" s="48">
        <f>'PNC, Exon. &amp; no Exon.'!L538</f>
        <v>10106277.229999999</v>
      </c>
      <c r="G602" s="48">
        <f>'PNC, Exon. &amp; no Exon.'!O538</f>
        <v>938812.16</v>
      </c>
      <c r="H602" s="48">
        <f>'PNC, Exon. &amp; no Exon.'!R538</f>
        <v>207164733.54000002</v>
      </c>
      <c r="I602" s="48">
        <f>'PNC, Exon. &amp; no Exon.'!U538</f>
        <v>5812895.1299999999</v>
      </c>
      <c r="J602" s="48">
        <f>'PNC, Exon. &amp; no Exon.'!X538</f>
        <v>13621361.810000001</v>
      </c>
      <c r="K602" s="48">
        <f>'PNC, Exon. &amp; no Exon.'!AA538</f>
        <v>130203459.52000001</v>
      </c>
      <c r="L602" s="48">
        <f>'PNC, Exon. &amp; no Exon.'!AD538</f>
        <v>0</v>
      </c>
      <c r="M602" s="48">
        <f>'PNC, Exon. &amp; no Exon.'!AG538</f>
        <v>10300096.09</v>
      </c>
      <c r="N602" s="48">
        <f>'PNC, Exon. &amp; no Exon.'!AJ538</f>
        <v>52462305.719999999</v>
      </c>
      <c r="O602" s="60">
        <f t="shared" si="41"/>
        <v>7.6209732500597882</v>
      </c>
    </row>
    <row r="603" spans="1:31" ht="15.95" customHeight="1" x14ac:dyDescent="0.2">
      <c r="A603" s="47">
        <v>5</v>
      </c>
      <c r="B603" s="52" t="s">
        <v>89</v>
      </c>
      <c r="C603" s="114">
        <f t="shared" si="40"/>
        <v>570581931.46000004</v>
      </c>
      <c r="D603" s="48">
        <f>'PNC, Exon. &amp; no Exon.'!F539</f>
        <v>352357.91</v>
      </c>
      <c r="E603" s="48">
        <f>'PNC, Exon. &amp; no Exon.'!I539</f>
        <v>17769871.239999998</v>
      </c>
      <c r="F603" s="48">
        <f>'PNC, Exon. &amp; no Exon.'!L539</f>
        <v>177547622.94999999</v>
      </c>
      <c r="G603" s="48">
        <f>'PNC, Exon. &amp; no Exon.'!O539</f>
        <v>2561058.02</v>
      </c>
      <c r="H603" s="48">
        <f>'PNC, Exon. &amp; no Exon.'!R539</f>
        <v>140957413.40000001</v>
      </c>
      <c r="I603" s="48">
        <f>'PNC, Exon. &amp; no Exon.'!U539</f>
        <v>5542222.4299999997</v>
      </c>
      <c r="J603" s="48">
        <f>'PNC, Exon. &amp; no Exon.'!X539</f>
        <v>7081923.7400000002</v>
      </c>
      <c r="K603" s="48">
        <f>'PNC, Exon. &amp; no Exon.'!AA539</f>
        <v>161139429.56999999</v>
      </c>
      <c r="L603" s="48">
        <f>'PNC, Exon. &amp; no Exon.'!AD539</f>
        <v>0</v>
      </c>
      <c r="M603" s="48">
        <f>'PNC, Exon. &amp; no Exon.'!AG539</f>
        <v>4579548.55</v>
      </c>
      <c r="N603" s="48">
        <f>'PNC, Exon. &amp; no Exon.'!AJ539</f>
        <v>53050483.649999999</v>
      </c>
      <c r="O603" s="60">
        <f t="shared" si="41"/>
        <v>9.7020378532307721</v>
      </c>
    </row>
    <row r="604" spans="1:31" ht="15.95" customHeight="1" x14ac:dyDescent="0.2">
      <c r="A604" s="47">
        <v>6</v>
      </c>
      <c r="B604" s="52" t="s">
        <v>127</v>
      </c>
      <c r="C604" s="114">
        <f t="shared" si="40"/>
        <v>257024.31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256696.34</v>
      </c>
      <c r="G604" s="48">
        <f>'PNC, Exon. &amp; no Exon.'!O540</f>
        <v>327.97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>
        <f t="shared" si="41"/>
        <v>4.3703795148923941E-3</v>
      </c>
    </row>
    <row r="605" spans="1:31" ht="15.95" customHeight="1" x14ac:dyDescent="0.2">
      <c r="A605" s="47">
        <v>7</v>
      </c>
      <c r="B605" s="52" t="s">
        <v>91</v>
      </c>
      <c r="C605" s="114">
        <f t="shared" si="40"/>
        <v>93000591.640000015</v>
      </c>
      <c r="D605" s="48">
        <f>'PNC, Exon. &amp; no Exon.'!F541</f>
        <v>0</v>
      </c>
      <c r="E605" s="48">
        <f>'PNC, Exon. &amp; no Exon.'!I541</f>
        <v>45901.52</v>
      </c>
      <c r="F605" s="48">
        <f>'PNC, Exon. &amp; no Exon.'!L541</f>
        <v>0</v>
      </c>
      <c r="G605" s="48">
        <f>'PNC, Exon. &amp; no Exon.'!O541</f>
        <v>18860.990000000002</v>
      </c>
      <c r="H605" s="48">
        <f>'PNC, Exon. &amp; no Exon.'!R541</f>
        <v>8753124.0600000005</v>
      </c>
      <c r="I605" s="48">
        <f>'PNC, Exon. &amp; no Exon.'!U541</f>
        <v>286279.24</v>
      </c>
      <c r="J605" s="48">
        <f>'PNC, Exon. &amp; no Exon.'!X541</f>
        <v>28159.41</v>
      </c>
      <c r="K605" s="48">
        <f>'PNC, Exon. &amp; no Exon.'!AA541</f>
        <v>79734354.960000008</v>
      </c>
      <c r="L605" s="48">
        <f>'PNC, Exon. &amp; no Exon.'!AD541</f>
        <v>0</v>
      </c>
      <c r="M605" s="48">
        <f>'PNC, Exon. &amp; no Exon.'!AG541</f>
        <v>824854.9</v>
      </c>
      <c r="N605" s="48">
        <f>'PNC, Exon. &amp; no Exon.'!AJ541</f>
        <v>3309056.56</v>
      </c>
      <c r="O605" s="60">
        <f t="shared" si="41"/>
        <v>1.5813596798541312</v>
      </c>
    </row>
    <row r="606" spans="1:31" ht="15.95" customHeight="1" x14ac:dyDescent="0.2">
      <c r="A606" s="47">
        <v>8</v>
      </c>
      <c r="B606" s="52" t="s">
        <v>123</v>
      </c>
      <c r="C606" s="114">
        <f t="shared" si="40"/>
        <v>105752987.32000001</v>
      </c>
      <c r="D606" s="48">
        <f>'PNC, Exon. &amp; no Exon.'!F542</f>
        <v>0</v>
      </c>
      <c r="E606" s="48">
        <f>'PNC, Exon. &amp; no Exon.'!I542</f>
        <v>97398088.260000005</v>
      </c>
      <c r="F606" s="48">
        <f>'PNC, Exon. &amp; no Exon.'!L542</f>
        <v>0</v>
      </c>
      <c r="G606" s="48">
        <f>'PNC, Exon. &amp; no Exon.'!O542</f>
        <v>1314168.7</v>
      </c>
      <c r="H606" s="48">
        <f>'PNC, Exon. &amp; no Exon.'!R542</f>
        <v>238636.62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6802093.7400000002</v>
      </c>
      <c r="O606" s="60">
        <f t="shared" si="41"/>
        <v>1.7981983471602478</v>
      </c>
    </row>
    <row r="607" spans="1:31" ht="15.95" customHeight="1" x14ac:dyDescent="0.2">
      <c r="A607" s="47">
        <v>9</v>
      </c>
      <c r="B607" s="52" t="s">
        <v>78</v>
      </c>
      <c r="C607" s="114">
        <f t="shared" si="40"/>
        <v>96636872.710000008</v>
      </c>
      <c r="D607" s="48">
        <f>'PNC, Exon. &amp; no Exon.'!F543</f>
        <v>0</v>
      </c>
      <c r="E607" s="48">
        <f>'PNC, Exon. &amp; no Exon.'!I543</f>
        <v>24621.18</v>
      </c>
      <c r="F607" s="48">
        <f>'PNC, Exon. &amp; no Exon.'!L543</f>
        <v>0</v>
      </c>
      <c r="G607" s="48">
        <f>'PNC, Exon. &amp; no Exon.'!O543</f>
        <v>862.07</v>
      </c>
      <c r="H607" s="48">
        <f>'PNC, Exon. &amp; no Exon.'!R543</f>
        <v>117979.22</v>
      </c>
      <c r="I607" s="48">
        <f>'PNC, Exon. &amp; no Exon.'!U543</f>
        <v>52482.76</v>
      </c>
      <c r="J607" s="48">
        <f>'PNC, Exon. &amp; no Exon.'!X543</f>
        <v>1686632.5</v>
      </c>
      <c r="K607" s="48">
        <f>'PNC, Exon. &amp; no Exon.'!AA543</f>
        <v>94454864.020000011</v>
      </c>
      <c r="L607" s="48">
        <f>'PNC, Exon. &amp; no Exon.'!AD543</f>
        <v>0</v>
      </c>
      <c r="M607" s="48">
        <f>'PNC, Exon. &amp; no Exon.'!AG543</f>
        <v>190670.8</v>
      </c>
      <c r="N607" s="48">
        <f>'PNC, Exon. &amp; no Exon.'!AJ543</f>
        <v>108760.16</v>
      </c>
      <c r="O607" s="60">
        <f t="shared" si="41"/>
        <v>1.6431901281051893</v>
      </c>
    </row>
    <row r="608" spans="1:31" ht="15.95" customHeight="1" x14ac:dyDescent="0.2">
      <c r="A608" s="47">
        <v>10</v>
      </c>
      <c r="B608" s="52" t="s">
        <v>93</v>
      </c>
      <c r="C608" s="114">
        <f t="shared" si="40"/>
        <v>175553542.03999999</v>
      </c>
      <c r="D608" s="48">
        <f>'PNC, Exon. &amp; no Exon.'!F544</f>
        <v>7839811.2300000004</v>
      </c>
      <c r="E608" s="48">
        <f>'PNC, Exon. &amp; no Exon.'!I544</f>
        <v>421170.3</v>
      </c>
      <c r="F608" s="48">
        <f>'PNC, Exon. &amp; no Exon.'!L544</f>
        <v>167292560.50999999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>
        <f t="shared" si="41"/>
        <v>2.9850701822657038</v>
      </c>
    </row>
    <row r="609" spans="1:15" ht="15.95" customHeight="1" x14ac:dyDescent="0.2">
      <c r="A609" s="47">
        <v>11</v>
      </c>
      <c r="B609" s="52" t="s">
        <v>96</v>
      </c>
      <c r="C609" s="114">
        <f t="shared" si="40"/>
        <v>8155321.25</v>
      </c>
      <c r="D609" s="48">
        <f>'PNC, Exon. &amp; no Exon.'!F545</f>
        <v>39088.79</v>
      </c>
      <c r="E609" s="48">
        <f>'PNC, Exon. &amp; no Exon.'!I545</f>
        <v>41764.85</v>
      </c>
      <c r="F609" s="48">
        <f>'PNC, Exon. &amp; no Exon.'!L545</f>
        <v>0</v>
      </c>
      <c r="G609" s="48">
        <f>'PNC, Exon. &amp; no Exon.'!O545</f>
        <v>178243.11</v>
      </c>
      <c r="H609" s="48">
        <f>'PNC, Exon. &amp; no Exon.'!R545</f>
        <v>2765092.38</v>
      </c>
      <c r="I609" s="48">
        <f>'PNC, Exon. &amp; no Exon.'!U545</f>
        <v>0</v>
      </c>
      <c r="J609" s="48">
        <f>'PNC, Exon. &amp; no Exon.'!X545</f>
        <v>260336.92</v>
      </c>
      <c r="K609" s="48">
        <f>'PNC, Exon. &amp; no Exon.'!AA545</f>
        <v>4015478.62</v>
      </c>
      <c r="L609" s="48">
        <f>'PNC, Exon. &amp; no Exon.'!AD545</f>
        <v>0</v>
      </c>
      <c r="M609" s="48">
        <f>'PNC, Exon. &amp; no Exon.'!AG545</f>
        <v>77538.399999999994</v>
      </c>
      <c r="N609" s="48">
        <f>'PNC, Exon. &amp; no Exon.'!AJ545</f>
        <v>777778.18</v>
      </c>
      <c r="O609" s="60">
        <f t="shared" si="41"/>
        <v>0.13867111997447493</v>
      </c>
    </row>
    <row r="610" spans="1:15" ht="15.95" customHeight="1" x14ac:dyDescent="0.2">
      <c r="A610" s="47">
        <v>12</v>
      </c>
      <c r="B610" s="52" t="s">
        <v>83</v>
      </c>
      <c r="C610" s="114">
        <f t="shared" si="40"/>
        <v>34446372.909999996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34446372.909999996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>
        <f t="shared" si="41"/>
        <v>0.58571783551605805</v>
      </c>
    </row>
    <row r="611" spans="1:15" ht="15.95" customHeight="1" x14ac:dyDescent="0.2">
      <c r="A611" s="47">
        <v>13</v>
      </c>
      <c r="B611" s="52" t="s">
        <v>125</v>
      </c>
      <c r="C611" s="114">
        <f t="shared" si="40"/>
        <v>200181.23</v>
      </c>
      <c r="D611" s="48">
        <f>'PNC, Exon. &amp; no Exon.'!F547</f>
        <v>16725.849999999999</v>
      </c>
      <c r="E611" s="48">
        <f>'PNC, Exon. &amp; no Exon.'!I547</f>
        <v>0</v>
      </c>
      <c r="F611" s="48">
        <f>'PNC, Exon. &amp; no Exon.'!L547</f>
        <v>24295.06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25741.38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133418.94</v>
      </c>
      <c r="O611" s="60">
        <f t="shared" si="41"/>
        <v>3.4038334617373855E-3</v>
      </c>
    </row>
    <row r="612" spans="1:15" ht="15.95" customHeight="1" x14ac:dyDescent="0.2">
      <c r="A612" s="47">
        <v>14</v>
      </c>
      <c r="B612" s="52" t="s">
        <v>81</v>
      </c>
      <c r="C612" s="114">
        <f t="shared" si="40"/>
        <v>37245668.910000004</v>
      </c>
      <c r="D612" s="48">
        <f>'PNC, Exon. &amp; no Exon.'!F548</f>
        <v>0</v>
      </c>
      <c r="E612" s="48">
        <f>'PNC, Exon. &amp; no Exon.'!I548</f>
        <v>15225403.48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4868817.33</v>
      </c>
      <c r="I612" s="48">
        <f>'PNC, Exon. &amp; no Exon.'!U548</f>
        <v>0</v>
      </c>
      <c r="J612" s="48">
        <f>'PNC, Exon. &amp; no Exon.'!X548</f>
        <v>39833.75</v>
      </c>
      <c r="K612" s="48">
        <f>'PNC, Exon. &amp; no Exon.'!AA548</f>
        <v>14825050.619999999</v>
      </c>
      <c r="L612" s="48">
        <f>'PNC, Exon. &amp; no Exon.'!AD548</f>
        <v>0</v>
      </c>
      <c r="M612" s="48">
        <f>'PNC, Exon. &amp; no Exon.'!AG548</f>
        <v>1546855.77</v>
      </c>
      <c r="N612" s="48">
        <f>'PNC, Exon. &amp; no Exon.'!AJ548</f>
        <v>739707.96</v>
      </c>
      <c r="O612" s="60">
        <f t="shared" si="41"/>
        <v>0.6333163910554942</v>
      </c>
    </row>
    <row r="613" spans="1:15" ht="15.95" customHeight="1" x14ac:dyDescent="0.2">
      <c r="A613" s="47">
        <v>15</v>
      </c>
      <c r="B613" s="52" t="s">
        <v>80</v>
      </c>
      <c r="C613" s="114">
        <f t="shared" si="40"/>
        <v>35403357.879999995</v>
      </c>
      <c r="D613" s="48">
        <f>'PNC, Exon. &amp; no Exon.'!F549</f>
        <v>0</v>
      </c>
      <c r="E613" s="48">
        <f>'PNC, Exon. &amp; no Exon.'!I549</f>
        <v>10768529.66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3341819.98</v>
      </c>
      <c r="I613" s="48">
        <f>'PNC, Exon. &amp; no Exon.'!U549</f>
        <v>151397.95000000001</v>
      </c>
      <c r="J613" s="48">
        <f>'PNC, Exon. &amp; no Exon.'!X549</f>
        <v>40686.699999999997</v>
      </c>
      <c r="K613" s="48">
        <f>'PNC, Exon. &amp; no Exon.'!AA549</f>
        <v>17755736.379999999</v>
      </c>
      <c r="L613" s="48">
        <f>'PNC, Exon. &amp; no Exon.'!AD549</f>
        <v>0</v>
      </c>
      <c r="M613" s="48">
        <f>'PNC, Exon. &amp; no Exon.'!AG549</f>
        <v>563331.5</v>
      </c>
      <c r="N613" s="48">
        <f>'PNC, Exon. &amp; no Exon.'!AJ549</f>
        <v>2781855.71</v>
      </c>
      <c r="O613" s="60">
        <f t="shared" si="41"/>
        <v>0.60199017764956242</v>
      </c>
    </row>
    <row r="614" spans="1:15" ht="15.95" customHeight="1" x14ac:dyDescent="0.2">
      <c r="A614" s="47">
        <v>16</v>
      </c>
      <c r="B614" s="52" t="s">
        <v>104</v>
      </c>
      <c r="C614" s="114">
        <f t="shared" si="40"/>
        <v>62267579.910000004</v>
      </c>
      <c r="D614" s="48">
        <f>'PNC, Exon. &amp; no Exon.'!F550</f>
        <v>0</v>
      </c>
      <c r="E614" s="48">
        <f>'PNC, Exon. &amp; no Exon.'!I550</f>
        <v>26404.54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202387.96</v>
      </c>
      <c r="I614" s="48">
        <f>'PNC, Exon. &amp; no Exon.'!U550</f>
        <v>20263.79</v>
      </c>
      <c r="J614" s="48">
        <f>'PNC, Exon. &amp; no Exon.'!X550</f>
        <v>324785.71000000002</v>
      </c>
      <c r="K614" s="48">
        <f>'PNC, Exon. &amp; no Exon.'!AA550</f>
        <v>55114956</v>
      </c>
      <c r="L614" s="48">
        <f>'PNC, Exon. &amp; no Exon.'!AD550</f>
        <v>0</v>
      </c>
      <c r="M614" s="48">
        <f>'PNC, Exon. &amp; no Exon.'!AG550</f>
        <v>6265146.4900000002</v>
      </c>
      <c r="N614" s="48">
        <f>'PNC, Exon. &amp; no Exon.'!AJ550</f>
        <v>313635.42</v>
      </c>
      <c r="O614" s="60">
        <f t="shared" si="41"/>
        <v>1.0587829442304086</v>
      </c>
    </row>
    <row r="615" spans="1:15" ht="15.95" customHeight="1" x14ac:dyDescent="0.2">
      <c r="A615" s="47">
        <v>17</v>
      </c>
      <c r="B615" s="52" t="s">
        <v>79</v>
      </c>
      <c r="C615" s="114">
        <f t="shared" si="40"/>
        <v>130988313.75</v>
      </c>
      <c r="D615" s="48">
        <f>'PNC, Exon. &amp; no Exon.'!F551</f>
        <v>4746.26</v>
      </c>
      <c r="E615" s="48">
        <f>'PNC, Exon. &amp; no Exon.'!I551</f>
        <v>89214363.709999993</v>
      </c>
      <c r="F615" s="48">
        <f>'PNC, Exon. &amp; no Exon.'!L551</f>
        <v>72461.789999999994</v>
      </c>
      <c r="G615" s="48">
        <f>'PNC, Exon. &amp; no Exon.'!O551</f>
        <v>175196.34</v>
      </c>
      <c r="H615" s="48">
        <f>'PNC, Exon. &amp; no Exon.'!R551</f>
        <v>9787083.8800000008</v>
      </c>
      <c r="I615" s="48">
        <f>'PNC, Exon. &amp; no Exon.'!U551</f>
        <v>7448094.8799999999</v>
      </c>
      <c r="J615" s="48">
        <f>'PNC, Exon. &amp; no Exon.'!X551</f>
        <v>266629.28000000003</v>
      </c>
      <c r="K615" s="48">
        <f>'PNC, Exon. &amp; no Exon.'!AA551</f>
        <v>19873072.170000002</v>
      </c>
      <c r="L615" s="48">
        <f>'PNC, Exon. &amp; no Exon.'!AD551</f>
        <v>0</v>
      </c>
      <c r="M615" s="48">
        <f>'PNC, Exon. &amp; no Exon.'!AG551</f>
        <v>1147464.53</v>
      </c>
      <c r="N615" s="48">
        <f>'PNC, Exon. &amp; no Exon.'!AJ551</f>
        <v>2999200.91</v>
      </c>
      <c r="O615" s="60">
        <f t="shared" si="41"/>
        <v>2.227293764948918</v>
      </c>
    </row>
    <row r="616" spans="1:15" ht="15.95" customHeight="1" x14ac:dyDescent="0.2">
      <c r="A616" s="47">
        <v>18</v>
      </c>
      <c r="B616" s="52" t="s">
        <v>84</v>
      </c>
      <c r="C616" s="114">
        <f t="shared" si="40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>
        <f t="shared" si="41"/>
        <v>0</v>
      </c>
    </row>
    <row r="617" spans="1:15" ht="15.95" customHeight="1" x14ac:dyDescent="0.2">
      <c r="A617" s="47">
        <v>19</v>
      </c>
      <c r="B617" s="52" t="s">
        <v>98</v>
      </c>
      <c r="C617" s="114">
        <f t="shared" si="40"/>
        <v>53479562.32</v>
      </c>
      <c r="D617" s="48">
        <f>'PNC, Exon. &amp; no Exon.'!F553</f>
        <v>0</v>
      </c>
      <c r="E617" s="48">
        <f>'PNC, Exon. &amp; no Exon.'!I553</f>
        <v>1669150.36</v>
      </c>
      <c r="F617" s="48">
        <f>'PNC, Exon. &amp; no Exon.'!L553</f>
        <v>51810411.960000001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>
        <f t="shared" si="41"/>
        <v>0.90935360794758746</v>
      </c>
    </row>
    <row r="618" spans="1:15" ht="15.95" customHeight="1" x14ac:dyDescent="0.2">
      <c r="A618" s="47">
        <v>20</v>
      </c>
      <c r="B618" s="52" t="s">
        <v>90</v>
      </c>
      <c r="C618" s="114">
        <f t="shared" si="40"/>
        <v>5171155.8999999994</v>
      </c>
      <c r="D618" s="48">
        <f>'PNC, Exon. &amp; no Exon.'!F554</f>
        <v>128797.41</v>
      </c>
      <c r="E618" s="48">
        <f>'PNC, Exon. &amp; no Exon.'!I554</f>
        <v>308807.26</v>
      </c>
      <c r="F618" s="48">
        <f>'PNC, Exon. &amp; no Exon.'!L554</f>
        <v>61250</v>
      </c>
      <c r="G618" s="48">
        <f>'PNC, Exon. &amp; no Exon.'!O554</f>
        <v>0</v>
      </c>
      <c r="H618" s="48">
        <f>'PNC, Exon. &amp; no Exon.'!R554</f>
        <v>1546.47</v>
      </c>
      <c r="I618" s="48">
        <f>'PNC, Exon. &amp; no Exon.'!U554</f>
        <v>77844.570000000007</v>
      </c>
      <c r="J618" s="48">
        <f>'PNC, Exon. &amp; no Exon.'!X554</f>
        <v>0</v>
      </c>
      <c r="K618" s="48">
        <f>'PNC, Exon. &amp; no Exon.'!AA554</f>
        <v>3887807.74</v>
      </c>
      <c r="L618" s="48">
        <f>'PNC, Exon. &amp; no Exon.'!AD554</f>
        <v>0</v>
      </c>
      <c r="M618" s="48">
        <f>'PNC, Exon. &amp; no Exon.'!AG554</f>
        <v>66618.100000000006</v>
      </c>
      <c r="N618" s="48">
        <f>'PNC, Exon. &amp; no Exon.'!AJ554</f>
        <v>638484.35</v>
      </c>
      <c r="O618" s="60">
        <f t="shared" si="41"/>
        <v>8.7929090496050508E-2</v>
      </c>
    </row>
    <row r="619" spans="1:15" ht="15.95" customHeight="1" x14ac:dyDescent="0.2">
      <c r="A619" s="47">
        <v>21</v>
      </c>
      <c r="B619" s="52" t="s">
        <v>99</v>
      </c>
      <c r="C619" s="114">
        <f t="shared" si="40"/>
        <v>55762144.68</v>
      </c>
      <c r="D619" s="48">
        <f>'PNC, Exon. &amp; no Exon.'!F555</f>
        <v>166166.47</v>
      </c>
      <c r="E619" s="48">
        <f>'PNC, Exon. &amp; no Exon.'!I555</f>
        <v>39689.53</v>
      </c>
      <c r="F619" s="48">
        <f>'PNC, Exon. &amp; no Exon.'!L555</f>
        <v>0</v>
      </c>
      <c r="G619" s="48">
        <f>'PNC, Exon. &amp; no Exon.'!O555</f>
        <v>50077.48</v>
      </c>
      <c r="H619" s="48">
        <f>'PNC, Exon. &amp; no Exon.'!R555</f>
        <v>814559.69</v>
      </c>
      <c r="I619" s="48">
        <f>'PNC, Exon. &amp; no Exon.'!U555</f>
        <v>69921.09</v>
      </c>
      <c r="J619" s="48">
        <f>'PNC, Exon. &amp; no Exon.'!X555</f>
        <v>0</v>
      </c>
      <c r="K619" s="48">
        <f>'PNC, Exon. &amp; no Exon.'!AA555</f>
        <v>44384103.530000001</v>
      </c>
      <c r="L619" s="48">
        <f>'PNC, Exon. &amp; no Exon.'!AD555</f>
        <v>0</v>
      </c>
      <c r="M619" s="48">
        <f>'PNC, Exon. &amp; no Exon.'!AG555</f>
        <v>9627506.2400000002</v>
      </c>
      <c r="N619" s="48">
        <f>'PNC, Exon. &amp; no Exon.'!AJ555</f>
        <v>610120.65</v>
      </c>
      <c r="O619" s="60">
        <f t="shared" si="41"/>
        <v>0.94816608909848998</v>
      </c>
    </row>
    <row r="620" spans="1:15" ht="15.95" customHeight="1" x14ac:dyDescent="0.2">
      <c r="A620" s="47">
        <v>22</v>
      </c>
      <c r="B620" s="51" t="s">
        <v>112</v>
      </c>
      <c r="C620" s="114">
        <f t="shared" si="40"/>
        <v>41070703.009999998</v>
      </c>
      <c r="D620" s="48">
        <f>'PNC, Exon. &amp; no Exon.'!F556</f>
        <v>2644.41</v>
      </c>
      <c r="E620" s="48">
        <f>'PNC, Exon. &amp; no Exon.'!I556</f>
        <v>192599.56</v>
      </c>
      <c r="F620" s="48">
        <f>'PNC, Exon. &amp; no Exon.'!L556</f>
        <v>0</v>
      </c>
      <c r="G620" s="48">
        <f>'PNC, Exon. &amp; no Exon.'!O556</f>
        <v>18333</v>
      </c>
      <c r="H620" s="48">
        <f>'PNC, Exon. &amp; no Exon.'!R556</f>
        <v>1251489.7</v>
      </c>
      <c r="I620" s="48">
        <f>'PNC, Exon. &amp; no Exon.'!U556</f>
        <v>11948.28</v>
      </c>
      <c r="J620" s="48">
        <f>'PNC, Exon. &amp; no Exon.'!X556</f>
        <v>0</v>
      </c>
      <c r="K620" s="48">
        <f>'PNC, Exon. &amp; no Exon.'!AA556</f>
        <v>39397377.659999996</v>
      </c>
      <c r="L620" s="48">
        <f>'PNC, Exon. &amp; no Exon.'!AD556</f>
        <v>0</v>
      </c>
      <c r="M620" s="48">
        <f>'PNC, Exon. &amp; no Exon.'!AG556</f>
        <v>24467.61</v>
      </c>
      <c r="N620" s="48">
        <f>'PNC, Exon. &amp; no Exon.'!AJ556</f>
        <v>171842.79</v>
      </c>
      <c r="O620" s="60">
        <f t="shared" si="41"/>
        <v>0.69835635040566157</v>
      </c>
    </row>
    <row r="621" spans="1:15" ht="15.95" customHeight="1" x14ac:dyDescent="0.2">
      <c r="A621" s="47">
        <v>23</v>
      </c>
      <c r="B621" s="52" t="s">
        <v>103</v>
      </c>
      <c r="C621" s="114">
        <f t="shared" si="40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>
        <f t="shared" si="41"/>
        <v>0</v>
      </c>
    </row>
    <row r="622" spans="1:15" ht="15.95" customHeight="1" x14ac:dyDescent="0.2">
      <c r="A622" s="47">
        <v>24</v>
      </c>
      <c r="B622" s="52" t="s">
        <v>82</v>
      </c>
      <c r="C622" s="114">
        <f t="shared" si="40"/>
        <v>5364194.0999999996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5364194.0999999996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>
        <f t="shared" si="41"/>
        <v>9.1211465594622718E-2</v>
      </c>
    </row>
    <row r="623" spans="1:15" ht="15.95" customHeight="1" x14ac:dyDescent="0.2">
      <c r="A623" s="47">
        <v>25</v>
      </c>
      <c r="B623" s="52" t="s">
        <v>102</v>
      </c>
      <c r="C623" s="114">
        <f t="shared" si="40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>
        <f t="shared" si="41"/>
        <v>0</v>
      </c>
    </row>
    <row r="624" spans="1:15" ht="15.95" customHeight="1" x14ac:dyDescent="0.2">
      <c r="A624" s="47">
        <v>26</v>
      </c>
      <c r="B624" s="52" t="s">
        <v>111</v>
      </c>
      <c r="C624" s="114">
        <f t="shared" si="40"/>
        <v>52625615.5</v>
      </c>
      <c r="D624" s="48">
        <f>'PNC, Exon. &amp; no Exon.'!F560</f>
        <v>212654.57</v>
      </c>
      <c r="E624" s="48">
        <f>'PNC, Exon. &amp; no Exon.'!I560</f>
        <v>3426212.75</v>
      </c>
      <c r="F624" s="48">
        <f>'PNC, Exon. &amp; no Exon.'!L560</f>
        <v>0</v>
      </c>
      <c r="G624" s="48">
        <f>'PNC, Exon. &amp; no Exon.'!O560</f>
        <v>573329.49</v>
      </c>
      <c r="H624" s="48">
        <f>'PNC, Exon. &amp; no Exon.'!R560</f>
        <v>22333081.52</v>
      </c>
      <c r="I624" s="48">
        <f>'PNC, Exon. &amp; no Exon.'!U560</f>
        <v>79635</v>
      </c>
      <c r="J624" s="48">
        <f>'PNC, Exon. &amp; no Exon.'!X560</f>
        <v>404609.52</v>
      </c>
      <c r="K624" s="48">
        <f>'PNC, Exon. &amp; no Exon.'!AA560</f>
        <v>23615065.84</v>
      </c>
      <c r="L624" s="48">
        <f>'PNC, Exon. &amp; no Exon.'!AD560</f>
        <v>0</v>
      </c>
      <c r="M624" s="48">
        <f>'PNC, Exon. &amp; no Exon.'!AG560</f>
        <v>273879.90000000002</v>
      </c>
      <c r="N624" s="48">
        <f>'PNC, Exon. &amp; no Exon.'!AJ560</f>
        <v>1707146.9100000001</v>
      </c>
      <c r="O624" s="60">
        <f t="shared" si="41"/>
        <v>0.89483330172077358</v>
      </c>
    </row>
    <row r="625" spans="1:15" ht="15.95" customHeight="1" x14ac:dyDescent="0.2">
      <c r="A625" s="47">
        <v>27</v>
      </c>
      <c r="B625" s="52" t="s">
        <v>113</v>
      </c>
      <c r="C625" s="114">
        <f t="shared" si="40"/>
        <v>988579595.03000009</v>
      </c>
      <c r="D625" s="48">
        <f>'PNC, Exon. &amp; no Exon.'!F561</f>
        <v>3747717.59</v>
      </c>
      <c r="E625" s="48">
        <f>'PNC, Exon. &amp; no Exon.'!I561</f>
        <v>20362210.829999998</v>
      </c>
      <c r="F625" s="48">
        <f>'PNC, Exon. &amp; no Exon.'!L561</f>
        <v>887060406.44000006</v>
      </c>
      <c r="G625" s="48">
        <f>'PNC, Exon. &amp; no Exon.'!O561</f>
        <v>1150904.58</v>
      </c>
      <c r="H625" s="48">
        <f>'PNC, Exon. &amp; no Exon.'!R561</f>
        <v>20323023.59</v>
      </c>
      <c r="I625" s="48">
        <f>'PNC, Exon. &amp; no Exon.'!U561</f>
        <v>370249.82</v>
      </c>
      <c r="J625" s="48">
        <f>'PNC, Exon. &amp; no Exon.'!X561</f>
        <v>1125814.06</v>
      </c>
      <c r="K625" s="48">
        <f>'PNC, Exon. &amp; no Exon.'!AA561</f>
        <v>47724528.719999999</v>
      </c>
      <c r="L625" s="48">
        <f>'PNC, Exon. &amp; no Exon.'!AD561</f>
        <v>0</v>
      </c>
      <c r="M625" s="48">
        <f>'PNC, Exon. &amp; no Exon.'!AG561</f>
        <v>937936.37</v>
      </c>
      <c r="N625" s="48">
        <f>'PNC, Exon. &amp; no Exon.'!AJ561</f>
        <v>5776803.0299999993</v>
      </c>
      <c r="O625" s="60">
        <f t="shared" si="41"/>
        <v>16.809569534335999</v>
      </c>
    </row>
    <row r="626" spans="1:15" ht="15.95" customHeight="1" x14ac:dyDescent="0.2">
      <c r="A626" s="47">
        <v>28</v>
      </c>
      <c r="B626" s="52" t="s">
        <v>116</v>
      </c>
      <c r="C626" s="114">
        <f t="shared" si="40"/>
        <v>31259784.57</v>
      </c>
      <c r="D626" s="48">
        <f>'PNC, Exon. &amp; no Exon.'!F562</f>
        <v>0</v>
      </c>
      <c r="E626" s="48">
        <f>'PNC, Exon. &amp; no Exon.'!I562</f>
        <v>12381895.91</v>
      </c>
      <c r="F626" s="48">
        <f>'PNC, Exon. &amp; no Exon.'!L562</f>
        <v>297226.49</v>
      </c>
      <c r="G626" s="48">
        <f>'PNC, Exon. &amp; no Exon.'!O562</f>
        <v>27930.95</v>
      </c>
      <c r="H626" s="48">
        <f>'PNC, Exon. &amp; no Exon.'!R562</f>
        <v>1666077.94</v>
      </c>
      <c r="I626" s="48">
        <f>'PNC, Exon. &amp; no Exon.'!U562</f>
        <v>85359.07</v>
      </c>
      <c r="J626" s="48">
        <f>'PNC, Exon. &amp; no Exon.'!X562</f>
        <v>60376.21</v>
      </c>
      <c r="K626" s="48">
        <f>'PNC, Exon. &amp; no Exon.'!AA562</f>
        <v>15185371.569999998</v>
      </c>
      <c r="L626" s="48">
        <f>'PNC, Exon. &amp; no Exon.'!AD562</f>
        <v>0</v>
      </c>
      <c r="M626" s="48">
        <f>'PNC, Exon. &amp; no Exon.'!AG562</f>
        <v>155937.22</v>
      </c>
      <c r="N626" s="48">
        <f>'PNC, Exon. &amp; no Exon.'!AJ562</f>
        <v>1399609.21</v>
      </c>
      <c r="O626" s="60">
        <f t="shared" si="41"/>
        <v>0.53153385422833099</v>
      </c>
    </row>
    <row r="627" spans="1:15" ht="15.95" customHeight="1" x14ac:dyDescent="0.2">
      <c r="A627" s="47">
        <v>29</v>
      </c>
      <c r="B627" s="52" t="s">
        <v>120</v>
      </c>
      <c r="C627" s="114">
        <f t="shared" si="40"/>
        <v>24319618.010000002</v>
      </c>
      <c r="D627" s="48">
        <f>'PNC, Exon. &amp; no Exon.'!F563</f>
        <v>0</v>
      </c>
      <c r="E627" s="48">
        <f>'PNC, Exon. &amp; no Exon.'!I563</f>
        <v>897750.2</v>
      </c>
      <c r="F627" s="48">
        <f>'PNC, Exon. &amp; no Exon.'!L563</f>
        <v>395056</v>
      </c>
      <c r="G627" s="48">
        <f>'PNC, Exon. &amp; no Exon.'!O563</f>
        <v>0</v>
      </c>
      <c r="H627" s="48">
        <f>'PNC, Exon. &amp; no Exon.'!R563</f>
        <v>894513.78</v>
      </c>
      <c r="I627" s="48">
        <f>'PNC, Exon. &amp; no Exon.'!U563</f>
        <v>16250.02</v>
      </c>
      <c r="J627" s="48">
        <f>'PNC, Exon. &amp; no Exon.'!X563</f>
        <v>276796.59000000003</v>
      </c>
      <c r="K627" s="48">
        <f>'PNC, Exon. &amp; no Exon.'!AA563</f>
        <v>16728925.050000001</v>
      </c>
      <c r="L627" s="48">
        <f>'PNC, Exon. &amp; no Exon.'!AD563</f>
        <v>0</v>
      </c>
      <c r="M627" s="48">
        <f>'PNC, Exon. &amp; no Exon.'!AG563</f>
        <v>4729918.78</v>
      </c>
      <c r="N627" s="48">
        <f>'PNC, Exon. &amp; no Exon.'!AJ563</f>
        <v>380407.59</v>
      </c>
      <c r="O627" s="60">
        <f t="shared" si="41"/>
        <v>0.41352493217825248</v>
      </c>
    </row>
    <row r="628" spans="1:15" ht="15.95" customHeight="1" x14ac:dyDescent="0.2">
      <c r="A628" s="47">
        <v>30</v>
      </c>
      <c r="B628" s="52" t="s">
        <v>100</v>
      </c>
      <c r="C628" s="114">
        <f t="shared" si="40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>
        <f t="shared" si="41"/>
        <v>0</v>
      </c>
    </row>
    <row r="629" spans="1:15" ht="15.95" customHeight="1" x14ac:dyDescent="0.2">
      <c r="A629" s="47">
        <v>31</v>
      </c>
      <c r="B629" s="51" t="s">
        <v>106</v>
      </c>
      <c r="C629" s="114">
        <f t="shared" si="40"/>
        <v>31079718.57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31079718.57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>
        <f t="shared" si="41"/>
        <v>0.52847205529682684</v>
      </c>
    </row>
    <row r="630" spans="1:15" ht="15.95" customHeight="1" x14ac:dyDescent="0.2">
      <c r="A630" s="47">
        <v>32</v>
      </c>
      <c r="B630" s="52" t="s">
        <v>114</v>
      </c>
      <c r="C630" s="114">
        <f t="shared" ref="C630:C635" si="42">SUM(D630:N630)</f>
        <v>10312188.770000001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499700.01</v>
      </c>
      <c r="I630" s="48">
        <f>'PNC, Exon. &amp; no Exon.'!U566</f>
        <v>21456.89</v>
      </c>
      <c r="J630" s="48">
        <f>'PNC, Exon. &amp; no Exon.'!X566</f>
        <v>175380.99</v>
      </c>
      <c r="K630" s="48">
        <f>'PNC, Exon. &amp; no Exon.'!AA566</f>
        <v>8740910.6500000004</v>
      </c>
      <c r="L630" s="48">
        <f>'PNC, Exon. &amp; no Exon.'!AD566</f>
        <v>0</v>
      </c>
      <c r="M630" s="48">
        <f>'PNC, Exon. &amp; no Exon.'!AG566</f>
        <v>126403.13</v>
      </c>
      <c r="N630" s="48">
        <f>'PNC, Exon. &amp; no Exon.'!AJ566</f>
        <v>748337.1</v>
      </c>
      <c r="O630" s="60">
        <f t="shared" si="41"/>
        <v>0.17534597623902345</v>
      </c>
    </row>
    <row r="631" spans="1:15" ht="15.95" customHeight="1" x14ac:dyDescent="0.2">
      <c r="A631" s="47">
        <v>33</v>
      </c>
      <c r="B631" s="52" t="s">
        <v>115</v>
      </c>
      <c r="C631" s="114">
        <f t="shared" si="42"/>
        <v>14856569.34</v>
      </c>
      <c r="D631" s="48">
        <f>'PNC, Exon. &amp; no Exon.'!F567</f>
        <v>0</v>
      </c>
      <c r="E631" s="48">
        <f>'PNC, Exon. &amp; no Exon.'!I567</f>
        <v>7580259.5499999998</v>
      </c>
      <c r="F631" s="48">
        <f>'PNC, Exon. &amp; no Exon.'!L567</f>
        <v>20660</v>
      </c>
      <c r="G631" s="48">
        <f>'PNC, Exon. &amp; no Exon.'!O567</f>
        <v>0</v>
      </c>
      <c r="H631" s="48">
        <f>'PNC, Exon. &amp; no Exon.'!R567</f>
        <v>4095632.49</v>
      </c>
      <c r="I631" s="48">
        <f>'PNC, Exon. &amp; no Exon.'!U567</f>
        <v>800549.93</v>
      </c>
      <c r="J631" s="48">
        <f>'PNC, Exon. &amp; no Exon.'!X567</f>
        <v>10634.3</v>
      </c>
      <c r="K631" s="48">
        <f>'PNC, Exon. &amp; no Exon.'!AA567</f>
        <v>75861.91</v>
      </c>
      <c r="L631" s="48">
        <f>'PNC, Exon. &amp; no Exon.'!AD567</f>
        <v>0</v>
      </c>
      <c r="M631" s="48">
        <f>'PNC, Exon. &amp; no Exon.'!AG567</f>
        <v>120039.02</v>
      </c>
      <c r="N631" s="48">
        <f>'PNC, Exon. &amp; no Exon.'!AJ567</f>
        <v>2152932.14</v>
      </c>
      <c r="O631" s="60">
        <f t="shared" si="41"/>
        <v>0.25261752985588959</v>
      </c>
    </row>
    <row r="632" spans="1:15" ht="15.95" customHeight="1" x14ac:dyDescent="0.2">
      <c r="A632" s="47">
        <v>34</v>
      </c>
      <c r="B632" s="52" t="s">
        <v>117</v>
      </c>
      <c r="C632" s="114">
        <f t="shared" si="42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>
        <f t="shared" si="41"/>
        <v>0</v>
      </c>
    </row>
    <row r="633" spans="1:15" ht="15.95" customHeight="1" x14ac:dyDescent="0.2">
      <c r="A633" s="47">
        <v>35</v>
      </c>
      <c r="B633" s="52" t="s">
        <v>122</v>
      </c>
      <c r="C633" s="114">
        <f t="shared" si="42"/>
        <v>2220276.6100000003</v>
      </c>
      <c r="D633" s="48">
        <f>'PNC, Exon. &amp; no Exon.'!F569</f>
        <v>0</v>
      </c>
      <c r="E633" s="48">
        <f>'PNC, Exon. &amp; no Exon.'!I569</f>
        <v>1012500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510741.99</v>
      </c>
      <c r="L633" s="48">
        <f>'PNC, Exon. &amp; no Exon.'!AD569</f>
        <v>0</v>
      </c>
      <c r="M633" s="48">
        <f>'PNC, Exon. &amp; no Exon.'!AG569</f>
        <v>467855.9</v>
      </c>
      <c r="N633" s="48">
        <f>'PNC, Exon. &amp; no Exon.'!AJ569</f>
        <v>229178.72</v>
      </c>
      <c r="O633" s="60">
        <f t="shared" si="41"/>
        <v>3.7753049171647346E-2</v>
      </c>
    </row>
    <row r="634" spans="1:15" ht="15.95" customHeight="1" x14ac:dyDescent="0.2">
      <c r="A634" s="47">
        <v>36</v>
      </c>
      <c r="B634" s="52" t="s">
        <v>124</v>
      </c>
      <c r="C634" s="114">
        <f t="shared" si="42"/>
        <v>360807.71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360807.71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>
        <f t="shared" si="41"/>
        <v>6.1350874732403167E-3</v>
      </c>
    </row>
    <row r="635" spans="1:15" ht="15.95" customHeight="1" x14ac:dyDescent="0.2">
      <c r="A635" s="47">
        <v>37</v>
      </c>
      <c r="B635" s="52" t="s">
        <v>101</v>
      </c>
      <c r="C635" s="114">
        <f t="shared" si="42"/>
        <v>34840177.510000005</v>
      </c>
      <c r="D635" s="48">
        <f>'PNC, Exon. &amp; no Exon.'!F571</f>
        <v>0</v>
      </c>
      <c r="E635" s="48">
        <f>'PNC, Exon. &amp; no Exon.'!I571</f>
        <v>1709316.59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32971337.469999999</v>
      </c>
      <c r="M635" s="48">
        <f>'PNC, Exon. &amp; no Exon.'!AG571</f>
        <v>0</v>
      </c>
      <c r="N635" s="48">
        <f>'PNC, Exon. &amp; no Exon.'!AJ571</f>
        <v>159523.45000000001</v>
      </c>
      <c r="O635" s="60">
        <f t="shared" si="41"/>
        <v>0.59241399416622786</v>
      </c>
    </row>
    <row r="636" spans="1:15" ht="15.95" customHeight="1" x14ac:dyDescent="0.2">
      <c r="A636" s="47">
        <v>38</v>
      </c>
      <c r="B636" s="52" t="s">
        <v>107</v>
      </c>
      <c r="C636" s="115">
        <f>SUM(D636:N636)</f>
        <v>29108133.829999998</v>
      </c>
      <c r="D636" s="48">
        <f>'PNC, Exon. &amp; no Exon.'!F572</f>
        <v>0</v>
      </c>
      <c r="E636" s="48">
        <f>'PNC, Exon. &amp; no Exon.'!I572</f>
        <v>29108133.829999998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>
        <f t="shared" si="41"/>
        <v>0.49494770283549555</v>
      </c>
    </row>
    <row r="637" spans="1:15" x14ac:dyDescent="0.2">
      <c r="A637" s="80" t="s">
        <v>95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5" ht="20.25" x14ac:dyDescent="0.3">
      <c r="A658" s="192" t="s">
        <v>42</v>
      </c>
      <c r="B658" s="192"/>
      <c r="C658" s="192"/>
      <c r="D658" s="192"/>
      <c r="E658" s="192"/>
      <c r="F658" s="192"/>
      <c r="G658" s="192"/>
      <c r="H658" s="192"/>
      <c r="I658" s="192"/>
      <c r="J658" s="192"/>
      <c r="K658" s="192"/>
      <c r="L658" s="192"/>
      <c r="M658" s="192"/>
      <c r="N658" s="192"/>
      <c r="O658" s="192"/>
    </row>
    <row r="659" spans="1:15" ht="12.75" customHeight="1" x14ac:dyDescent="0.2">
      <c r="A659" s="191" t="s">
        <v>56</v>
      </c>
      <c r="B659" s="191"/>
      <c r="C659" s="191"/>
      <c r="D659" s="191"/>
      <c r="E659" s="191"/>
      <c r="F659" s="191"/>
      <c r="G659" s="191"/>
      <c r="H659" s="191"/>
      <c r="I659" s="191"/>
      <c r="J659" s="191"/>
      <c r="K659" s="191"/>
      <c r="L659" s="191"/>
      <c r="M659" s="191"/>
      <c r="N659" s="191"/>
      <c r="O659" s="191"/>
    </row>
    <row r="660" spans="1:15" ht="12.75" customHeight="1" x14ac:dyDescent="0.2">
      <c r="A660" s="193" t="s">
        <v>137</v>
      </c>
      <c r="B660" s="194"/>
      <c r="C660" s="194"/>
      <c r="D660" s="194"/>
      <c r="E660" s="194"/>
      <c r="F660" s="194"/>
      <c r="G660" s="194"/>
      <c r="H660" s="194"/>
      <c r="I660" s="194"/>
      <c r="J660" s="194"/>
      <c r="K660" s="194"/>
      <c r="L660" s="194"/>
      <c r="M660" s="194"/>
      <c r="N660" s="194"/>
      <c r="O660" s="194"/>
    </row>
    <row r="661" spans="1:15" ht="12.75" customHeight="1" x14ac:dyDescent="0.2">
      <c r="A661" s="191" t="s">
        <v>110</v>
      </c>
      <c r="B661" s="191"/>
      <c r="C661" s="191"/>
      <c r="D661" s="191"/>
      <c r="E661" s="191"/>
      <c r="F661" s="191"/>
      <c r="G661" s="191"/>
      <c r="H661" s="191"/>
      <c r="I661" s="191"/>
      <c r="J661" s="191"/>
      <c r="K661" s="191"/>
      <c r="L661" s="191"/>
      <c r="M661" s="191"/>
      <c r="N661" s="191"/>
      <c r="O661" s="191"/>
    </row>
    <row r="662" spans="1:15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customHeight="1" x14ac:dyDescent="0.2">
      <c r="A663" s="154" t="s">
        <v>32</v>
      </c>
      <c r="B663" s="79" t="s">
        <v>105</v>
      </c>
      <c r="C663" s="154" t="s">
        <v>0</v>
      </c>
      <c r="D663" s="154" t="s">
        <v>43</v>
      </c>
      <c r="E663" s="154" t="s">
        <v>13</v>
      </c>
      <c r="F663" s="154" t="s">
        <v>44</v>
      </c>
      <c r="G663" s="154" t="s">
        <v>15</v>
      </c>
      <c r="H663" s="154" t="s">
        <v>45</v>
      </c>
      <c r="I663" s="154" t="s">
        <v>109</v>
      </c>
      <c r="J663" s="154" t="s">
        <v>46</v>
      </c>
      <c r="K663" s="154" t="s">
        <v>36</v>
      </c>
      <c r="L663" s="154" t="s">
        <v>47</v>
      </c>
      <c r="M663" s="154" t="s">
        <v>48</v>
      </c>
      <c r="N663" s="154" t="s">
        <v>49</v>
      </c>
      <c r="O663" s="154" t="s">
        <v>62</v>
      </c>
    </row>
    <row r="664" spans="1:15" ht="15.95" customHeight="1" x14ac:dyDescent="0.2">
      <c r="A664" s="47"/>
      <c r="B664" s="74" t="s">
        <v>21</v>
      </c>
      <c r="C664" s="114">
        <f>SUM(C665:C702)</f>
        <v>6292296453.7799988</v>
      </c>
      <c r="D664" s="86">
        <f t="shared" ref="D664:O664" si="43">SUM(D665:D702)</f>
        <v>33362591.720000003</v>
      </c>
      <c r="E664" s="86">
        <f t="shared" si="43"/>
        <v>884947318.88999999</v>
      </c>
      <c r="F664" s="86">
        <f t="shared" si="43"/>
        <v>1862970607.55</v>
      </c>
      <c r="G664" s="86">
        <f t="shared" si="43"/>
        <v>53562819.43</v>
      </c>
      <c r="H664" s="86">
        <f t="shared" si="43"/>
        <v>1405689715.2299993</v>
      </c>
      <c r="I664" s="86">
        <f t="shared" si="43"/>
        <v>21486214.810000006</v>
      </c>
      <c r="J664" s="86">
        <f t="shared" si="43"/>
        <v>92516192.370000005</v>
      </c>
      <c r="K664" s="86">
        <f t="shared" si="43"/>
        <v>1577446947.0299997</v>
      </c>
      <c r="L664" s="86">
        <f t="shared" si="43"/>
        <v>11484990.720000001</v>
      </c>
      <c r="M664" s="86">
        <f t="shared" si="43"/>
        <v>78539814.750000015</v>
      </c>
      <c r="N664" s="86">
        <f t="shared" si="43"/>
        <v>270289241.27999997</v>
      </c>
      <c r="O664" s="64">
        <f t="shared" si="43"/>
        <v>100</v>
      </c>
    </row>
    <row r="665" spans="1:15" ht="15.95" customHeight="1" x14ac:dyDescent="0.2">
      <c r="A665" s="47">
        <v>1</v>
      </c>
      <c r="B665" s="101" t="s">
        <v>88</v>
      </c>
      <c r="C665" s="114">
        <f t="shared" ref="C665:C695" si="44">SUM(D665:N665)</f>
        <v>1201045546.6499996</v>
      </c>
      <c r="D665" s="48">
        <f>'PNC, Exon. &amp; no Exon.'!F594</f>
        <v>6231186.8899999997</v>
      </c>
      <c r="E665" s="48">
        <f>'PNC, Exon. &amp; no Exon.'!I594</f>
        <v>206215293.69</v>
      </c>
      <c r="F665" s="48">
        <f>'PNC, Exon. &amp; no Exon.'!L594</f>
        <v>345326634.76999998</v>
      </c>
      <c r="G665" s="48">
        <f>'PNC, Exon. &amp; no Exon.'!O594</f>
        <v>28263893.93</v>
      </c>
      <c r="H665" s="48">
        <f>'PNC, Exon. &amp; no Exon.'!R594</f>
        <v>342405988.71999997</v>
      </c>
      <c r="I665" s="48">
        <f>'PNC, Exon. &amp; no Exon.'!U594</f>
        <v>1909295.54</v>
      </c>
      <c r="J665" s="48">
        <f>'PNC, Exon. &amp; no Exon.'!X594</f>
        <v>40028054.490000002</v>
      </c>
      <c r="K665" s="48">
        <f>'PNC, Exon. &amp; no Exon.'!AA594</f>
        <v>180895439.80000001</v>
      </c>
      <c r="L665" s="48">
        <f>'PNC, Exon. &amp; no Exon.'!AD594</f>
        <v>0</v>
      </c>
      <c r="M665" s="48">
        <f>'PNC, Exon. &amp; no Exon.'!AG594</f>
        <v>9719237.8100000005</v>
      </c>
      <c r="N665" s="48">
        <f>'PNC, Exon. &amp; no Exon.'!AJ594</f>
        <v>40050521.009999998</v>
      </c>
      <c r="O665" s="60">
        <f>(C665/$C$664*100)</f>
        <v>19.087555004317863</v>
      </c>
    </row>
    <row r="666" spans="1:15" ht="15.95" customHeight="1" x14ac:dyDescent="0.2">
      <c r="A666" s="47">
        <v>2</v>
      </c>
      <c r="B666" s="52" t="s">
        <v>118</v>
      </c>
      <c r="C666" s="114">
        <f t="shared" si="44"/>
        <v>802808685.8599999</v>
      </c>
      <c r="D666" s="48">
        <f>'PNC, Exon. &amp; no Exon.'!F595</f>
        <v>4183637.72</v>
      </c>
      <c r="E666" s="48">
        <f>'PNC, Exon. &amp; no Exon.'!I595</f>
        <v>168127161.13999999</v>
      </c>
      <c r="F666" s="48">
        <f>'PNC, Exon. &amp; no Exon.'!L595</f>
        <v>7762685.9100000001</v>
      </c>
      <c r="G666" s="48">
        <f>'PNC, Exon. &amp; no Exon.'!O595</f>
        <v>3932164.73</v>
      </c>
      <c r="H666" s="48">
        <f>'PNC, Exon. &amp; no Exon.'!R595</f>
        <v>269745213.46999997</v>
      </c>
      <c r="I666" s="48">
        <f>'PNC, Exon. &amp; no Exon.'!U595</f>
        <v>3200579.89</v>
      </c>
      <c r="J666" s="48">
        <f>'PNC, Exon. &amp; no Exon.'!X595</f>
        <v>5905212.8599999994</v>
      </c>
      <c r="K666" s="48">
        <f>'PNC, Exon. &amp; no Exon.'!AA595</f>
        <v>305838893.62</v>
      </c>
      <c r="L666" s="48">
        <f>'PNC, Exon. &amp; no Exon.'!AD595</f>
        <v>0</v>
      </c>
      <c r="M666" s="48">
        <f>'PNC, Exon. &amp; no Exon.'!AG595</f>
        <v>1866900.79</v>
      </c>
      <c r="N666" s="48">
        <f>'PNC, Exon. &amp; no Exon.'!AJ595</f>
        <v>32246235.73</v>
      </c>
      <c r="O666" s="60">
        <f t="shared" ref="O666:O702" si="45">(C666/$C$664*100)</f>
        <v>12.758596034961531</v>
      </c>
    </row>
    <row r="667" spans="1:15" ht="15.95" customHeight="1" x14ac:dyDescent="0.2">
      <c r="A667" s="47">
        <v>3</v>
      </c>
      <c r="B667" s="52" t="s">
        <v>97</v>
      </c>
      <c r="C667" s="114">
        <f t="shared" si="44"/>
        <v>671834500.95999992</v>
      </c>
      <c r="D667" s="48">
        <f>'PNC, Exon. &amp; no Exon.'!F596</f>
        <v>2454183.89</v>
      </c>
      <c r="E667" s="48">
        <f>'PNC, Exon. &amp; no Exon.'!I596</f>
        <v>154464179.31999999</v>
      </c>
      <c r="F667" s="48">
        <f>'PNC, Exon. &amp; no Exon.'!L596</f>
        <v>26298998.219999999</v>
      </c>
      <c r="G667" s="48">
        <f>'PNC, Exon. &amp; no Exon.'!O596</f>
        <v>8262261.25</v>
      </c>
      <c r="H667" s="48">
        <f>'PNC, Exon. &amp; no Exon.'!R596</f>
        <v>201551919.16</v>
      </c>
      <c r="I667" s="48">
        <f>'PNC, Exon. &amp; no Exon.'!U596</f>
        <v>1285742.1399999999</v>
      </c>
      <c r="J667" s="48">
        <f>'PNC, Exon. &amp; no Exon.'!X596</f>
        <v>8683163.0200000014</v>
      </c>
      <c r="K667" s="48">
        <f>'PNC, Exon. &amp; no Exon.'!AA596</f>
        <v>219681520.06999999</v>
      </c>
      <c r="L667" s="48">
        <f>'PNC, Exon. &amp; no Exon.'!AD596</f>
        <v>0</v>
      </c>
      <c r="M667" s="48">
        <f>'PNC, Exon. &amp; no Exon.'!AG596</f>
        <v>8268885.5</v>
      </c>
      <c r="N667" s="48">
        <f>'PNC, Exon. &amp; no Exon.'!AJ596</f>
        <v>40883648.390000001</v>
      </c>
      <c r="O667" s="60">
        <f t="shared" si="45"/>
        <v>10.677095491208236</v>
      </c>
    </row>
    <row r="668" spans="1:15" ht="15.95" customHeight="1" x14ac:dyDescent="0.2">
      <c r="A668" s="47">
        <v>4</v>
      </c>
      <c r="B668" s="52" t="s">
        <v>94</v>
      </c>
      <c r="C668" s="114">
        <f t="shared" si="44"/>
        <v>485745866.58000004</v>
      </c>
      <c r="D668" s="48">
        <f>'PNC, Exon. &amp; no Exon.'!F597</f>
        <v>1288191.8700000001</v>
      </c>
      <c r="E668" s="48">
        <f>'PNC, Exon. &amp; no Exon.'!I597</f>
        <v>17889228.940000001</v>
      </c>
      <c r="F668" s="48">
        <f>'PNC, Exon. &amp; no Exon.'!L597</f>
        <v>15219744.609999999</v>
      </c>
      <c r="G668" s="48">
        <f>'PNC, Exon. &amp; no Exon.'!O597</f>
        <v>4514970.8600000003</v>
      </c>
      <c r="H668" s="48">
        <f>'PNC, Exon. &amp; no Exon.'!R597</f>
        <v>234633684.57999998</v>
      </c>
      <c r="I668" s="48">
        <f>'PNC, Exon. &amp; no Exon.'!U597</f>
        <v>4453287.2300000004</v>
      </c>
      <c r="J668" s="48">
        <f>'PNC, Exon. &amp; no Exon.'!X597</f>
        <v>10893679.560000001</v>
      </c>
      <c r="K668" s="48">
        <f>'PNC, Exon. &amp; no Exon.'!AA597</f>
        <v>129907261.15000001</v>
      </c>
      <c r="L668" s="48">
        <f>'PNC, Exon. &amp; no Exon.'!AD597</f>
        <v>0</v>
      </c>
      <c r="M668" s="48">
        <f>'PNC, Exon. &amp; no Exon.'!AG597</f>
        <v>10181568.4</v>
      </c>
      <c r="N668" s="48">
        <f>'PNC, Exon. &amp; no Exon.'!AJ597</f>
        <v>56764249.379999995</v>
      </c>
      <c r="O668" s="60">
        <f t="shared" si="45"/>
        <v>7.7196913741754134</v>
      </c>
    </row>
    <row r="669" spans="1:15" ht="15.95" customHeight="1" x14ac:dyDescent="0.2">
      <c r="A669" s="47">
        <v>5</v>
      </c>
      <c r="B669" s="52" t="s">
        <v>89</v>
      </c>
      <c r="C669" s="114">
        <f t="shared" si="44"/>
        <v>682455541.53000009</v>
      </c>
      <c r="D669" s="48">
        <f>'PNC, Exon. &amp; no Exon.'!F598</f>
        <v>330790.81</v>
      </c>
      <c r="E669" s="48">
        <f>'PNC, Exon. &amp; no Exon.'!I598</f>
        <v>24814227.469999999</v>
      </c>
      <c r="F669" s="48">
        <f>'PNC, Exon. &amp; no Exon.'!L598</f>
        <v>143673557.24000001</v>
      </c>
      <c r="G669" s="48">
        <f>'PNC, Exon. &amp; no Exon.'!O598</f>
        <v>4436118.3600000003</v>
      </c>
      <c r="H669" s="48">
        <f>'PNC, Exon. &amp; no Exon.'!R598</f>
        <v>242057346.47000003</v>
      </c>
      <c r="I669" s="48">
        <f>'PNC, Exon. &amp; no Exon.'!U598</f>
        <v>5707242.3799999999</v>
      </c>
      <c r="J669" s="48">
        <f>'PNC, Exon. &amp; no Exon.'!X598</f>
        <v>23702048.93</v>
      </c>
      <c r="K669" s="48">
        <f>'PNC, Exon. &amp; no Exon.'!AA598</f>
        <v>171451938.41999999</v>
      </c>
      <c r="L669" s="48">
        <f>'PNC, Exon. &amp; no Exon.'!AD598</f>
        <v>0</v>
      </c>
      <c r="M669" s="48">
        <f>'PNC, Exon. &amp; no Exon.'!AG598</f>
        <v>10168376.380000001</v>
      </c>
      <c r="N669" s="48">
        <f>'PNC, Exon. &amp; no Exon.'!AJ598</f>
        <v>56113895.07</v>
      </c>
      <c r="O669" s="60">
        <f t="shared" si="45"/>
        <v>10.845889835975951</v>
      </c>
    </row>
    <row r="670" spans="1:15" ht="15.95" customHeight="1" x14ac:dyDescent="0.2">
      <c r="A670" s="47">
        <v>6</v>
      </c>
      <c r="B670" s="52" t="s">
        <v>127</v>
      </c>
      <c r="C670" s="114">
        <f t="shared" si="44"/>
        <v>2491745.79</v>
      </c>
      <c r="D670" s="48">
        <f>'PNC, Exon. &amp; no Exon.'!F599</f>
        <v>0</v>
      </c>
      <c r="E670" s="48">
        <f>'PNC, Exon. &amp; no Exon.'!I599</f>
        <v>8430.98</v>
      </c>
      <c r="F670" s="48">
        <f>'PNC, Exon. &amp; no Exon.'!L599</f>
        <v>2453182.06</v>
      </c>
      <c r="G670" s="48">
        <f>'PNC, Exon. &amp; no Exon.'!O599</f>
        <v>23436.66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6696.09</v>
      </c>
      <c r="O670" s="60">
        <f t="shared" si="45"/>
        <v>3.959994269664651E-2</v>
      </c>
    </row>
    <row r="671" spans="1:15" ht="15.95" customHeight="1" x14ac:dyDescent="0.2">
      <c r="A671" s="47">
        <v>7</v>
      </c>
      <c r="B671" s="52" t="s">
        <v>91</v>
      </c>
      <c r="C671" s="114">
        <f t="shared" si="44"/>
        <v>109593897.82000001</v>
      </c>
      <c r="D671" s="48">
        <f>'PNC, Exon. &amp; no Exon.'!F600</f>
        <v>0</v>
      </c>
      <c r="E671" s="48">
        <f>'PNC, Exon. &amp; no Exon.'!I600</f>
        <v>89484.28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14167896.609999999</v>
      </c>
      <c r="I671" s="48">
        <f>'PNC, Exon. &amp; no Exon.'!U600</f>
        <v>458183.59</v>
      </c>
      <c r="J671" s="48">
        <f>'PNC, Exon. &amp; no Exon.'!X600</f>
        <v>15956.68</v>
      </c>
      <c r="K671" s="48">
        <f>'PNC, Exon. &amp; no Exon.'!AA600</f>
        <v>87375027.780000001</v>
      </c>
      <c r="L671" s="48">
        <f>'PNC, Exon. &amp; no Exon.'!AD600</f>
        <v>0</v>
      </c>
      <c r="M671" s="48">
        <f>'PNC, Exon. &amp; no Exon.'!AG600</f>
        <v>881363.68</v>
      </c>
      <c r="N671" s="48">
        <f>'PNC, Exon. &amp; no Exon.'!AJ600</f>
        <v>6605985.1999999993</v>
      </c>
      <c r="O671" s="60">
        <f t="shared" si="45"/>
        <v>1.7417154233755658</v>
      </c>
    </row>
    <row r="672" spans="1:15" ht="15.95" customHeight="1" x14ac:dyDescent="0.2">
      <c r="A672" s="47">
        <v>8</v>
      </c>
      <c r="B672" s="52" t="s">
        <v>123</v>
      </c>
      <c r="C672" s="114">
        <f t="shared" si="44"/>
        <v>142327286.14999998</v>
      </c>
      <c r="D672" s="48">
        <f>'PNC, Exon. &amp; no Exon.'!F601</f>
        <v>0</v>
      </c>
      <c r="E672" s="48">
        <f>'PNC, Exon. &amp; no Exon.'!I601</f>
        <v>118215153.94</v>
      </c>
      <c r="F672" s="48">
        <f>'PNC, Exon. &amp; no Exon.'!L601</f>
        <v>0</v>
      </c>
      <c r="G672" s="48">
        <f>'PNC, Exon. &amp; no Exon.'!O601</f>
        <v>1296621.08</v>
      </c>
      <c r="H672" s="48">
        <f>'PNC, Exon. &amp; no Exon.'!R601</f>
        <v>12193649.6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10621861.529999999</v>
      </c>
      <c r="O672" s="60">
        <f t="shared" si="45"/>
        <v>2.2619291254864367</v>
      </c>
    </row>
    <row r="673" spans="1:15" ht="15.95" customHeight="1" x14ac:dyDescent="0.2">
      <c r="A673" s="47">
        <v>9</v>
      </c>
      <c r="B673" s="52" t="s">
        <v>78</v>
      </c>
      <c r="C673" s="114">
        <f t="shared" si="44"/>
        <v>106082374.14999999</v>
      </c>
      <c r="D673" s="48">
        <f>'PNC, Exon. &amp; no Exon.'!F602</f>
        <v>0</v>
      </c>
      <c r="E673" s="48">
        <f>'PNC, Exon. &amp; no Exon.'!I602</f>
        <v>26968.38</v>
      </c>
      <c r="F673" s="48">
        <f>'PNC, Exon. &amp; no Exon.'!L602</f>
        <v>0</v>
      </c>
      <c r="G673" s="48">
        <f>'PNC, Exon. &amp; no Exon.'!O602</f>
        <v>1133.42</v>
      </c>
      <c r="H673" s="48">
        <f>'PNC, Exon. &amp; no Exon.'!R602</f>
        <v>341216.36</v>
      </c>
      <c r="I673" s="48">
        <f>'PNC, Exon. &amp; no Exon.'!U602</f>
        <v>199107.52</v>
      </c>
      <c r="J673" s="48">
        <f>'PNC, Exon. &amp; no Exon.'!X602</f>
        <v>1655950.74</v>
      </c>
      <c r="K673" s="48">
        <f>'PNC, Exon. &amp; no Exon.'!AA602</f>
        <v>103465196.56</v>
      </c>
      <c r="L673" s="48">
        <f>'PNC, Exon. &amp; no Exon.'!AD602</f>
        <v>0</v>
      </c>
      <c r="M673" s="48">
        <f>'PNC, Exon. &amp; no Exon.'!AG602</f>
        <v>307529.21000000002</v>
      </c>
      <c r="N673" s="48">
        <f>'PNC, Exon. &amp; no Exon.'!AJ602</f>
        <v>85271.96</v>
      </c>
      <c r="O673" s="60">
        <f t="shared" si="45"/>
        <v>1.6859087128082255</v>
      </c>
    </row>
    <row r="674" spans="1:15" ht="15.95" customHeight="1" x14ac:dyDescent="0.2">
      <c r="A674" s="47">
        <v>10</v>
      </c>
      <c r="B674" s="52" t="s">
        <v>93</v>
      </c>
      <c r="C674" s="114">
        <f t="shared" si="44"/>
        <v>229417458.35999998</v>
      </c>
      <c r="D674" s="48">
        <f>'PNC, Exon. &amp; no Exon.'!F603</f>
        <v>13704529.130000001</v>
      </c>
      <c r="E674" s="48">
        <f>'PNC, Exon. &amp; no Exon.'!I603</f>
        <v>607760.09</v>
      </c>
      <c r="F674" s="48">
        <f>'PNC, Exon. &amp; no Exon.'!L603</f>
        <v>215105169.13999999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>
        <f t="shared" si="45"/>
        <v>3.6460052390281299</v>
      </c>
    </row>
    <row r="675" spans="1:15" ht="15.95" customHeight="1" x14ac:dyDescent="0.2">
      <c r="A675" s="47">
        <v>11</v>
      </c>
      <c r="B675" s="52" t="s">
        <v>96</v>
      </c>
      <c r="C675" s="114">
        <f t="shared" si="44"/>
        <v>9634112.9399999995</v>
      </c>
      <c r="D675" s="48">
        <f>'PNC, Exon. &amp; no Exon.'!F604</f>
        <v>86020.31</v>
      </c>
      <c r="E675" s="48">
        <f>'PNC, Exon. &amp; no Exon.'!I604</f>
        <v>40815.5</v>
      </c>
      <c r="F675" s="48">
        <f>'PNC, Exon. &amp; no Exon.'!L604</f>
        <v>0</v>
      </c>
      <c r="G675" s="48">
        <f>'PNC, Exon. &amp; no Exon.'!O604</f>
        <v>5767.24</v>
      </c>
      <c r="H675" s="48">
        <f>'PNC, Exon. &amp; no Exon.'!R604</f>
        <v>1794213.27</v>
      </c>
      <c r="I675" s="48">
        <f>'PNC, Exon. &amp; no Exon.'!U604</f>
        <v>0</v>
      </c>
      <c r="J675" s="48">
        <f>'PNC, Exon. &amp; no Exon.'!X604</f>
        <v>99771.49</v>
      </c>
      <c r="K675" s="48">
        <f>'PNC, Exon. &amp; no Exon.'!AA604</f>
        <v>5245999.0599999996</v>
      </c>
      <c r="L675" s="48">
        <f>'PNC, Exon. &amp; no Exon.'!AD604</f>
        <v>0</v>
      </c>
      <c r="M675" s="48">
        <f>'PNC, Exon. &amp; no Exon.'!AG604</f>
        <v>854449.12</v>
      </c>
      <c r="N675" s="48">
        <f>'PNC, Exon. &amp; no Exon.'!AJ604</f>
        <v>1507076.95</v>
      </c>
      <c r="O675" s="60">
        <f t="shared" si="45"/>
        <v>0.15310964781725211</v>
      </c>
    </row>
    <row r="676" spans="1:15" ht="15.95" customHeight="1" x14ac:dyDescent="0.2">
      <c r="A676" s="47">
        <v>12</v>
      </c>
      <c r="B676" s="52" t="s">
        <v>83</v>
      </c>
      <c r="C676" s="114">
        <f t="shared" si="44"/>
        <v>36354250.469999999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36354250.469999999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>
        <f t="shared" si="45"/>
        <v>0.57775806872800395</v>
      </c>
    </row>
    <row r="677" spans="1:15" ht="15.95" customHeight="1" x14ac:dyDescent="0.2">
      <c r="A677" s="47">
        <v>13</v>
      </c>
      <c r="B677" s="52" t="s">
        <v>125</v>
      </c>
      <c r="C677" s="114">
        <f t="shared" si="44"/>
        <v>273803.93999999994</v>
      </c>
      <c r="D677" s="48">
        <f>'PNC, Exon. &amp; no Exon.'!F606</f>
        <v>35448.269999999997</v>
      </c>
      <c r="E677" s="48">
        <f>'PNC, Exon. &amp; no Exon.'!I606</f>
        <v>0</v>
      </c>
      <c r="F677" s="48">
        <f>'PNC, Exon. &amp; no Exon.'!L606</f>
        <v>32766.440000000002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37027.18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168562.05</v>
      </c>
      <c r="O677" s="60">
        <f t="shared" si="45"/>
        <v>4.3514151313629934E-3</v>
      </c>
    </row>
    <row r="678" spans="1:15" ht="15.95" customHeight="1" x14ac:dyDescent="0.2">
      <c r="A678" s="47">
        <v>14</v>
      </c>
      <c r="B678" s="52" t="s">
        <v>81</v>
      </c>
      <c r="C678" s="114">
        <f t="shared" si="44"/>
        <v>38127749.5</v>
      </c>
      <c r="D678" s="48">
        <f>'PNC, Exon. &amp; no Exon.'!F607</f>
        <v>0</v>
      </c>
      <c r="E678" s="48">
        <f>'PNC, Exon. &amp; no Exon.'!I607</f>
        <v>15102541.620000001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4663812.04</v>
      </c>
      <c r="I678" s="48">
        <f>'PNC, Exon. &amp; no Exon.'!U607</f>
        <v>0</v>
      </c>
      <c r="J678" s="48">
        <f>'PNC, Exon. &amp; no Exon.'!X607</f>
        <v>4083.75</v>
      </c>
      <c r="K678" s="48">
        <f>'PNC, Exon. &amp; no Exon.'!AA607</f>
        <v>17071677.84</v>
      </c>
      <c r="L678" s="48">
        <f>'PNC, Exon. &amp; no Exon.'!AD607</f>
        <v>0</v>
      </c>
      <c r="M678" s="48">
        <f>'PNC, Exon. &amp; no Exon.'!AG607</f>
        <v>802508.03</v>
      </c>
      <c r="N678" s="48">
        <f>'PNC, Exon. &amp; no Exon.'!AJ607</f>
        <v>483126.22</v>
      </c>
      <c r="O678" s="60">
        <f t="shared" si="45"/>
        <v>0.60594331147724856</v>
      </c>
    </row>
    <row r="679" spans="1:15" ht="15.95" customHeight="1" x14ac:dyDescent="0.2">
      <c r="A679" s="47">
        <v>15</v>
      </c>
      <c r="B679" s="52" t="s">
        <v>80</v>
      </c>
      <c r="C679" s="114">
        <f t="shared" si="44"/>
        <v>33261483.949999999</v>
      </c>
      <c r="D679" s="48">
        <f>'PNC, Exon. &amp; no Exon.'!F608</f>
        <v>0</v>
      </c>
      <c r="E679" s="48">
        <f>'PNC, Exon. &amp; no Exon.'!I608</f>
        <v>4261945.1500000004</v>
      </c>
      <c r="F679" s="48">
        <f>'PNC, Exon. &amp; no Exon.'!L608</f>
        <v>0</v>
      </c>
      <c r="G679" s="48">
        <f>'PNC, Exon. &amp; no Exon.'!O608</f>
        <v>68965.5</v>
      </c>
      <c r="H679" s="48">
        <f>'PNC, Exon. &amp; no Exon.'!R608</f>
        <v>2350290.35</v>
      </c>
      <c r="I679" s="48">
        <f>'PNC, Exon. &amp; no Exon.'!U608</f>
        <v>95740.02</v>
      </c>
      <c r="J679" s="48">
        <f>'PNC, Exon. &amp; no Exon.'!X608</f>
        <v>6911.64</v>
      </c>
      <c r="K679" s="48">
        <f>'PNC, Exon. &amp; no Exon.'!AA608</f>
        <v>20473859.899999999</v>
      </c>
      <c r="L679" s="48">
        <f>'PNC, Exon. &amp; no Exon.'!AD608</f>
        <v>0</v>
      </c>
      <c r="M679" s="48">
        <f>'PNC, Exon. &amp; no Exon.'!AG608</f>
        <v>1361190.59</v>
      </c>
      <c r="N679" s="48">
        <f>'PNC, Exon. &amp; no Exon.'!AJ608</f>
        <v>4642580.8</v>
      </c>
      <c r="O679" s="60">
        <f t="shared" si="45"/>
        <v>0.52860643477817526</v>
      </c>
    </row>
    <row r="680" spans="1:15" ht="15.95" customHeight="1" x14ac:dyDescent="0.2">
      <c r="A680" s="47">
        <v>16</v>
      </c>
      <c r="B680" s="52" t="s">
        <v>104</v>
      </c>
      <c r="C680" s="114">
        <f t="shared" si="44"/>
        <v>67263885.850000009</v>
      </c>
      <c r="D680" s="48">
        <f>'PNC, Exon. &amp; no Exon.'!F609</f>
        <v>0</v>
      </c>
      <c r="E680" s="48">
        <f>'PNC, Exon. &amp; no Exon.'!I609</f>
        <v>60186.66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259287.28</v>
      </c>
      <c r="I680" s="48">
        <f>'PNC, Exon. &amp; no Exon.'!U609</f>
        <v>49626.720000000001</v>
      </c>
      <c r="J680" s="48">
        <f>'PNC, Exon. &amp; no Exon.'!X609</f>
        <v>298386.78999999998</v>
      </c>
      <c r="K680" s="48">
        <f>'PNC, Exon. &amp; no Exon.'!AA609</f>
        <v>58709378.119999997</v>
      </c>
      <c r="L680" s="48">
        <f>'PNC, Exon. &amp; no Exon.'!AD609</f>
        <v>0</v>
      </c>
      <c r="M680" s="48">
        <f>'PNC, Exon. &amp; no Exon.'!AG609</f>
        <v>7714807.6299999999</v>
      </c>
      <c r="N680" s="48">
        <f>'PNC, Exon. &amp; no Exon.'!AJ609</f>
        <v>172212.65</v>
      </c>
      <c r="O680" s="60">
        <f t="shared" si="45"/>
        <v>1.0689878702328508</v>
      </c>
    </row>
    <row r="681" spans="1:15" ht="15.95" customHeight="1" x14ac:dyDescent="0.2">
      <c r="A681" s="47">
        <v>17</v>
      </c>
      <c r="B681" s="52" t="s">
        <v>79</v>
      </c>
      <c r="C681" s="114">
        <f t="shared" si="44"/>
        <v>136911197.46000001</v>
      </c>
      <c r="D681" s="48">
        <f>'PNC, Exon. &amp; no Exon.'!F610</f>
        <v>22092.52</v>
      </c>
      <c r="E681" s="48">
        <f>'PNC, Exon. &amp; no Exon.'!I610</f>
        <v>87681587.149999991</v>
      </c>
      <c r="F681" s="48">
        <f>'PNC, Exon. &amp; no Exon.'!L610</f>
        <v>104333.57</v>
      </c>
      <c r="G681" s="48">
        <f>'PNC, Exon. &amp; no Exon.'!O610</f>
        <v>165251.59</v>
      </c>
      <c r="H681" s="48">
        <f>'PNC, Exon. &amp; no Exon.'!R610</f>
        <v>13738361.51</v>
      </c>
      <c r="I681" s="48">
        <f>'PNC, Exon. &amp; no Exon.'!U610</f>
        <v>3083820.25</v>
      </c>
      <c r="J681" s="48">
        <f>'PNC, Exon. &amp; no Exon.'!X610</f>
        <v>144690.76</v>
      </c>
      <c r="K681" s="48">
        <f>'PNC, Exon. &amp; no Exon.'!AA610</f>
        <v>22107660.390000001</v>
      </c>
      <c r="L681" s="48">
        <f>'PNC, Exon. &amp; no Exon.'!AD610</f>
        <v>0</v>
      </c>
      <c r="M681" s="48">
        <f>'PNC, Exon. &amp; no Exon.'!AG610</f>
        <v>3960578.56</v>
      </c>
      <c r="N681" s="48">
        <f>'PNC, Exon. &amp; no Exon.'!AJ610</f>
        <v>5902821.1600000001</v>
      </c>
      <c r="O681" s="60">
        <f t="shared" si="45"/>
        <v>2.1758542126182365</v>
      </c>
    </row>
    <row r="682" spans="1:15" ht="15.95" customHeight="1" x14ac:dyDescent="0.2">
      <c r="A682" s="47">
        <v>18</v>
      </c>
      <c r="B682" s="52" t="s">
        <v>84</v>
      </c>
      <c r="C682" s="114">
        <f t="shared" si="44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>
        <f t="shared" si="45"/>
        <v>0</v>
      </c>
    </row>
    <row r="683" spans="1:15" ht="15.95" customHeight="1" x14ac:dyDescent="0.2">
      <c r="A683" s="47">
        <v>19</v>
      </c>
      <c r="B683" s="52" t="s">
        <v>98</v>
      </c>
      <c r="C683" s="114">
        <f t="shared" si="44"/>
        <v>23172738.189999998</v>
      </c>
      <c r="D683" s="48">
        <f>'PNC, Exon. &amp; no Exon.'!F612</f>
        <v>0</v>
      </c>
      <c r="E683" s="48">
        <f>'PNC, Exon. &amp; no Exon.'!I612</f>
        <v>1128529.42</v>
      </c>
      <c r="F683" s="48">
        <f>'PNC, Exon. &amp; no Exon.'!L612</f>
        <v>22044208.77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>
        <f t="shared" si="45"/>
        <v>0.36827155809035883</v>
      </c>
    </row>
    <row r="684" spans="1:15" ht="15.95" customHeight="1" x14ac:dyDescent="0.2">
      <c r="A684" s="47">
        <v>20</v>
      </c>
      <c r="B684" s="52" t="s">
        <v>90</v>
      </c>
      <c r="C684" s="114">
        <f t="shared" si="44"/>
        <v>6926461.9200000009</v>
      </c>
      <c r="D684" s="48">
        <f>'PNC, Exon. &amp; no Exon.'!F613</f>
        <v>126281.66</v>
      </c>
      <c r="E684" s="48">
        <f>'PNC, Exon. &amp; no Exon.'!I613</f>
        <v>324087.51</v>
      </c>
      <c r="F684" s="48">
        <f>'PNC, Exon. &amp; no Exon.'!L613</f>
        <v>1820</v>
      </c>
      <c r="G684" s="48">
        <f>'PNC, Exon. &amp; no Exon.'!O613</f>
        <v>0</v>
      </c>
      <c r="H684" s="48">
        <f>'PNC, Exon. &amp; no Exon.'!R613</f>
        <v>997.52</v>
      </c>
      <c r="I684" s="48">
        <f>'PNC, Exon. &amp; no Exon.'!U613</f>
        <v>94506.17</v>
      </c>
      <c r="J684" s="48">
        <f>'PNC, Exon. &amp; no Exon.'!X613</f>
        <v>0</v>
      </c>
      <c r="K684" s="48">
        <f>'PNC, Exon. &amp; no Exon.'!AA613</f>
        <v>6153856.21</v>
      </c>
      <c r="L684" s="48">
        <f>'PNC, Exon. &amp; no Exon.'!AD613</f>
        <v>0</v>
      </c>
      <c r="M684" s="48">
        <f>'PNC, Exon. &amp; no Exon.'!AG613</f>
        <v>201314.66</v>
      </c>
      <c r="N684" s="48">
        <f>'PNC, Exon. &amp; no Exon.'!AJ613</f>
        <v>23598.19</v>
      </c>
      <c r="O684" s="60">
        <f t="shared" si="45"/>
        <v>0.11007844228062454</v>
      </c>
    </row>
    <row r="685" spans="1:15" ht="15.95" customHeight="1" x14ac:dyDescent="0.2">
      <c r="A685" s="47">
        <v>21</v>
      </c>
      <c r="B685" s="52" t="s">
        <v>99</v>
      </c>
      <c r="C685" s="114">
        <f t="shared" si="44"/>
        <v>60140681.070000008</v>
      </c>
      <c r="D685" s="48">
        <f>'PNC, Exon. &amp; no Exon.'!F614</f>
        <v>145496.82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35250.129999999997</v>
      </c>
      <c r="H685" s="48">
        <f>'PNC, Exon. &amp; no Exon.'!R614</f>
        <v>935103.21</v>
      </c>
      <c r="I685" s="48">
        <f>'PNC, Exon. &amp; no Exon.'!U614</f>
        <v>55452.82</v>
      </c>
      <c r="J685" s="48">
        <f>'PNC, Exon. &amp; no Exon.'!X614</f>
        <v>6147.41</v>
      </c>
      <c r="K685" s="48">
        <f>'PNC, Exon. &amp; no Exon.'!AA614</f>
        <v>44484789.300000004</v>
      </c>
      <c r="L685" s="48">
        <f>'PNC, Exon. &amp; no Exon.'!AD614</f>
        <v>0</v>
      </c>
      <c r="M685" s="48">
        <f>'PNC, Exon. &amp; no Exon.'!AG614</f>
        <v>12726351.07</v>
      </c>
      <c r="N685" s="48">
        <f>'PNC, Exon. &amp; no Exon.'!AJ614</f>
        <v>1752090.31</v>
      </c>
      <c r="O685" s="60">
        <f t="shared" si="45"/>
        <v>0.95578270209871374</v>
      </c>
    </row>
    <row r="686" spans="1:15" ht="15.95" customHeight="1" x14ac:dyDescent="0.2">
      <c r="A686" s="47">
        <v>22</v>
      </c>
      <c r="B686" s="51" t="s">
        <v>112</v>
      </c>
      <c r="C686" s="114">
        <f t="shared" si="44"/>
        <v>44430872.450000003</v>
      </c>
      <c r="D686" s="48">
        <f>'PNC, Exon. &amp; no Exon.'!F615</f>
        <v>2644.41</v>
      </c>
      <c r="E686" s="48">
        <f>'PNC, Exon. &amp; no Exon.'!I615</f>
        <v>364489.49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1299639.72</v>
      </c>
      <c r="I686" s="48">
        <f>'PNC, Exon. &amp; no Exon.'!U615</f>
        <v>57552.76</v>
      </c>
      <c r="J686" s="48">
        <f>'PNC, Exon. &amp; no Exon.'!X615</f>
        <v>4758.62</v>
      </c>
      <c r="K686" s="48">
        <f>'PNC, Exon. &amp; no Exon.'!AA615</f>
        <v>42571729.590000004</v>
      </c>
      <c r="L686" s="48">
        <f>'PNC, Exon. &amp; no Exon.'!AD615</f>
        <v>0</v>
      </c>
      <c r="M686" s="48">
        <f>'PNC, Exon. &amp; no Exon.'!AG615</f>
        <v>32565.45</v>
      </c>
      <c r="N686" s="48">
        <f>'PNC, Exon. &amp; no Exon.'!AJ615</f>
        <v>97492.41</v>
      </c>
      <c r="O686" s="60">
        <f t="shared" si="45"/>
        <v>0.70611537101543986</v>
      </c>
    </row>
    <row r="687" spans="1:15" ht="15.95" customHeight="1" x14ac:dyDescent="0.2">
      <c r="A687" s="47">
        <v>23</v>
      </c>
      <c r="B687" s="52" t="s">
        <v>103</v>
      </c>
      <c r="C687" s="114">
        <f t="shared" si="44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>
        <f t="shared" si="45"/>
        <v>0</v>
      </c>
    </row>
    <row r="688" spans="1:15" ht="15.95" customHeight="1" x14ac:dyDescent="0.2">
      <c r="A688" s="47">
        <v>24</v>
      </c>
      <c r="B688" s="52" t="s">
        <v>82</v>
      </c>
      <c r="C688" s="114">
        <f t="shared" si="44"/>
        <v>5846521.0199999996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5846521.0199999996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>
        <f t="shared" si="45"/>
        <v>9.2915536687528333E-2</v>
      </c>
    </row>
    <row r="689" spans="1:15" ht="15.95" customHeight="1" x14ac:dyDescent="0.2">
      <c r="A689" s="47">
        <v>25</v>
      </c>
      <c r="B689" s="52" t="s">
        <v>102</v>
      </c>
      <c r="C689" s="114">
        <f t="shared" si="44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>
        <f t="shared" si="45"/>
        <v>0</v>
      </c>
    </row>
    <row r="690" spans="1:15" ht="15.95" customHeight="1" x14ac:dyDescent="0.2">
      <c r="A690" s="47">
        <v>26</v>
      </c>
      <c r="B690" s="52" t="s">
        <v>111</v>
      </c>
      <c r="C690" s="114">
        <f t="shared" si="44"/>
        <v>54774068.209999993</v>
      </c>
      <c r="D690" s="48">
        <f>'PNC, Exon. &amp; no Exon.'!F619</f>
        <v>-111542.13</v>
      </c>
      <c r="E690" s="48">
        <f>'PNC, Exon. &amp; no Exon.'!I619</f>
        <v>1997804.94</v>
      </c>
      <c r="F690" s="48">
        <f>'PNC, Exon. &amp; no Exon.'!L619</f>
        <v>0</v>
      </c>
      <c r="G690" s="48">
        <f>'PNC, Exon. &amp; no Exon.'!O619</f>
        <v>1718262.39</v>
      </c>
      <c r="H690" s="48">
        <f>'PNC, Exon. &amp; no Exon.'!R619</f>
        <v>25672818.27</v>
      </c>
      <c r="I690" s="48">
        <f>'PNC, Exon. &amp; no Exon.'!U619</f>
        <v>439329.69</v>
      </c>
      <c r="J690" s="48">
        <f>'PNC, Exon. &amp; no Exon.'!X619</f>
        <v>171494.38</v>
      </c>
      <c r="K690" s="48">
        <f>'PNC, Exon. &amp; no Exon.'!AA619</f>
        <v>22106512.68</v>
      </c>
      <c r="L690" s="48">
        <f>'PNC, Exon. &amp; no Exon.'!AD619</f>
        <v>0</v>
      </c>
      <c r="M690" s="48">
        <f>'PNC, Exon. &amp; no Exon.'!AG619</f>
        <v>344614.44</v>
      </c>
      <c r="N690" s="48">
        <f>'PNC, Exon. &amp; no Exon.'!AJ619</f>
        <v>2434773.5499999998</v>
      </c>
      <c r="O690" s="60">
        <f t="shared" si="45"/>
        <v>0.87049408133171047</v>
      </c>
    </row>
    <row r="691" spans="1:15" ht="15.95" customHeight="1" x14ac:dyDescent="0.2">
      <c r="A691" s="47">
        <v>27</v>
      </c>
      <c r="B691" s="52" t="s">
        <v>113</v>
      </c>
      <c r="C691" s="114">
        <f t="shared" si="44"/>
        <v>1181229139.54</v>
      </c>
      <c r="D691" s="48">
        <f>'PNC, Exon. &amp; no Exon.'!F620</f>
        <v>4797991.5199999996</v>
      </c>
      <c r="E691" s="48">
        <f>'PNC, Exon. &amp; no Exon.'!I620</f>
        <v>27565632.829999998</v>
      </c>
      <c r="F691" s="48">
        <f>'PNC, Exon. &amp; no Exon.'!L620</f>
        <v>1055561967.72</v>
      </c>
      <c r="G691" s="48">
        <f>'PNC, Exon. &amp; no Exon.'!O620</f>
        <v>834162.71</v>
      </c>
      <c r="H691" s="48">
        <f>'PNC, Exon. &amp; no Exon.'!R620</f>
        <v>30799418.220000003</v>
      </c>
      <c r="I691" s="48">
        <f>'PNC, Exon. &amp; no Exon.'!U620</f>
        <v>203777.03</v>
      </c>
      <c r="J691" s="48">
        <f>'PNC, Exon. &amp; no Exon.'!X620</f>
        <v>500826.47</v>
      </c>
      <c r="K691" s="48">
        <f>'PNC, Exon. &amp; no Exon.'!AA620</f>
        <v>55101781.519999996</v>
      </c>
      <c r="L691" s="48">
        <f>'PNC, Exon. &amp; no Exon.'!AD620</f>
        <v>0</v>
      </c>
      <c r="M691" s="48">
        <f>'PNC, Exon. &amp; no Exon.'!AG620</f>
        <v>1202783.68</v>
      </c>
      <c r="N691" s="48">
        <f>'PNC, Exon. &amp; no Exon.'!AJ620</f>
        <v>4660797.84</v>
      </c>
      <c r="O691" s="60">
        <f t="shared" si="45"/>
        <v>18.772623766485051</v>
      </c>
    </row>
    <row r="692" spans="1:15" ht="15.95" customHeight="1" x14ac:dyDescent="0.2">
      <c r="A692" s="47">
        <v>28</v>
      </c>
      <c r="B692" s="52" t="s">
        <v>116</v>
      </c>
      <c r="C692" s="114">
        <f t="shared" si="44"/>
        <v>32450520.559999999</v>
      </c>
      <c r="D692" s="48">
        <f>'PNC, Exon. &amp; no Exon.'!F621</f>
        <v>4150.03</v>
      </c>
      <c r="E692" s="48">
        <f>'PNC, Exon. &amp; no Exon.'!I621</f>
        <v>12058866.890000001</v>
      </c>
      <c r="F692" s="48">
        <f>'PNC, Exon. &amp; no Exon.'!L621</f>
        <v>0</v>
      </c>
      <c r="G692" s="48">
        <f>'PNC, Exon. &amp; no Exon.'!O621</f>
        <v>4559.58</v>
      </c>
      <c r="H692" s="48">
        <f>'PNC, Exon. &amp; no Exon.'!R621</f>
        <v>1971873.94</v>
      </c>
      <c r="I692" s="48">
        <f>'PNC, Exon. &amp; no Exon.'!U621</f>
        <v>66756.149999999994</v>
      </c>
      <c r="J692" s="48">
        <f>'PNC, Exon. &amp; no Exon.'!X621</f>
        <v>151855.91</v>
      </c>
      <c r="K692" s="48">
        <f>'PNC, Exon. &amp; no Exon.'!AA621</f>
        <v>16733800.289999999</v>
      </c>
      <c r="L692" s="48">
        <f>'PNC, Exon. &amp; no Exon.'!AD621</f>
        <v>0</v>
      </c>
      <c r="M692" s="48">
        <f>'PNC, Exon. &amp; no Exon.'!AG621</f>
        <v>196591.11</v>
      </c>
      <c r="N692" s="48">
        <f>'PNC, Exon. &amp; no Exon.'!AJ621</f>
        <v>1262066.6599999999</v>
      </c>
      <c r="O692" s="60">
        <f t="shared" si="45"/>
        <v>0.51571824052418658</v>
      </c>
    </row>
    <row r="693" spans="1:15" ht="15.95" customHeight="1" x14ac:dyDescent="0.2">
      <c r="A693" s="47">
        <v>29</v>
      </c>
      <c r="B693" s="52" t="s">
        <v>120</v>
      </c>
      <c r="C693" s="114">
        <f t="shared" si="44"/>
        <v>24769722.199999999</v>
      </c>
      <c r="D693" s="48">
        <f>'PNC, Exon. &amp; no Exon.'!F622</f>
        <v>0</v>
      </c>
      <c r="E693" s="48">
        <f>'PNC, Exon. &amp; no Exon.'!I622</f>
        <v>688702.29</v>
      </c>
      <c r="F693" s="48">
        <f>'PNC, Exon. &amp; no Exon.'!L622</f>
        <v>868404</v>
      </c>
      <c r="G693" s="48">
        <f>'PNC, Exon. &amp; no Exon.'!O622</f>
        <v>0</v>
      </c>
      <c r="H693" s="48">
        <f>'PNC, Exon. &amp; no Exon.'!R622</f>
        <v>615333.53</v>
      </c>
      <c r="I693" s="48">
        <f>'PNC, Exon. &amp; no Exon.'!U622</f>
        <v>21982.76</v>
      </c>
      <c r="J693" s="48">
        <f>'PNC, Exon. &amp; no Exon.'!X622</f>
        <v>224378.66</v>
      </c>
      <c r="K693" s="48">
        <f>'PNC, Exon. &amp; no Exon.'!AA622</f>
        <v>14646850.6</v>
      </c>
      <c r="L693" s="48">
        <f>'PNC, Exon. &amp; no Exon.'!AD622</f>
        <v>0</v>
      </c>
      <c r="M693" s="48">
        <f>'PNC, Exon. &amp; no Exon.'!AG622</f>
        <v>7328962.7999999998</v>
      </c>
      <c r="N693" s="48">
        <f>'PNC, Exon. &amp; no Exon.'!AJ622</f>
        <v>375107.56</v>
      </c>
      <c r="O693" s="60">
        <f t="shared" si="45"/>
        <v>0.39365154490011312</v>
      </c>
    </row>
    <row r="694" spans="1:15" ht="15.95" customHeight="1" x14ac:dyDescent="0.2">
      <c r="A694" s="47">
        <v>30</v>
      </c>
      <c r="B694" s="52" t="s">
        <v>100</v>
      </c>
      <c r="C694" s="114">
        <f t="shared" si="44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>
        <f t="shared" si="45"/>
        <v>0</v>
      </c>
    </row>
    <row r="695" spans="1:15" ht="15.95" customHeight="1" x14ac:dyDescent="0.2">
      <c r="A695" s="47">
        <v>31</v>
      </c>
      <c r="B695" s="51" t="s">
        <v>106</v>
      </c>
      <c r="C695" s="114">
        <f t="shared" si="44"/>
        <v>28513055.100000001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28513055.100000001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>
        <f t="shared" si="45"/>
        <v>0.45314227181510547</v>
      </c>
    </row>
    <row r="696" spans="1:15" ht="15.95" customHeight="1" x14ac:dyDescent="0.2">
      <c r="A696" s="47">
        <v>32</v>
      </c>
      <c r="B696" s="52" t="s">
        <v>114</v>
      </c>
      <c r="C696" s="114">
        <f t="shared" ref="C696:C702" si="46">SUM(D696:N696)</f>
        <v>13338828</v>
      </c>
      <c r="D696" s="48">
        <f>'PNC, Exon. &amp; no Exon.'!F625</f>
        <v>61488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972286.12</v>
      </c>
      <c r="I696" s="48">
        <f>'PNC, Exon. &amp; no Exon.'!U625</f>
        <v>11463.05</v>
      </c>
      <c r="J696" s="48">
        <f>'PNC, Exon. &amp; no Exon.'!X625</f>
        <v>18820.21</v>
      </c>
      <c r="K696" s="48">
        <f>'PNC, Exon. &amp; no Exon.'!AA625</f>
        <v>10431377.449999999</v>
      </c>
      <c r="L696" s="48">
        <f>'PNC, Exon. &amp; no Exon.'!AD625</f>
        <v>0</v>
      </c>
      <c r="M696" s="48">
        <f>'PNC, Exon. &amp; no Exon.'!AG625</f>
        <v>300394.95</v>
      </c>
      <c r="N696" s="48">
        <f>'PNC, Exon. &amp; no Exon.'!AJ625</f>
        <v>1542998.22</v>
      </c>
      <c r="O696" s="60">
        <f t="shared" si="45"/>
        <v>0.2119866426825282</v>
      </c>
    </row>
    <row r="697" spans="1:15" ht="15.95" customHeight="1" x14ac:dyDescent="0.2">
      <c r="A697" s="47">
        <v>33</v>
      </c>
      <c r="B697" s="52" t="s">
        <v>115</v>
      </c>
      <c r="C697" s="114">
        <f t="shared" si="46"/>
        <v>13078281.589999998</v>
      </c>
      <c r="D697" s="48">
        <f>'PNC, Exon. &amp; no Exon.'!F626</f>
        <v>0</v>
      </c>
      <c r="E697" s="48">
        <f>'PNC, Exon. &amp; no Exon.'!I626</f>
        <v>7557661.9900000002</v>
      </c>
      <c r="F697" s="48">
        <f>'PNC, Exon. &amp; no Exon.'!L626</f>
        <v>4080</v>
      </c>
      <c r="G697" s="48">
        <f>'PNC, Exon. &amp; no Exon.'!O626</f>
        <v>0</v>
      </c>
      <c r="H697" s="48">
        <f>'PNC, Exon. &amp; no Exon.'!R626</f>
        <v>3519365.28</v>
      </c>
      <c r="I697" s="48">
        <f>'PNC, Exon. &amp; no Exon.'!U626</f>
        <v>92769.1</v>
      </c>
      <c r="J697" s="48">
        <f>'PNC, Exon. &amp; no Exon.'!X626</f>
        <v>0</v>
      </c>
      <c r="K697" s="48">
        <f>'PNC, Exon. &amp; no Exon.'!AA626</f>
        <v>46120.29</v>
      </c>
      <c r="L697" s="48">
        <f>'PNC, Exon. &amp; no Exon.'!AD626</f>
        <v>0</v>
      </c>
      <c r="M697" s="48">
        <f>'PNC, Exon. &amp; no Exon.'!AG626</f>
        <v>21614.67</v>
      </c>
      <c r="N697" s="48">
        <f>'PNC, Exon. &amp; no Exon.'!AJ626</f>
        <v>1836670.26</v>
      </c>
      <c r="O697" s="60">
        <f t="shared" si="45"/>
        <v>0.20784592216953518</v>
      </c>
    </row>
    <row r="698" spans="1:15" ht="15.95" customHeight="1" x14ac:dyDescent="0.2">
      <c r="A698" s="47">
        <v>34</v>
      </c>
      <c r="B698" s="52" t="s">
        <v>117</v>
      </c>
      <c r="C698" s="114">
        <f t="shared" si="46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>
        <f t="shared" si="45"/>
        <v>0</v>
      </c>
    </row>
    <row r="699" spans="1:15" ht="15.95" customHeight="1" x14ac:dyDescent="0.2">
      <c r="A699" s="47">
        <v>35</v>
      </c>
      <c r="B699" s="52" t="s">
        <v>122</v>
      </c>
      <c r="C699" s="114">
        <f t="shared" si="46"/>
        <v>1116519.83</v>
      </c>
      <c r="D699" s="48">
        <f>'PNC, Exon. &amp; no Exon.'!F628</f>
        <v>0</v>
      </c>
      <c r="E699" s="48">
        <f>'PNC, Exon. &amp; no Exon.'!I628</f>
        <v>506250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584769.82999999996</v>
      </c>
      <c r="L699" s="48">
        <f>'PNC, Exon. &amp; no Exon.'!AD628</f>
        <v>0</v>
      </c>
      <c r="M699" s="48">
        <f>'PNC, Exon. &amp; no Exon.'!AG628</f>
        <v>2500</v>
      </c>
      <c r="N699" s="48">
        <f>'PNC, Exon. &amp; no Exon.'!AJ628</f>
        <v>23000</v>
      </c>
      <c r="O699" s="60">
        <f t="shared" si="45"/>
        <v>1.774423436977875E-2</v>
      </c>
    </row>
    <row r="700" spans="1:15" ht="15.95" customHeight="1" x14ac:dyDescent="0.2">
      <c r="A700" s="47">
        <v>36</v>
      </c>
      <c r="B700" s="52" t="s">
        <v>124</v>
      </c>
      <c r="C700" s="114">
        <f t="shared" si="46"/>
        <v>218434.11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123707.89</v>
      </c>
      <c r="L700" s="48">
        <f>'PNC, Exon. &amp; no Exon.'!AD629</f>
        <v>0</v>
      </c>
      <c r="M700" s="48">
        <f>'PNC, Exon. &amp; no Exon.'!AG629</f>
        <v>94726.22</v>
      </c>
      <c r="N700" s="48">
        <f>'PNC, Exon. &amp; no Exon.'!AJ629</f>
        <v>0</v>
      </c>
      <c r="O700" s="60">
        <f t="shared" si="45"/>
        <v>3.4714529362134408E-3</v>
      </c>
    </row>
    <row r="701" spans="1:15" ht="15.95" customHeight="1" x14ac:dyDescent="0.2">
      <c r="A701" s="47">
        <v>37</v>
      </c>
      <c r="B701" s="52" t="s">
        <v>101</v>
      </c>
      <c r="C701" s="114">
        <f t="shared" si="46"/>
        <v>13196462.550000001</v>
      </c>
      <c r="D701" s="48">
        <f>'PNC, Exon. &amp; no Exon.'!F630</f>
        <v>0</v>
      </c>
      <c r="E701" s="48">
        <f>'PNC, Exon. &amp; no Exon.'!I630</f>
        <v>1685569.74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11484990.720000001</v>
      </c>
      <c r="M701" s="48">
        <f>'PNC, Exon. &amp; no Exon.'!AG630</f>
        <v>0</v>
      </c>
      <c r="N701" s="48">
        <f>'PNC, Exon. &amp; no Exon.'!AJ630</f>
        <v>25902.09</v>
      </c>
      <c r="O701" s="60">
        <f t="shared" si="45"/>
        <v>0.20972410704000496</v>
      </c>
    </row>
    <row r="702" spans="1:15" ht="15.95" customHeight="1" x14ac:dyDescent="0.2">
      <c r="A702" s="47">
        <v>38</v>
      </c>
      <c r="B702" s="52" t="s">
        <v>107</v>
      </c>
      <c r="C702" s="114">
        <f t="shared" si="46"/>
        <v>33464759.48</v>
      </c>
      <c r="D702" s="48">
        <f>'PNC, Exon. &amp; no Exon.'!F631</f>
        <v>0</v>
      </c>
      <c r="E702" s="48">
        <f>'PNC, Exon. &amp; no Exon.'!I631</f>
        <v>33464759.48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>
        <f t="shared" si="45"/>
        <v>0.53183698075599362</v>
      </c>
    </row>
    <row r="703" spans="1:15" x14ac:dyDescent="0.2">
      <c r="A703" s="80" t="s">
        <v>95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5" ht="20.25" x14ac:dyDescent="0.3">
      <c r="A724" s="192" t="s">
        <v>42</v>
      </c>
      <c r="B724" s="192"/>
      <c r="C724" s="192"/>
      <c r="D724" s="192"/>
      <c r="E724" s="192"/>
      <c r="F724" s="192"/>
      <c r="G724" s="192"/>
      <c r="H724" s="192"/>
      <c r="I724" s="192"/>
      <c r="J724" s="192"/>
      <c r="K724" s="192"/>
      <c r="L724" s="192"/>
      <c r="M724" s="192"/>
      <c r="N724" s="192"/>
      <c r="O724" s="192"/>
    </row>
    <row r="725" spans="1:15" ht="12.75" customHeight="1" x14ac:dyDescent="0.2">
      <c r="A725" s="191" t="s">
        <v>56</v>
      </c>
      <c r="B725" s="191"/>
      <c r="C725" s="191"/>
      <c r="D725" s="191"/>
      <c r="E725" s="191"/>
      <c r="F725" s="191"/>
      <c r="G725" s="191"/>
      <c r="H725" s="191"/>
      <c r="I725" s="191"/>
      <c r="J725" s="191"/>
      <c r="K725" s="191"/>
      <c r="L725" s="191"/>
      <c r="M725" s="191"/>
      <c r="N725" s="191"/>
      <c r="O725" s="191"/>
    </row>
    <row r="726" spans="1:15" ht="12.75" customHeight="1" x14ac:dyDescent="0.2">
      <c r="A726" s="193" t="s">
        <v>138</v>
      </c>
      <c r="B726" s="194"/>
      <c r="C726" s="194"/>
      <c r="D726" s="194"/>
      <c r="E726" s="194"/>
      <c r="F726" s="194"/>
      <c r="G726" s="194"/>
      <c r="H726" s="194"/>
      <c r="I726" s="194"/>
      <c r="J726" s="194"/>
      <c r="K726" s="194"/>
      <c r="L726" s="194"/>
      <c r="M726" s="194"/>
      <c r="N726" s="194"/>
      <c r="O726" s="194"/>
    </row>
    <row r="727" spans="1:15" ht="12.75" customHeight="1" x14ac:dyDescent="0.2">
      <c r="A727" s="191" t="s">
        <v>110</v>
      </c>
      <c r="B727" s="191"/>
      <c r="C727" s="191"/>
      <c r="D727" s="191"/>
      <c r="E727" s="191"/>
      <c r="F727" s="191"/>
      <c r="G727" s="191"/>
      <c r="H727" s="191"/>
      <c r="I727" s="191"/>
      <c r="J727" s="191"/>
      <c r="K727" s="191"/>
      <c r="L727" s="191"/>
      <c r="M727" s="191"/>
      <c r="N727" s="191"/>
      <c r="O727" s="191"/>
    </row>
    <row r="728" spans="1:15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customHeight="1" x14ac:dyDescent="0.2">
      <c r="A729" s="154" t="s">
        <v>32</v>
      </c>
      <c r="B729" s="79" t="s">
        <v>105</v>
      </c>
      <c r="C729" s="154" t="s">
        <v>0</v>
      </c>
      <c r="D729" s="154" t="s">
        <v>43</v>
      </c>
      <c r="E729" s="154" t="s">
        <v>13</v>
      </c>
      <c r="F729" s="154" t="s">
        <v>44</v>
      </c>
      <c r="G729" s="154" t="s">
        <v>15</v>
      </c>
      <c r="H729" s="154" t="s">
        <v>45</v>
      </c>
      <c r="I729" s="154" t="s">
        <v>109</v>
      </c>
      <c r="J729" s="154" t="s">
        <v>46</v>
      </c>
      <c r="K729" s="154" t="s">
        <v>36</v>
      </c>
      <c r="L729" s="154" t="s">
        <v>47</v>
      </c>
      <c r="M729" s="154" t="s">
        <v>48</v>
      </c>
      <c r="N729" s="154" t="s">
        <v>49</v>
      </c>
      <c r="O729" s="154" t="s">
        <v>62</v>
      </c>
    </row>
    <row r="730" spans="1:15" ht="15.95" customHeight="1" x14ac:dyDescent="0.2">
      <c r="A730" s="47"/>
      <c r="B730" s="74" t="s">
        <v>21</v>
      </c>
      <c r="C730" s="86">
        <f>SUM(C731:C768)</f>
        <v>0</v>
      </c>
      <c r="D730" s="116">
        <f t="shared" ref="D730:O730" si="47">SUM(D731:D768)</f>
        <v>0</v>
      </c>
      <c r="E730" s="116">
        <f t="shared" si="47"/>
        <v>0</v>
      </c>
      <c r="F730" s="116">
        <f t="shared" si="47"/>
        <v>0</v>
      </c>
      <c r="G730" s="116">
        <f t="shared" si="47"/>
        <v>0</v>
      </c>
      <c r="H730" s="116">
        <f t="shared" si="47"/>
        <v>0</v>
      </c>
      <c r="I730" s="116">
        <f t="shared" si="47"/>
        <v>0</v>
      </c>
      <c r="J730" s="116">
        <f t="shared" si="47"/>
        <v>0</v>
      </c>
      <c r="K730" s="116">
        <f t="shared" si="47"/>
        <v>0</v>
      </c>
      <c r="L730" s="116">
        <f t="shared" si="47"/>
        <v>0</v>
      </c>
      <c r="M730" s="116">
        <f t="shared" si="47"/>
        <v>0</v>
      </c>
      <c r="N730" s="116">
        <f t="shared" si="47"/>
        <v>0</v>
      </c>
      <c r="O730" s="160" t="e">
        <f t="shared" si="47"/>
        <v>#DIV/0!</v>
      </c>
    </row>
    <row r="731" spans="1:15" ht="15.95" customHeight="1" x14ac:dyDescent="0.2">
      <c r="A731" s="47">
        <v>1</v>
      </c>
      <c r="B731" s="101" t="s">
        <v>88</v>
      </c>
      <c r="C731" s="86">
        <f t="shared" ref="C731:C761" si="48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customHeight="1" x14ac:dyDescent="0.2">
      <c r="A732" s="47">
        <v>2</v>
      </c>
      <c r="B732" s="52" t="s">
        <v>118</v>
      </c>
      <c r="C732" s="86">
        <f t="shared" si="48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9">(C732/$C$730*100)</f>
        <v>#DIV/0!</v>
      </c>
    </row>
    <row r="733" spans="1:15" ht="15.95" customHeight="1" x14ac:dyDescent="0.2">
      <c r="A733" s="47">
        <v>3</v>
      </c>
      <c r="B733" s="52" t="s">
        <v>97</v>
      </c>
      <c r="C733" s="86">
        <f t="shared" si="48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9"/>
        <v>#DIV/0!</v>
      </c>
    </row>
    <row r="734" spans="1:15" ht="15.95" customHeight="1" x14ac:dyDescent="0.2">
      <c r="A734" s="47">
        <v>4</v>
      </c>
      <c r="B734" s="52" t="s">
        <v>94</v>
      </c>
      <c r="C734" s="86">
        <f t="shared" si="48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9"/>
        <v>#DIV/0!</v>
      </c>
    </row>
    <row r="735" spans="1:15" ht="15.95" customHeight="1" x14ac:dyDescent="0.2">
      <c r="A735" s="47">
        <v>5</v>
      </c>
      <c r="B735" s="52" t="s">
        <v>89</v>
      </c>
      <c r="C735" s="86">
        <f t="shared" si="48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9"/>
        <v>#DIV/0!</v>
      </c>
    </row>
    <row r="736" spans="1:15" ht="15.95" customHeight="1" x14ac:dyDescent="0.2">
      <c r="A736" s="47">
        <v>6</v>
      </c>
      <c r="B736" s="52" t="s">
        <v>127</v>
      </c>
      <c r="C736" s="86">
        <f t="shared" si="48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9"/>
        <v>#DIV/0!</v>
      </c>
    </row>
    <row r="737" spans="1:15" ht="15.95" customHeight="1" x14ac:dyDescent="0.2">
      <c r="A737" s="47">
        <v>7</v>
      </c>
      <c r="B737" s="52" t="s">
        <v>91</v>
      </c>
      <c r="C737" s="86">
        <f t="shared" si="48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9"/>
        <v>#DIV/0!</v>
      </c>
    </row>
    <row r="738" spans="1:15" ht="15.95" customHeight="1" x14ac:dyDescent="0.2">
      <c r="A738" s="47">
        <v>8</v>
      </c>
      <c r="B738" s="52" t="s">
        <v>123</v>
      </c>
      <c r="C738" s="86">
        <f t="shared" si="48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9"/>
        <v>#DIV/0!</v>
      </c>
    </row>
    <row r="739" spans="1:15" ht="15.95" customHeight="1" x14ac:dyDescent="0.2">
      <c r="A739" s="47">
        <v>9</v>
      </c>
      <c r="B739" s="52" t="s">
        <v>78</v>
      </c>
      <c r="C739" s="86">
        <f t="shared" si="48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9"/>
        <v>#DIV/0!</v>
      </c>
    </row>
    <row r="740" spans="1:15" ht="15.95" customHeight="1" x14ac:dyDescent="0.2">
      <c r="A740" s="47">
        <v>10</v>
      </c>
      <c r="B740" s="52" t="s">
        <v>93</v>
      </c>
      <c r="C740" s="86">
        <f t="shared" si="48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9"/>
        <v>#DIV/0!</v>
      </c>
    </row>
    <row r="741" spans="1:15" ht="15.95" customHeight="1" x14ac:dyDescent="0.2">
      <c r="A741" s="47">
        <v>11</v>
      </c>
      <c r="B741" s="52" t="s">
        <v>96</v>
      </c>
      <c r="C741" s="86">
        <f t="shared" si="48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9"/>
        <v>#DIV/0!</v>
      </c>
    </row>
    <row r="742" spans="1:15" ht="15.95" customHeight="1" x14ac:dyDescent="0.2">
      <c r="A742" s="47">
        <v>12</v>
      </c>
      <c r="B742" s="52" t="s">
        <v>83</v>
      </c>
      <c r="C742" s="86">
        <f t="shared" si="48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9"/>
        <v>#DIV/0!</v>
      </c>
    </row>
    <row r="743" spans="1:15" ht="15.95" customHeight="1" x14ac:dyDescent="0.2">
      <c r="A743" s="47">
        <v>13</v>
      </c>
      <c r="B743" s="52" t="s">
        <v>125</v>
      </c>
      <c r="C743" s="86">
        <f t="shared" si="48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9"/>
        <v>#DIV/0!</v>
      </c>
    </row>
    <row r="744" spans="1:15" ht="15.95" customHeight="1" x14ac:dyDescent="0.2">
      <c r="A744" s="47">
        <v>14</v>
      </c>
      <c r="B744" s="52" t="s">
        <v>81</v>
      </c>
      <c r="C744" s="86">
        <f t="shared" si="48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9"/>
        <v>#DIV/0!</v>
      </c>
    </row>
    <row r="745" spans="1:15" ht="15.95" customHeight="1" x14ac:dyDescent="0.2">
      <c r="A745" s="47">
        <v>15</v>
      </c>
      <c r="B745" s="52" t="s">
        <v>80</v>
      </c>
      <c r="C745" s="86">
        <f t="shared" si="48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9"/>
        <v>#DIV/0!</v>
      </c>
    </row>
    <row r="746" spans="1:15" ht="15.95" customHeight="1" x14ac:dyDescent="0.2">
      <c r="A746" s="47">
        <v>16</v>
      </c>
      <c r="B746" s="52" t="s">
        <v>104</v>
      </c>
      <c r="C746" s="86">
        <f t="shared" si="48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9"/>
        <v>#DIV/0!</v>
      </c>
    </row>
    <row r="747" spans="1:15" ht="15.95" customHeight="1" x14ac:dyDescent="0.2">
      <c r="A747" s="47">
        <v>17</v>
      </c>
      <c r="B747" s="52" t="s">
        <v>79</v>
      </c>
      <c r="C747" s="86">
        <f t="shared" si="48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9"/>
        <v>#DIV/0!</v>
      </c>
    </row>
    <row r="748" spans="1:15" ht="15.95" customHeight="1" x14ac:dyDescent="0.2">
      <c r="A748" s="47">
        <v>18</v>
      </c>
      <c r="B748" s="52" t="s">
        <v>84</v>
      </c>
      <c r="C748" s="86">
        <f t="shared" si="48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9"/>
        <v>#DIV/0!</v>
      </c>
    </row>
    <row r="749" spans="1:15" ht="15.95" customHeight="1" x14ac:dyDescent="0.2">
      <c r="A749" s="47">
        <v>19</v>
      </c>
      <c r="B749" s="52" t="s">
        <v>98</v>
      </c>
      <c r="C749" s="86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9"/>
        <v>#DIV/0!</v>
      </c>
    </row>
    <row r="750" spans="1:15" ht="15.95" customHeight="1" x14ac:dyDescent="0.2">
      <c r="A750" s="47">
        <v>20</v>
      </c>
      <c r="B750" s="52" t="s">
        <v>90</v>
      </c>
      <c r="C750" s="86">
        <f t="shared" si="48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9"/>
        <v>#DIV/0!</v>
      </c>
    </row>
    <row r="751" spans="1:15" ht="15.95" customHeight="1" x14ac:dyDescent="0.2">
      <c r="A751" s="47">
        <v>21</v>
      </c>
      <c r="B751" s="52" t="s">
        <v>99</v>
      </c>
      <c r="C751" s="86">
        <f t="shared" si="48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9"/>
        <v>#DIV/0!</v>
      </c>
    </row>
    <row r="752" spans="1:15" ht="15.95" customHeight="1" x14ac:dyDescent="0.2">
      <c r="A752" s="47">
        <v>22</v>
      </c>
      <c r="B752" s="51" t="s">
        <v>112</v>
      </c>
      <c r="C752" s="86">
        <f t="shared" si="48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9"/>
        <v>#DIV/0!</v>
      </c>
    </row>
    <row r="753" spans="1:15" ht="15.95" customHeight="1" x14ac:dyDescent="0.2">
      <c r="A753" s="47">
        <v>23</v>
      </c>
      <c r="B753" s="52" t="s">
        <v>103</v>
      </c>
      <c r="C753" s="86">
        <f t="shared" si="48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9"/>
        <v>#DIV/0!</v>
      </c>
    </row>
    <row r="754" spans="1:15" ht="15.95" customHeight="1" x14ac:dyDescent="0.2">
      <c r="A754" s="47">
        <v>24</v>
      </c>
      <c r="B754" s="52" t="s">
        <v>82</v>
      </c>
      <c r="C754" s="86">
        <f t="shared" si="48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9"/>
        <v>#DIV/0!</v>
      </c>
    </row>
    <row r="755" spans="1:15" ht="15.95" customHeight="1" x14ac:dyDescent="0.2">
      <c r="A755" s="47">
        <v>25</v>
      </c>
      <c r="B755" s="52" t="s">
        <v>102</v>
      </c>
      <c r="C755" s="86">
        <f t="shared" si="48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9"/>
        <v>#DIV/0!</v>
      </c>
    </row>
    <row r="756" spans="1:15" ht="15.95" customHeight="1" x14ac:dyDescent="0.2">
      <c r="A756" s="47">
        <v>26</v>
      </c>
      <c r="B756" s="52" t="s">
        <v>111</v>
      </c>
      <c r="C756" s="86">
        <f t="shared" si="48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9"/>
        <v>#DIV/0!</v>
      </c>
    </row>
    <row r="757" spans="1:15" ht="15.95" customHeight="1" x14ac:dyDescent="0.2">
      <c r="A757" s="47">
        <v>27</v>
      </c>
      <c r="B757" s="52" t="s">
        <v>113</v>
      </c>
      <c r="C757" s="86">
        <f t="shared" si="48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9"/>
        <v>#DIV/0!</v>
      </c>
    </row>
    <row r="758" spans="1:15" ht="15.95" customHeight="1" x14ac:dyDescent="0.2">
      <c r="A758" s="47">
        <v>28</v>
      </c>
      <c r="B758" s="52" t="s">
        <v>116</v>
      </c>
      <c r="C758" s="86">
        <f t="shared" si="48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9"/>
        <v>#DIV/0!</v>
      </c>
    </row>
    <row r="759" spans="1:15" ht="15.95" customHeight="1" x14ac:dyDescent="0.2">
      <c r="A759" s="47">
        <v>29</v>
      </c>
      <c r="B759" s="52" t="s">
        <v>120</v>
      </c>
      <c r="C759" s="86">
        <f t="shared" si="48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9"/>
        <v>#DIV/0!</v>
      </c>
    </row>
    <row r="760" spans="1:15" ht="15.95" customHeight="1" x14ac:dyDescent="0.2">
      <c r="A760" s="47">
        <v>30</v>
      </c>
      <c r="B760" s="52" t="s">
        <v>100</v>
      </c>
      <c r="C760" s="86">
        <f t="shared" si="48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9"/>
        <v>#DIV/0!</v>
      </c>
    </row>
    <row r="761" spans="1:15" ht="15.95" customHeight="1" x14ac:dyDescent="0.2">
      <c r="A761" s="47">
        <v>31</v>
      </c>
      <c r="B761" s="51" t="s">
        <v>106</v>
      </c>
      <c r="C761" s="86">
        <f t="shared" si="48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9"/>
        <v>#DIV/0!</v>
      </c>
    </row>
    <row r="762" spans="1:15" ht="15.95" customHeight="1" x14ac:dyDescent="0.2">
      <c r="A762" s="47">
        <v>32</v>
      </c>
      <c r="B762" s="52" t="s">
        <v>114</v>
      </c>
      <c r="C762" s="86">
        <f t="shared" ref="C762:C768" si="50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9"/>
        <v>#DIV/0!</v>
      </c>
    </row>
    <row r="763" spans="1:15" ht="15.95" customHeight="1" x14ac:dyDescent="0.2">
      <c r="A763" s="47">
        <v>33</v>
      </c>
      <c r="B763" s="52" t="s">
        <v>115</v>
      </c>
      <c r="C763" s="86">
        <f t="shared" si="50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9"/>
        <v>#DIV/0!</v>
      </c>
    </row>
    <row r="764" spans="1:15" ht="15.95" customHeight="1" x14ac:dyDescent="0.2">
      <c r="A764" s="47">
        <v>34</v>
      </c>
      <c r="B764" s="52" t="s">
        <v>117</v>
      </c>
      <c r="C764" s="86">
        <f t="shared" si="50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9"/>
        <v>#DIV/0!</v>
      </c>
    </row>
    <row r="765" spans="1:15" ht="15.95" customHeight="1" x14ac:dyDescent="0.2">
      <c r="A765" s="47">
        <v>35</v>
      </c>
      <c r="B765" s="52" t="s">
        <v>122</v>
      </c>
      <c r="C765" s="86">
        <f t="shared" si="50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9"/>
        <v>#DIV/0!</v>
      </c>
    </row>
    <row r="766" spans="1:15" ht="15.95" customHeight="1" x14ac:dyDescent="0.2">
      <c r="A766" s="47">
        <v>36</v>
      </c>
      <c r="B766" s="52" t="s">
        <v>124</v>
      </c>
      <c r="C766" s="86">
        <f t="shared" si="50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9"/>
        <v>#DIV/0!</v>
      </c>
    </row>
    <row r="767" spans="1:15" ht="15.95" customHeight="1" x14ac:dyDescent="0.2">
      <c r="A767" s="47">
        <v>37</v>
      </c>
      <c r="B767" s="52" t="s">
        <v>101</v>
      </c>
      <c r="C767" s="86">
        <f t="shared" si="50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9"/>
        <v>#DIV/0!</v>
      </c>
    </row>
    <row r="768" spans="1:15" ht="15.95" customHeight="1" x14ac:dyDescent="0.2">
      <c r="A768" s="47">
        <v>38</v>
      </c>
      <c r="B768" s="52" t="s">
        <v>107</v>
      </c>
      <c r="C768" s="86">
        <f t="shared" si="50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9"/>
        <v>#DIV/0!</v>
      </c>
    </row>
    <row r="769" spans="1:15" x14ac:dyDescent="0.2">
      <c r="A769" s="80" t="s">
        <v>95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2">
      <c r="B771" s="12"/>
    </row>
    <row r="772" spans="1:15" x14ac:dyDescent="0.2">
      <c r="B772" s="12"/>
    </row>
    <row r="789" spans="1:15" ht="20.25" x14ac:dyDescent="0.3">
      <c r="A789" s="192" t="s">
        <v>42</v>
      </c>
      <c r="B789" s="192"/>
      <c r="C789" s="192"/>
      <c r="D789" s="192"/>
      <c r="E789" s="192"/>
      <c r="F789" s="192"/>
      <c r="G789" s="192"/>
      <c r="H789" s="192"/>
      <c r="I789" s="192"/>
      <c r="J789" s="192"/>
      <c r="K789" s="192"/>
      <c r="L789" s="192"/>
      <c r="M789" s="192"/>
      <c r="N789" s="192"/>
      <c r="O789" s="192"/>
    </row>
    <row r="790" spans="1:15" ht="12.75" customHeight="1" x14ac:dyDescent="0.2">
      <c r="A790" s="191" t="s">
        <v>56</v>
      </c>
      <c r="B790" s="191"/>
      <c r="C790" s="191"/>
      <c r="D790" s="191"/>
      <c r="E790" s="191"/>
      <c r="F790" s="191"/>
      <c r="G790" s="191"/>
      <c r="H790" s="191"/>
      <c r="I790" s="191"/>
      <c r="J790" s="191"/>
      <c r="K790" s="191"/>
      <c r="L790" s="191"/>
      <c r="M790" s="191"/>
      <c r="N790" s="191"/>
      <c r="O790" s="191"/>
    </row>
    <row r="791" spans="1:15" ht="12.75" customHeight="1" x14ac:dyDescent="0.2">
      <c r="A791" s="193" t="s">
        <v>139</v>
      </c>
      <c r="B791" s="193"/>
      <c r="C791" s="193"/>
      <c r="D791" s="193"/>
      <c r="E791" s="193"/>
      <c r="F791" s="193"/>
      <c r="G791" s="193"/>
      <c r="H791" s="193"/>
      <c r="I791" s="193"/>
      <c r="J791" s="193"/>
      <c r="K791" s="193"/>
      <c r="L791" s="193"/>
      <c r="M791" s="193"/>
      <c r="N791" s="193"/>
      <c r="O791" s="193"/>
    </row>
    <row r="792" spans="1:15" ht="12.75" customHeight="1" x14ac:dyDescent="0.2">
      <c r="A792" s="191" t="s">
        <v>110</v>
      </c>
      <c r="B792" s="191"/>
      <c r="C792" s="191"/>
      <c r="D792" s="191"/>
      <c r="E792" s="191"/>
      <c r="F792" s="191"/>
      <c r="G792" s="191"/>
      <c r="H792" s="191"/>
      <c r="I792" s="191"/>
      <c r="J792" s="191"/>
      <c r="K792" s="191"/>
      <c r="L792" s="191"/>
      <c r="M792" s="191"/>
      <c r="N792" s="191"/>
      <c r="O792" s="191"/>
    </row>
    <row r="793" spans="1:15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customHeight="1" x14ac:dyDescent="0.2">
      <c r="A794" s="154" t="s">
        <v>32</v>
      </c>
      <c r="B794" s="79" t="s">
        <v>105</v>
      </c>
      <c r="C794" s="154" t="s">
        <v>0</v>
      </c>
      <c r="D794" s="154" t="s">
        <v>43</v>
      </c>
      <c r="E794" s="154" t="s">
        <v>13</v>
      </c>
      <c r="F794" s="154" t="s">
        <v>44</v>
      </c>
      <c r="G794" s="154" t="s">
        <v>15</v>
      </c>
      <c r="H794" s="154" t="s">
        <v>45</v>
      </c>
      <c r="I794" s="154" t="s">
        <v>109</v>
      </c>
      <c r="J794" s="154" t="s">
        <v>46</v>
      </c>
      <c r="K794" s="154" t="s">
        <v>36</v>
      </c>
      <c r="L794" s="154" t="s">
        <v>47</v>
      </c>
      <c r="M794" s="154" t="s">
        <v>48</v>
      </c>
      <c r="N794" s="154" t="s">
        <v>49</v>
      </c>
      <c r="O794" s="154" t="s">
        <v>62</v>
      </c>
    </row>
    <row r="795" spans="1:15" ht="15.95" customHeight="1" x14ac:dyDescent="0.2">
      <c r="A795" s="47"/>
      <c r="B795" s="74" t="s">
        <v>21</v>
      </c>
      <c r="C795" s="86">
        <f>SUM(C796:C833)</f>
        <v>0</v>
      </c>
      <c r="D795" s="86">
        <f t="shared" ref="D795:O795" si="51">SUM(D796:D833)</f>
        <v>0</v>
      </c>
      <c r="E795" s="86">
        <f t="shared" si="51"/>
        <v>0</v>
      </c>
      <c r="F795" s="86">
        <f t="shared" si="51"/>
        <v>0</v>
      </c>
      <c r="G795" s="86">
        <f t="shared" si="51"/>
        <v>0</v>
      </c>
      <c r="H795" s="86">
        <f t="shared" si="51"/>
        <v>0</v>
      </c>
      <c r="I795" s="86">
        <f t="shared" si="51"/>
        <v>0</v>
      </c>
      <c r="J795" s="86">
        <f t="shared" si="51"/>
        <v>0</v>
      </c>
      <c r="K795" s="86">
        <f t="shared" si="51"/>
        <v>0</v>
      </c>
      <c r="L795" s="86">
        <f t="shared" si="51"/>
        <v>0</v>
      </c>
      <c r="M795" s="86">
        <f t="shared" si="51"/>
        <v>0</v>
      </c>
      <c r="N795" s="86">
        <f t="shared" si="51"/>
        <v>0</v>
      </c>
      <c r="O795" s="64" t="e">
        <f t="shared" si="51"/>
        <v>#DIV/0!</v>
      </c>
    </row>
    <row r="796" spans="1:15" ht="15.95" customHeight="1" x14ac:dyDescent="0.2">
      <c r="A796" s="47">
        <v>1</v>
      </c>
      <c r="B796" s="101" t="s">
        <v>88</v>
      </c>
      <c r="C796" s="86">
        <f t="shared" ref="C796:C826" si="52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customHeight="1" x14ac:dyDescent="0.2">
      <c r="A797" s="47">
        <v>2</v>
      </c>
      <c r="B797" s="52" t="s">
        <v>118</v>
      </c>
      <c r="C797" s="86">
        <f t="shared" si="52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53">(C797/$C$795*100)</f>
        <v>#DIV/0!</v>
      </c>
    </row>
    <row r="798" spans="1:15" ht="15.95" customHeight="1" x14ac:dyDescent="0.2">
      <c r="A798" s="47">
        <v>3</v>
      </c>
      <c r="B798" s="52" t="s">
        <v>97</v>
      </c>
      <c r="C798" s="86">
        <f t="shared" si="52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53"/>
        <v>#DIV/0!</v>
      </c>
    </row>
    <row r="799" spans="1:15" ht="15.95" customHeight="1" x14ac:dyDescent="0.2">
      <c r="A799" s="47">
        <v>4</v>
      </c>
      <c r="B799" s="52" t="s">
        <v>94</v>
      </c>
      <c r="C799" s="86">
        <f t="shared" si="52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53"/>
        <v>#DIV/0!</v>
      </c>
    </row>
    <row r="800" spans="1:15" ht="15.95" customHeight="1" x14ac:dyDescent="0.2">
      <c r="A800" s="47">
        <v>5</v>
      </c>
      <c r="B800" s="52" t="s">
        <v>89</v>
      </c>
      <c r="C800" s="86">
        <f t="shared" si="52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53"/>
        <v>#DIV/0!</v>
      </c>
    </row>
    <row r="801" spans="1:15" ht="15.95" customHeight="1" x14ac:dyDescent="0.2">
      <c r="A801" s="47">
        <v>6</v>
      </c>
      <c r="B801" s="52" t="s">
        <v>127</v>
      </c>
      <c r="C801" s="86">
        <f t="shared" si="52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53"/>
        <v>#DIV/0!</v>
      </c>
    </row>
    <row r="802" spans="1:15" ht="15.95" customHeight="1" x14ac:dyDescent="0.2">
      <c r="A802" s="47">
        <v>7</v>
      </c>
      <c r="B802" s="52" t="s">
        <v>91</v>
      </c>
      <c r="C802" s="86">
        <f t="shared" si="52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53"/>
        <v>#DIV/0!</v>
      </c>
    </row>
    <row r="803" spans="1:15" ht="15.95" customHeight="1" x14ac:dyDescent="0.2">
      <c r="A803" s="47">
        <v>8</v>
      </c>
      <c r="B803" s="52" t="s">
        <v>123</v>
      </c>
      <c r="C803" s="86">
        <f t="shared" si="52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53"/>
        <v>#DIV/0!</v>
      </c>
    </row>
    <row r="804" spans="1:15" ht="15.95" customHeight="1" x14ac:dyDescent="0.2">
      <c r="A804" s="47">
        <v>9</v>
      </c>
      <c r="B804" s="52" t="s">
        <v>78</v>
      </c>
      <c r="C804" s="86">
        <f t="shared" si="52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53"/>
        <v>#DIV/0!</v>
      </c>
    </row>
    <row r="805" spans="1:15" ht="15.95" customHeight="1" x14ac:dyDescent="0.2">
      <c r="A805" s="47">
        <v>10</v>
      </c>
      <c r="B805" s="52" t="s">
        <v>93</v>
      </c>
      <c r="C805" s="86">
        <f t="shared" si="52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53"/>
        <v>#DIV/0!</v>
      </c>
    </row>
    <row r="806" spans="1:15" ht="15.95" customHeight="1" x14ac:dyDescent="0.2">
      <c r="A806" s="47">
        <v>11</v>
      </c>
      <c r="B806" s="52" t="s">
        <v>96</v>
      </c>
      <c r="C806" s="86">
        <f t="shared" si="52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53"/>
        <v>#DIV/0!</v>
      </c>
    </row>
    <row r="807" spans="1:15" ht="15.95" customHeight="1" x14ac:dyDescent="0.2">
      <c r="A807" s="47">
        <v>12</v>
      </c>
      <c r="B807" s="52" t="s">
        <v>83</v>
      </c>
      <c r="C807" s="86">
        <f t="shared" si="52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53"/>
        <v>#DIV/0!</v>
      </c>
    </row>
    <row r="808" spans="1:15" ht="15.95" customHeight="1" x14ac:dyDescent="0.2">
      <c r="A808" s="47">
        <v>13</v>
      </c>
      <c r="B808" s="52" t="s">
        <v>125</v>
      </c>
      <c r="C808" s="86">
        <f t="shared" si="52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53"/>
        <v>#DIV/0!</v>
      </c>
    </row>
    <row r="809" spans="1:15" ht="15.95" customHeight="1" x14ac:dyDescent="0.2">
      <c r="A809" s="47">
        <v>14</v>
      </c>
      <c r="B809" s="52" t="s">
        <v>81</v>
      </c>
      <c r="C809" s="86">
        <f t="shared" si="52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53"/>
        <v>#DIV/0!</v>
      </c>
    </row>
    <row r="810" spans="1:15" ht="15.95" customHeight="1" x14ac:dyDescent="0.2">
      <c r="A810" s="47">
        <v>15</v>
      </c>
      <c r="B810" s="52" t="s">
        <v>80</v>
      </c>
      <c r="C810" s="86">
        <f t="shared" si="52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53"/>
        <v>#DIV/0!</v>
      </c>
    </row>
    <row r="811" spans="1:15" ht="15.95" customHeight="1" x14ac:dyDescent="0.2">
      <c r="A811" s="47">
        <v>16</v>
      </c>
      <c r="B811" s="52" t="s">
        <v>104</v>
      </c>
      <c r="C811" s="86">
        <f t="shared" si="52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53"/>
        <v>#DIV/0!</v>
      </c>
    </row>
    <row r="812" spans="1:15" ht="15.95" customHeight="1" x14ac:dyDescent="0.2">
      <c r="A812" s="47">
        <v>17</v>
      </c>
      <c r="B812" s="52" t="s">
        <v>79</v>
      </c>
      <c r="C812" s="86">
        <f t="shared" si="52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53"/>
        <v>#DIV/0!</v>
      </c>
    </row>
    <row r="813" spans="1:15" ht="15.95" customHeight="1" x14ac:dyDescent="0.2">
      <c r="A813" s="47">
        <v>18</v>
      </c>
      <c r="B813" s="52" t="s">
        <v>84</v>
      </c>
      <c r="C813" s="86">
        <f t="shared" si="52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53"/>
        <v>#DIV/0!</v>
      </c>
    </row>
    <row r="814" spans="1:15" ht="15.95" customHeight="1" x14ac:dyDescent="0.2">
      <c r="A814" s="47">
        <v>19</v>
      </c>
      <c r="B814" s="52" t="s">
        <v>98</v>
      </c>
      <c r="C814" s="86">
        <f t="shared" si="52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53"/>
        <v>#DIV/0!</v>
      </c>
    </row>
    <row r="815" spans="1:15" ht="15.95" customHeight="1" x14ac:dyDescent="0.2">
      <c r="A815" s="47">
        <v>20</v>
      </c>
      <c r="B815" s="52" t="s">
        <v>90</v>
      </c>
      <c r="C815" s="86">
        <f t="shared" si="52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53"/>
        <v>#DIV/0!</v>
      </c>
    </row>
    <row r="816" spans="1:15" ht="15.95" customHeight="1" x14ac:dyDescent="0.2">
      <c r="A816" s="47">
        <v>21</v>
      </c>
      <c r="B816" s="52" t="s">
        <v>99</v>
      </c>
      <c r="C816" s="86">
        <f t="shared" si="52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53"/>
        <v>#DIV/0!</v>
      </c>
    </row>
    <row r="817" spans="1:15" ht="15.95" customHeight="1" x14ac:dyDescent="0.2">
      <c r="A817" s="47">
        <v>22</v>
      </c>
      <c r="B817" s="51" t="s">
        <v>112</v>
      </c>
      <c r="C817" s="86">
        <f t="shared" si="52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53"/>
        <v>#DIV/0!</v>
      </c>
    </row>
    <row r="818" spans="1:15" ht="15.95" customHeight="1" x14ac:dyDescent="0.2">
      <c r="A818" s="47">
        <v>23</v>
      </c>
      <c r="B818" s="52" t="s">
        <v>103</v>
      </c>
      <c r="C818" s="86">
        <f t="shared" si="52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53"/>
        <v>#DIV/0!</v>
      </c>
    </row>
    <row r="819" spans="1:15" ht="15.95" customHeight="1" x14ac:dyDescent="0.2">
      <c r="A819" s="47">
        <v>24</v>
      </c>
      <c r="B819" s="52" t="s">
        <v>82</v>
      </c>
      <c r="C819" s="86">
        <f t="shared" si="52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53"/>
        <v>#DIV/0!</v>
      </c>
    </row>
    <row r="820" spans="1:15" ht="15.95" customHeight="1" x14ac:dyDescent="0.2">
      <c r="A820" s="47">
        <v>25</v>
      </c>
      <c r="B820" s="52" t="s">
        <v>102</v>
      </c>
      <c r="C820" s="86">
        <f t="shared" si="52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53"/>
        <v>#DIV/0!</v>
      </c>
    </row>
    <row r="821" spans="1:15" ht="15.95" customHeight="1" x14ac:dyDescent="0.2">
      <c r="A821" s="47">
        <v>26</v>
      </c>
      <c r="B821" s="52" t="s">
        <v>111</v>
      </c>
      <c r="C821" s="86">
        <f t="shared" si="52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53"/>
        <v>#DIV/0!</v>
      </c>
    </row>
    <row r="822" spans="1:15" ht="15.95" customHeight="1" x14ac:dyDescent="0.2">
      <c r="A822" s="47">
        <v>27</v>
      </c>
      <c r="B822" s="52" t="s">
        <v>113</v>
      </c>
      <c r="C822" s="86">
        <f t="shared" si="52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53"/>
        <v>#DIV/0!</v>
      </c>
    </row>
    <row r="823" spans="1:15" ht="15.95" customHeight="1" x14ac:dyDescent="0.2">
      <c r="A823" s="47">
        <v>28</v>
      </c>
      <c r="B823" s="52" t="s">
        <v>116</v>
      </c>
      <c r="C823" s="86">
        <f t="shared" si="52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53"/>
        <v>#DIV/0!</v>
      </c>
    </row>
    <row r="824" spans="1:15" ht="15.95" customHeight="1" x14ac:dyDescent="0.2">
      <c r="A824" s="47">
        <v>29</v>
      </c>
      <c r="B824" s="52" t="s">
        <v>120</v>
      </c>
      <c r="C824" s="86">
        <f t="shared" si="52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53"/>
        <v>#DIV/0!</v>
      </c>
    </row>
    <row r="825" spans="1:15" ht="15.95" customHeight="1" x14ac:dyDescent="0.2">
      <c r="A825" s="47">
        <v>30</v>
      </c>
      <c r="B825" s="52" t="s">
        <v>100</v>
      </c>
      <c r="C825" s="86">
        <f t="shared" si="52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53"/>
        <v>#DIV/0!</v>
      </c>
    </row>
    <row r="826" spans="1:15" ht="15.95" customHeight="1" x14ac:dyDescent="0.2">
      <c r="A826" s="47">
        <v>31</v>
      </c>
      <c r="B826" s="51" t="s">
        <v>106</v>
      </c>
      <c r="C826" s="86">
        <f t="shared" si="52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53"/>
        <v>#DIV/0!</v>
      </c>
    </row>
    <row r="827" spans="1:15" ht="15.95" customHeight="1" x14ac:dyDescent="0.2">
      <c r="A827" s="47">
        <v>32</v>
      </c>
      <c r="B827" s="52" t="s">
        <v>114</v>
      </c>
      <c r="C827" s="86">
        <f t="shared" ref="C827:C832" si="54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53"/>
        <v>#DIV/0!</v>
      </c>
    </row>
    <row r="828" spans="1:15" ht="15.95" customHeight="1" x14ac:dyDescent="0.2">
      <c r="A828" s="47">
        <v>33</v>
      </c>
      <c r="B828" s="52" t="s">
        <v>115</v>
      </c>
      <c r="C828" s="86">
        <f t="shared" si="54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53"/>
        <v>#DIV/0!</v>
      </c>
    </row>
    <row r="829" spans="1:15" ht="15.95" customHeight="1" x14ac:dyDescent="0.2">
      <c r="A829" s="47">
        <v>34</v>
      </c>
      <c r="B829" s="52" t="s">
        <v>117</v>
      </c>
      <c r="C829" s="86">
        <f t="shared" si="54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53"/>
        <v>#DIV/0!</v>
      </c>
    </row>
    <row r="830" spans="1:15" ht="15.95" customHeight="1" x14ac:dyDescent="0.2">
      <c r="A830" s="47">
        <v>35</v>
      </c>
      <c r="B830" s="52" t="s">
        <v>122</v>
      </c>
      <c r="C830" s="86">
        <f t="shared" si="54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53"/>
        <v>#DIV/0!</v>
      </c>
    </row>
    <row r="831" spans="1:15" ht="15.95" customHeight="1" x14ac:dyDescent="0.2">
      <c r="A831" s="47">
        <v>36</v>
      </c>
      <c r="B831" s="52" t="s">
        <v>124</v>
      </c>
      <c r="C831" s="86">
        <f t="shared" si="54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53"/>
        <v>#DIV/0!</v>
      </c>
    </row>
    <row r="832" spans="1:15" ht="15.95" customHeight="1" x14ac:dyDescent="0.2">
      <c r="A832" s="47">
        <v>37</v>
      </c>
      <c r="B832" s="52" t="s">
        <v>101</v>
      </c>
      <c r="C832" s="86">
        <f t="shared" si="54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53"/>
        <v>#DIV/0!</v>
      </c>
    </row>
    <row r="833" spans="1:15" ht="15.95" customHeight="1" x14ac:dyDescent="0.2">
      <c r="A833" s="47">
        <v>38</v>
      </c>
      <c r="B833" s="52" t="s">
        <v>107</v>
      </c>
      <c r="C833" s="86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53"/>
        <v>#DIV/0!</v>
      </c>
    </row>
    <row r="834" spans="1:15" x14ac:dyDescent="0.2">
      <c r="A834" s="80" t="s">
        <v>95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  <mergeCell ref="A263:O263"/>
    <mergeCell ref="A264:O264"/>
    <mergeCell ref="A265:O265"/>
    <mergeCell ref="A266:O266"/>
    <mergeCell ref="A394:O394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395:O395"/>
    <mergeCell ref="A69:O69"/>
    <mergeCell ref="A70:O70"/>
    <mergeCell ref="A197:O197"/>
    <mergeCell ref="A198:O198"/>
    <mergeCell ref="A593:O593"/>
    <mergeCell ref="A526:O526"/>
    <mergeCell ref="A527:O527"/>
    <mergeCell ref="A528:O528"/>
    <mergeCell ref="A529:O529"/>
    <mergeCell ref="A592:O592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7"/>
  <sheetViews>
    <sheetView workbookViewId="0">
      <selection activeCell="G13" sqref="G13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</cols>
  <sheetData>
    <row r="1" spans="1:9" ht="20.25" x14ac:dyDescent="0.3">
      <c r="A1" s="192" t="s">
        <v>42</v>
      </c>
      <c r="B1" s="192"/>
      <c r="C1" s="192"/>
      <c r="D1" s="192"/>
      <c r="E1" s="192"/>
      <c r="F1" s="192"/>
      <c r="G1" s="192"/>
    </row>
    <row r="2" spans="1:9" x14ac:dyDescent="0.2">
      <c r="A2" s="191" t="s">
        <v>53</v>
      </c>
      <c r="B2" s="191"/>
      <c r="C2" s="191"/>
      <c r="D2" s="191"/>
      <c r="E2" s="191"/>
      <c r="F2" s="191"/>
      <c r="G2" s="191"/>
    </row>
    <row r="3" spans="1:9" x14ac:dyDescent="0.2">
      <c r="A3" s="191" t="s">
        <v>182</v>
      </c>
      <c r="B3" s="191"/>
      <c r="C3" s="191"/>
      <c r="D3" s="191"/>
      <c r="E3" s="191"/>
      <c r="F3" s="191"/>
      <c r="G3" s="191"/>
    </row>
    <row r="4" spans="1:9" x14ac:dyDescent="0.2">
      <c r="A4" s="191" t="s">
        <v>110</v>
      </c>
      <c r="B4" s="191"/>
      <c r="C4" s="191"/>
      <c r="D4" s="191"/>
      <c r="E4" s="191"/>
      <c r="F4" s="191"/>
      <c r="G4" s="191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5" t="s">
        <v>20</v>
      </c>
      <c r="B6" s="195">
        <v>2019</v>
      </c>
      <c r="C6" s="195">
        <v>2020</v>
      </c>
      <c r="D6" s="195" t="s">
        <v>29</v>
      </c>
      <c r="E6" s="195"/>
      <c r="F6" s="195" t="s">
        <v>62</v>
      </c>
      <c r="G6" s="195"/>
    </row>
    <row r="7" spans="1:9" ht="18.75" customHeight="1" x14ac:dyDescent="0.2">
      <c r="A7" s="195"/>
      <c r="B7" s="195"/>
      <c r="C7" s="195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5" customHeight="1" x14ac:dyDescent="0.2">
      <c r="A8" s="59" t="s">
        <v>12</v>
      </c>
      <c r="B8" s="118">
        <f>SUMIF($A$48:$A$499,$A8,$B$48:$B$499)</f>
        <v>319636270.44</v>
      </c>
      <c r="C8" s="118">
        <f>SUMIF($A$48:$A$499,$A8,$C$48:$C$499)</f>
        <v>277130156.40862072</v>
      </c>
      <c r="D8" s="118">
        <f>C8-B8</f>
        <v>-42506114.031379282</v>
      </c>
      <c r="E8" s="119">
        <f>(D8/B8*100)</f>
        <v>-13.298276185261098</v>
      </c>
      <c r="F8" s="120">
        <f>(B8/B21*100)</f>
        <v>0.55463731230164981</v>
      </c>
      <c r="G8" s="120">
        <f>(C8/C21*100)</f>
        <v>0.46642970811666007</v>
      </c>
    </row>
    <row r="9" spans="1:9" ht="15.95" customHeight="1" x14ac:dyDescent="0.2">
      <c r="A9" s="59" t="s">
        <v>13</v>
      </c>
      <c r="B9" s="118">
        <f>SUMIF($A$48:$A$499,$A9,$B$48:$B$499)</f>
        <v>8503740113.8400002</v>
      </c>
      <c r="C9" s="118">
        <f>SUMIF($A$48:$A$499,$A9,$C$48:$C$499)</f>
        <v>8458315209.1520796</v>
      </c>
      <c r="D9" s="118">
        <f>C9-B9</f>
        <v>-45424904.68792057</v>
      </c>
      <c r="E9" s="119">
        <f t="shared" ref="E9:E15" si="0">(D9/B9*100)</f>
        <v>-0.5341755989695719</v>
      </c>
      <c r="F9" s="120">
        <f>(B9/B21*100)</f>
        <v>14.755808390453899</v>
      </c>
      <c r="G9" s="120">
        <f>(C9/C21*100)</f>
        <v>14.235944385447569</v>
      </c>
    </row>
    <row r="10" spans="1:9" ht="15.95" customHeight="1" x14ac:dyDescent="0.2">
      <c r="A10" s="68" t="s">
        <v>30</v>
      </c>
      <c r="B10" s="69">
        <f>SUBTOTAL(109,B8:B9)</f>
        <v>8823376384.2800007</v>
      </c>
      <c r="C10" s="69">
        <f>SUBTOTAL(109,C8:C9)</f>
        <v>8735445365.5606995</v>
      </c>
      <c r="D10" s="69">
        <f t="shared" ref="D10:D20" si="1">(C10-B10)</f>
        <v>-87931018.719301224</v>
      </c>
      <c r="E10" s="70">
        <f t="shared" si="0"/>
        <v>-0.99656882909315569</v>
      </c>
      <c r="F10" s="71">
        <f>(F8+F9)</f>
        <v>15.310445702755548</v>
      </c>
      <c r="G10" s="71">
        <f>(G8+G9)</f>
        <v>14.702374093564229</v>
      </c>
    </row>
    <row r="11" spans="1:9" ht="15.95" customHeight="1" x14ac:dyDescent="0.2">
      <c r="A11" s="59" t="s">
        <v>14</v>
      </c>
      <c r="B11" s="118">
        <f t="shared" ref="B11:B19" si="2">SUMIF($A$48:$A$499,$A11,$B$48:$B$499)</f>
        <v>15502047152.09</v>
      </c>
      <c r="C11" s="118">
        <f t="shared" ref="C11:C19" si="3">SUMIF($A$48:$A$499,$A11,$C$48:$C$499)</f>
        <v>16178162635.249996</v>
      </c>
      <c r="D11" s="118">
        <f t="shared" si="1"/>
        <v>676115483.15999603</v>
      </c>
      <c r="E11" s="119">
        <f t="shared" si="0"/>
        <v>4.3614593384128719</v>
      </c>
      <c r="F11" s="120">
        <f>(B11/B21*100)</f>
        <v>26.899368321914537</v>
      </c>
      <c r="G11" s="120">
        <f>(C11/C21*100)</f>
        <v>27.228995117720718</v>
      </c>
    </row>
    <row r="12" spans="1:9" ht="15.95" customHeight="1" x14ac:dyDescent="0.2">
      <c r="A12" s="59" t="s">
        <v>15</v>
      </c>
      <c r="B12" s="118">
        <f t="shared" si="2"/>
        <v>630240321.25</v>
      </c>
      <c r="C12" s="118">
        <f t="shared" si="3"/>
        <v>548751970.68655121</v>
      </c>
      <c r="D12" s="118">
        <f t="shared" si="1"/>
        <v>-81488350.563448787</v>
      </c>
      <c r="E12" s="119">
        <f t="shared" si="0"/>
        <v>-12.929726616321089</v>
      </c>
      <c r="F12" s="120">
        <f>(B12/B21*100)</f>
        <v>1.0936017911892275</v>
      </c>
      <c r="G12" s="120">
        <f>(C12/C21*100)</f>
        <v>0.92358848575963948</v>
      </c>
    </row>
    <row r="13" spans="1:9" ht="15.95" customHeight="1" x14ac:dyDescent="0.2">
      <c r="A13" s="59" t="s">
        <v>27</v>
      </c>
      <c r="B13" s="118">
        <f t="shared" si="2"/>
        <v>13386191328.340002</v>
      </c>
      <c r="C13" s="118">
        <f t="shared" si="3"/>
        <v>15437824038.555859</v>
      </c>
      <c r="D13" s="118">
        <f t="shared" si="1"/>
        <v>2051632710.2158566</v>
      </c>
      <c r="E13" s="119">
        <f t="shared" si="0"/>
        <v>15.326485778462843</v>
      </c>
      <c r="F13" s="120">
        <f>(B13/B21*100)</f>
        <v>23.227905800821265</v>
      </c>
      <c r="G13" s="120">
        <f>(C13/C21*100)</f>
        <v>25.982952752506637</v>
      </c>
    </row>
    <row r="14" spans="1:9" ht="15.95" customHeight="1" x14ac:dyDescent="0.2">
      <c r="A14" s="59" t="s">
        <v>35</v>
      </c>
      <c r="B14" s="118">
        <f t="shared" si="2"/>
        <v>423760960.37</v>
      </c>
      <c r="C14" s="118">
        <f t="shared" si="3"/>
        <v>560569356.64068973</v>
      </c>
      <c r="D14" s="118">
        <f t="shared" si="1"/>
        <v>136808396.27068973</v>
      </c>
      <c r="E14" s="119">
        <f t="shared" si="0"/>
        <v>32.284332221457518</v>
      </c>
      <c r="F14" s="120">
        <f>(B14/B21*100)</f>
        <v>0.73531592580042227</v>
      </c>
      <c r="G14" s="120">
        <f>(C14/C21*100)</f>
        <v>0.94347798444401765</v>
      </c>
    </row>
    <row r="15" spans="1:9" ht="15.95" customHeight="1" x14ac:dyDescent="0.2">
      <c r="A15" s="59" t="s">
        <v>16</v>
      </c>
      <c r="B15" s="118">
        <f t="shared" si="2"/>
        <v>672634951.12</v>
      </c>
      <c r="C15" s="118">
        <f t="shared" si="3"/>
        <v>684068418.18827569</v>
      </c>
      <c r="D15" s="118">
        <f t="shared" si="1"/>
        <v>11433467.06827569</v>
      </c>
      <c r="E15" s="119">
        <f t="shared" si="0"/>
        <v>1.6998027011884975</v>
      </c>
      <c r="F15" s="120">
        <f>(B15/B21*100)</f>
        <v>1.1671655439346591</v>
      </c>
      <c r="G15" s="120">
        <f>(C15/C21*100)</f>
        <v>1.1513356639431298</v>
      </c>
    </row>
    <row r="16" spans="1:9" ht="15.95" customHeight="1" x14ac:dyDescent="0.2">
      <c r="A16" s="59" t="s">
        <v>36</v>
      </c>
      <c r="B16" s="118">
        <f t="shared" si="2"/>
        <v>13998867637.41</v>
      </c>
      <c r="C16" s="118">
        <f t="shared" si="3"/>
        <v>13243709248.57362</v>
      </c>
      <c r="D16" s="118">
        <f t="shared" si="1"/>
        <v>-755158388.83638</v>
      </c>
      <c r="E16" s="119">
        <f t="shared" ref="E16:E21" si="4">(D16/B16*100)</f>
        <v>-5.3944248091776057</v>
      </c>
      <c r="F16" s="120">
        <f>(B16/B21*100)</f>
        <v>24.29103027322768</v>
      </c>
      <c r="G16" s="120">
        <f>(C16/C21*100)</f>
        <v>22.290101947930584</v>
      </c>
    </row>
    <row r="17" spans="1:7" ht="15.95" customHeight="1" x14ac:dyDescent="0.2">
      <c r="A17" s="59" t="s">
        <v>34</v>
      </c>
      <c r="B17" s="118">
        <f t="shared" si="2"/>
        <v>255806601.75</v>
      </c>
      <c r="C17" s="118">
        <f t="shared" si="3"/>
        <v>497785053.36000001</v>
      </c>
      <c r="D17" s="118">
        <f t="shared" si="1"/>
        <v>241978451.61000001</v>
      </c>
      <c r="E17" s="119">
        <f t="shared" si="4"/>
        <v>94.594295047352119</v>
      </c>
      <c r="F17" s="120">
        <f>(B17/B21*100)</f>
        <v>0.44387918138430182</v>
      </c>
      <c r="G17" s="120">
        <f>(C17/C21*100)</f>
        <v>0.83780754917626254</v>
      </c>
    </row>
    <row r="18" spans="1:7" ht="15.95" customHeight="1" x14ac:dyDescent="0.2">
      <c r="A18" s="59" t="s">
        <v>17</v>
      </c>
      <c r="B18" s="118">
        <f t="shared" si="2"/>
        <v>1099164494.4400001</v>
      </c>
      <c r="C18" s="118">
        <f t="shared" si="3"/>
        <v>897453605.37758529</v>
      </c>
      <c r="D18" s="118">
        <f t="shared" si="1"/>
        <v>-201710889.06241477</v>
      </c>
      <c r="E18" s="119">
        <f t="shared" si="4"/>
        <v>-18.351292284525801</v>
      </c>
      <c r="F18" s="120">
        <f>(B18/B21*100)</f>
        <v>1.9072855534648734</v>
      </c>
      <c r="G18" s="120">
        <f>(C18/C21*100)</f>
        <v>1.5104780678840979</v>
      </c>
    </row>
    <row r="19" spans="1:7" ht="15.95" customHeight="1" x14ac:dyDescent="0.2">
      <c r="A19" s="59" t="s">
        <v>18</v>
      </c>
      <c r="B19" s="118">
        <f t="shared" si="2"/>
        <v>2837691532.48</v>
      </c>
      <c r="C19" s="118">
        <f t="shared" si="3"/>
        <v>2631432981.6696234</v>
      </c>
      <c r="D19" s="118">
        <f t="shared" si="1"/>
        <v>-206258550.81037664</v>
      </c>
      <c r="E19" s="119">
        <f t="shared" si="4"/>
        <v>-7.2685331879648318</v>
      </c>
      <c r="F19" s="120">
        <f>(B19/B21*100)</f>
        <v>4.924001905507458</v>
      </c>
      <c r="G19" s="120">
        <f>(C19/C21*100)</f>
        <v>4.428888337070684</v>
      </c>
    </row>
    <row r="20" spans="1:7" ht="15.95" customHeight="1" x14ac:dyDescent="0.2">
      <c r="A20" s="62" t="s">
        <v>31</v>
      </c>
      <c r="B20" s="63">
        <f>SUBTOTAL(109,B11:B19)</f>
        <v>48806404979.250008</v>
      </c>
      <c r="C20" s="63">
        <f>SUBTOTAL(109,C11:C19)</f>
        <v>50679757308.3022</v>
      </c>
      <c r="D20" s="63">
        <f t="shared" si="1"/>
        <v>1873352329.0521927</v>
      </c>
      <c r="E20" s="64">
        <f t="shared" si="4"/>
        <v>3.8383329602920893</v>
      </c>
      <c r="F20" s="65">
        <f>SUM(F11:F19)</f>
        <v>84.689554297244413</v>
      </c>
      <c r="G20" s="65">
        <f>SUM(G11:G19)</f>
        <v>85.297625906435769</v>
      </c>
    </row>
    <row r="21" spans="1:7" ht="19.5" customHeight="1" x14ac:dyDescent="0.2">
      <c r="A21" s="55" t="s">
        <v>19</v>
      </c>
      <c r="B21" s="66">
        <f>SUBTOTAL(109,B8:B20)</f>
        <v>57629781363.530022</v>
      </c>
      <c r="C21" s="66">
        <f>SUBTOTAL(109,C8:C20)</f>
        <v>59415202673.8629</v>
      </c>
      <c r="D21" s="66">
        <f>(C21-B21)</f>
        <v>1785421310.3328781</v>
      </c>
      <c r="E21" s="57">
        <f t="shared" si="4"/>
        <v>3.0980879470466811</v>
      </c>
      <c r="F21" s="67">
        <f>(F10+F20)</f>
        <v>99.999999999999957</v>
      </c>
      <c r="G21" s="67">
        <f>(G10+G20)</f>
        <v>100</v>
      </c>
    </row>
    <row r="22" spans="1:7" x14ac:dyDescent="0.2">
      <c r="A22" s="80" t="s">
        <v>95</v>
      </c>
    </row>
    <row r="23" spans="1:7" x14ac:dyDescent="0.2">
      <c r="A23" s="3"/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92" t="s">
        <v>42</v>
      </c>
      <c r="B40" s="192"/>
      <c r="C40" s="192"/>
      <c r="D40" s="192"/>
      <c r="E40" s="192"/>
      <c r="F40" s="192"/>
      <c r="G40" s="192"/>
    </row>
    <row r="41" spans="1:7" x14ac:dyDescent="0.2">
      <c r="A41" s="191" t="s">
        <v>53</v>
      </c>
      <c r="B41" s="191"/>
      <c r="C41" s="191"/>
      <c r="D41" s="191"/>
      <c r="E41" s="191"/>
      <c r="F41" s="191"/>
      <c r="G41" s="191"/>
    </row>
    <row r="42" spans="1:7" x14ac:dyDescent="0.2">
      <c r="A42" s="191" t="s">
        <v>148</v>
      </c>
      <c r="B42" s="191"/>
      <c r="C42" s="191"/>
      <c r="D42" s="191"/>
      <c r="E42" s="191"/>
      <c r="F42" s="191"/>
      <c r="G42" s="191"/>
    </row>
    <row r="43" spans="1:7" x14ac:dyDescent="0.2">
      <c r="A43" s="191" t="s">
        <v>110</v>
      </c>
      <c r="B43" s="191"/>
      <c r="C43" s="191"/>
      <c r="D43" s="191"/>
      <c r="E43" s="191"/>
      <c r="F43" s="191"/>
      <c r="G43" s="19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81" t="s">
        <v>167</v>
      </c>
      <c r="B45" s="1"/>
      <c r="C45" s="1"/>
      <c r="D45" s="1"/>
      <c r="E45" s="1"/>
      <c r="F45" s="1"/>
      <c r="G45" s="1"/>
    </row>
    <row r="46" spans="1:7" ht="18" customHeight="1" x14ac:dyDescent="0.2">
      <c r="A46" s="195" t="s">
        <v>20</v>
      </c>
      <c r="B46" s="195">
        <v>2019</v>
      </c>
      <c r="C46" s="195">
        <v>2020</v>
      </c>
      <c r="D46" s="195" t="s">
        <v>29</v>
      </c>
      <c r="E46" s="195"/>
      <c r="F46" s="195" t="s">
        <v>62</v>
      </c>
      <c r="G46" s="195"/>
    </row>
    <row r="47" spans="1:7" ht="16.5" customHeight="1" x14ac:dyDescent="0.2">
      <c r="A47" s="195"/>
      <c r="B47" s="195"/>
      <c r="C47" s="195"/>
      <c r="D47" s="154" t="s">
        <v>22</v>
      </c>
      <c r="E47" s="154" t="s">
        <v>24</v>
      </c>
      <c r="F47" s="154">
        <v>2019</v>
      </c>
      <c r="G47" s="154">
        <v>2020</v>
      </c>
    </row>
    <row r="48" spans="1:7" ht="15.95" customHeight="1" x14ac:dyDescent="0.2">
      <c r="A48" s="59" t="s">
        <v>12</v>
      </c>
      <c r="B48" s="118">
        <v>27370891.179999996</v>
      </c>
      <c r="C48" s="118">
        <f>'P.N.C. x Comp. x Ramos'!D73</f>
        <v>30086679.129999999</v>
      </c>
      <c r="D48" s="118">
        <f>(C48-B48)</f>
        <v>2715787.950000003</v>
      </c>
      <c r="E48" s="119">
        <f>(D48/B48*100)</f>
        <v>9.9221758332240153</v>
      </c>
      <c r="F48" s="120">
        <f>(B48/B62*100)</f>
        <v>0.48547643514571315</v>
      </c>
      <c r="G48" s="120">
        <f>(C48/C62*100)</f>
        <v>0.4719325857185106</v>
      </c>
    </row>
    <row r="49" spans="1:7" ht="15.95" customHeight="1" x14ac:dyDescent="0.2">
      <c r="A49" s="59" t="s">
        <v>13</v>
      </c>
      <c r="B49" s="118">
        <v>730442823.23000002</v>
      </c>
      <c r="C49" s="118">
        <f>'P.N.C. x Comp. x Ramos'!E73</f>
        <v>895842006.00999999</v>
      </c>
      <c r="D49" s="118">
        <f t="shared" ref="D49:D60" si="5">(C49-B49)</f>
        <v>165399182.77999997</v>
      </c>
      <c r="E49" s="119">
        <f t="shared" ref="E49:E55" si="6">(D49/B49*100)</f>
        <v>22.643686476185625</v>
      </c>
      <c r="F49" s="120">
        <f>(B49/B62*100)</f>
        <v>12.955836021831379</v>
      </c>
      <c r="G49" s="120">
        <f>(C49/C62*100)</f>
        <v>14.051967399419556</v>
      </c>
    </row>
    <row r="50" spans="1:7" ht="15.95" customHeight="1" x14ac:dyDescent="0.2">
      <c r="A50" s="62" t="s">
        <v>30</v>
      </c>
      <c r="B50" s="121">
        <f>(B48+B49)</f>
        <v>757813714.40999997</v>
      </c>
      <c r="C50" s="121">
        <f>(C48+C49)</f>
        <v>925928685.13999999</v>
      </c>
      <c r="D50" s="121">
        <f t="shared" si="5"/>
        <v>168114970.73000002</v>
      </c>
      <c r="E50" s="122">
        <f t="shared" si="6"/>
        <v>22.184208009601257</v>
      </c>
      <c r="F50" s="123">
        <f>(F48+F49)</f>
        <v>13.441312456977093</v>
      </c>
      <c r="G50" s="123">
        <f>(G48+G49)</f>
        <v>14.523899985138067</v>
      </c>
    </row>
    <row r="51" spans="1:7" ht="15.95" customHeight="1" x14ac:dyDescent="0.2">
      <c r="A51" s="59" t="s">
        <v>14</v>
      </c>
      <c r="B51" s="118">
        <v>1392804405.8899999</v>
      </c>
      <c r="C51" s="118">
        <f>'P.N.C. x Comp. x Ramos'!F73</f>
        <v>1529834031.4300001</v>
      </c>
      <c r="D51" s="118">
        <f t="shared" si="5"/>
        <v>137029625.5400002</v>
      </c>
      <c r="E51" s="119">
        <f t="shared" si="6"/>
        <v>9.8383969034358767</v>
      </c>
      <c r="F51" s="120">
        <f>(B51/B62*100)</f>
        <v>24.704117720536718</v>
      </c>
      <c r="G51" s="120">
        <f>(C51/C62*100)</f>
        <v>23.996617474908842</v>
      </c>
    </row>
    <row r="52" spans="1:7" ht="15.95" customHeight="1" x14ac:dyDescent="0.2">
      <c r="A52" s="59" t="s">
        <v>15</v>
      </c>
      <c r="B52" s="118">
        <v>55215856.109999999</v>
      </c>
      <c r="C52" s="118">
        <f>'P.N.C. x Comp. x Ramos'!G73</f>
        <v>61735471.679999985</v>
      </c>
      <c r="D52" s="118">
        <f t="shared" si="5"/>
        <v>6519615.5699999854</v>
      </c>
      <c r="E52" s="119">
        <f t="shared" si="6"/>
        <v>11.807506084867594</v>
      </c>
      <c r="F52" s="120">
        <f>(B52/B62*100)</f>
        <v>0.97936149800590644</v>
      </c>
      <c r="G52" s="120">
        <f>(C52/C62*100)</f>
        <v>0.96836811582316618</v>
      </c>
    </row>
    <row r="53" spans="1:7" ht="15.95" customHeight="1" x14ac:dyDescent="0.2">
      <c r="A53" s="59" t="s">
        <v>27</v>
      </c>
      <c r="B53" s="118">
        <v>1571264925.5600002</v>
      </c>
      <c r="C53" s="118">
        <f>'P.N.C. x Comp. x Ramos'!H73</f>
        <v>1923239866.8599997</v>
      </c>
      <c r="D53" s="118">
        <f t="shared" si="5"/>
        <v>351974941.29999948</v>
      </c>
      <c r="E53" s="119">
        <f t="shared" si="6"/>
        <v>22.400738129794075</v>
      </c>
      <c r="F53" s="120">
        <f>(B53/B62*100)</f>
        <v>27.869465035459012</v>
      </c>
      <c r="G53" s="120">
        <f>(C53/C62*100)</f>
        <v>30.167489053956075</v>
      </c>
    </row>
    <row r="54" spans="1:7" ht="15.95" customHeight="1" x14ac:dyDescent="0.2">
      <c r="A54" s="59" t="s">
        <v>35</v>
      </c>
      <c r="B54" s="118">
        <v>16729242.540000001</v>
      </c>
      <c r="C54" s="118">
        <f>'P.N.C. x Comp. x Ramos'!I73</f>
        <v>22253949.330000006</v>
      </c>
      <c r="D54" s="118">
        <f t="shared" si="5"/>
        <v>5524706.7900000047</v>
      </c>
      <c r="E54" s="119">
        <f t="shared" si="6"/>
        <v>33.024249464913339</v>
      </c>
      <c r="F54" s="120">
        <f>(B54/B62*100)</f>
        <v>0.29672592600644793</v>
      </c>
      <c r="G54" s="120">
        <f>(C54/C62*100)</f>
        <v>0.34907022487847494</v>
      </c>
    </row>
    <row r="55" spans="1:7" ht="15.95" customHeight="1" x14ac:dyDescent="0.2">
      <c r="A55" s="59" t="s">
        <v>16</v>
      </c>
      <c r="B55" s="118">
        <v>46212469.109999999</v>
      </c>
      <c r="C55" s="118">
        <f>'P.N.C. x Comp. x Ramos'!J73</f>
        <v>42602851.939999998</v>
      </c>
      <c r="D55" s="118">
        <f t="shared" si="5"/>
        <v>-3609617.1700000018</v>
      </c>
      <c r="E55" s="119">
        <f t="shared" si="6"/>
        <v>-7.8109160568936371</v>
      </c>
      <c r="F55" s="120">
        <f>(B55/B62*100)</f>
        <v>0.81966877202732691</v>
      </c>
      <c r="G55" s="120">
        <f>(C55/C62*100)</f>
        <v>0.668258334133637</v>
      </c>
    </row>
    <row r="56" spans="1:7" ht="15.95" customHeight="1" x14ac:dyDescent="0.2">
      <c r="A56" s="59" t="s">
        <v>36</v>
      </c>
      <c r="B56" s="118">
        <v>1357869721.25</v>
      </c>
      <c r="C56" s="118">
        <f>'P.N.C. x Comp. x Ramos'!K73</f>
        <v>1477280202.28</v>
      </c>
      <c r="D56" s="118">
        <f t="shared" si="5"/>
        <v>119410481.02999997</v>
      </c>
      <c r="E56" s="119">
        <f>(D56/B56*100)</f>
        <v>8.793957119838824</v>
      </c>
      <c r="F56" s="120">
        <f>(B56/B62*100)</f>
        <v>24.084482574189732</v>
      </c>
      <c r="G56" s="120">
        <f>(C56/C62*100)</f>
        <v>23.172270448339265</v>
      </c>
    </row>
    <row r="57" spans="1:7" ht="15.95" customHeight="1" x14ac:dyDescent="0.2">
      <c r="A57" s="59" t="s">
        <v>34</v>
      </c>
      <c r="B57" s="118">
        <v>14618396.17</v>
      </c>
      <c r="C57" s="118">
        <f>'P.N.C. x Comp. x Ramos'!L73</f>
        <v>53707780.229999997</v>
      </c>
      <c r="D57" s="118">
        <f t="shared" si="5"/>
        <v>39089384.059999995</v>
      </c>
      <c r="E57" s="119">
        <f>(D57/B57*100)</f>
        <v>267.39858193349261</v>
      </c>
      <c r="F57" s="120">
        <f>(B57/B62*100)</f>
        <v>0.25928592582126325</v>
      </c>
      <c r="G57" s="120">
        <f>(C57/C62*100)</f>
        <v>0.84244763231020647</v>
      </c>
    </row>
    <row r="58" spans="1:7" ht="15.95" customHeight="1" x14ac:dyDescent="0.2">
      <c r="A58" s="59" t="s">
        <v>17</v>
      </c>
      <c r="B58" s="118">
        <v>236999220.66000003</v>
      </c>
      <c r="C58" s="118">
        <f>'P.N.C. x Comp. x Ramos'!M73</f>
        <v>101179246.75999998</v>
      </c>
      <c r="D58" s="118">
        <f t="shared" si="5"/>
        <v>-135819973.90000004</v>
      </c>
      <c r="E58" s="119">
        <f>(D58/B58*100)</f>
        <v>-57.308194314633589</v>
      </c>
      <c r="F58" s="120">
        <f>(B58/B62*100)</f>
        <v>4.2036459836719535</v>
      </c>
      <c r="G58" s="120">
        <f>(C58/C62*100)</f>
        <v>1.587073911952144</v>
      </c>
    </row>
    <row r="59" spans="1:7" ht="15.95" customHeight="1" x14ac:dyDescent="0.2">
      <c r="A59" s="59" t="s">
        <v>18</v>
      </c>
      <c r="B59" s="118">
        <v>188416384.72999999</v>
      </c>
      <c r="C59" s="118">
        <f>'P.N.C. x Comp. x Ramos'!N73</f>
        <v>237444891.03999999</v>
      </c>
      <c r="D59" s="118">
        <f t="shared" si="5"/>
        <v>49028506.310000002</v>
      </c>
      <c r="E59" s="119">
        <f>(D59/B59*100)</f>
        <v>26.021360286823082</v>
      </c>
      <c r="F59" s="120">
        <f>(B59/B62*100)</f>
        <v>3.3419341073045619</v>
      </c>
      <c r="G59" s="120">
        <f>(C59/C62*100)</f>
        <v>3.7245048185601206</v>
      </c>
    </row>
    <row r="60" spans="1:7" ht="15.95" customHeight="1" x14ac:dyDescent="0.2">
      <c r="A60" s="62" t="s">
        <v>31</v>
      </c>
      <c r="B60" s="121">
        <f>SUM(B51:B59)</f>
        <v>4880130622.0199995</v>
      </c>
      <c r="C60" s="121">
        <f>SUM(C51:C59)</f>
        <v>5449278291.5499992</v>
      </c>
      <c r="D60" s="121">
        <f t="shared" si="5"/>
        <v>569147669.52999973</v>
      </c>
      <c r="E60" s="122">
        <f>(D60/B60*100)</f>
        <v>11.662549911305781</v>
      </c>
      <c r="F60" s="123">
        <f>SUM(F51:F59)</f>
        <v>86.558687543022913</v>
      </c>
      <c r="G60" s="123">
        <f>SUM(G51:G59)</f>
        <v>85.476100014861942</v>
      </c>
    </row>
    <row r="61" spans="1:7" x14ac:dyDescent="0.2">
      <c r="A61" s="117"/>
      <c r="B61" s="166"/>
      <c r="C61" s="166"/>
      <c r="D61" s="166"/>
      <c r="E61" s="167"/>
      <c r="F61" s="168"/>
      <c r="G61" s="168"/>
    </row>
    <row r="62" spans="1:7" ht="20.25" customHeight="1" x14ac:dyDescent="0.2">
      <c r="A62" s="55" t="s">
        <v>19</v>
      </c>
      <c r="B62" s="124">
        <f>(B50+B60)</f>
        <v>5637944336.4299994</v>
      </c>
      <c r="C62" s="124">
        <f>(C50+C60)</f>
        <v>6375206976.6899996</v>
      </c>
      <c r="D62" s="124">
        <f>(C62-B62)</f>
        <v>737262640.26000023</v>
      </c>
      <c r="E62" s="125">
        <f>(D62/B62*100)</f>
        <v>13.076798851952521</v>
      </c>
      <c r="F62" s="126">
        <f>(F50+F60)</f>
        <v>100</v>
      </c>
      <c r="G62" s="126">
        <f>(G50+G60)</f>
        <v>100.00000000000001</v>
      </c>
    </row>
    <row r="63" spans="1:7" x14ac:dyDescent="0.2">
      <c r="A63" s="80" t="s">
        <v>95</v>
      </c>
    </row>
    <row r="80" spans="1:7" ht="20.25" x14ac:dyDescent="0.3">
      <c r="A80" s="192" t="s">
        <v>42</v>
      </c>
      <c r="B80" s="192"/>
      <c r="C80" s="192"/>
      <c r="D80" s="192"/>
      <c r="E80" s="192"/>
      <c r="F80" s="192"/>
      <c r="G80" s="192"/>
    </row>
    <row r="81" spans="1:7" x14ac:dyDescent="0.2">
      <c r="A81" s="191" t="s">
        <v>53</v>
      </c>
      <c r="B81" s="191"/>
      <c r="C81" s="191"/>
      <c r="D81" s="191"/>
      <c r="E81" s="191"/>
      <c r="F81" s="191"/>
      <c r="G81" s="191"/>
    </row>
    <row r="82" spans="1:7" x14ac:dyDescent="0.2">
      <c r="A82" s="191" t="s">
        <v>149</v>
      </c>
      <c r="B82" s="191"/>
      <c r="C82" s="191"/>
      <c r="D82" s="191"/>
      <c r="E82" s="191"/>
      <c r="F82" s="191"/>
      <c r="G82" s="191"/>
    </row>
    <row r="83" spans="1:7" x14ac:dyDescent="0.2">
      <c r="A83" s="191" t="s">
        <v>110</v>
      </c>
      <c r="B83" s="191"/>
      <c r="C83" s="191"/>
      <c r="D83" s="191"/>
      <c r="E83" s="191"/>
      <c r="F83" s="191"/>
      <c r="G83" s="191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81" t="s">
        <v>168</v>
      </c>
      <c r="B85" s="1"/>
      <c r="C85" s="1"/>
      <c r="D85" s="1"/>
      <c r="E85" s="1"/>
      <c r="F85" s="1"/>
      <c r="G85" s="1"/>
    </row>
    <row r="86" spans="1:7" ht="18" customHeight="1" x14ac:dyDescent="0.2">
      <c r="A86" s="195" t="s">
        <v>20</v>
      </c>
      <c r="B86" s="195">
        <v>2019</v>
      </c>
      <c r="C86" s="195">
        <v>2020</v>
      </c>
      <c r="D86" s="195" t="s">
        <v>29</v>
      </c>
      <c r="E86" s="195"/>
      <c r="F86" s="195" t="s">
        <v>62</v>
      </c>
      <c r="G86" s="195"/>
    </row>
    <row r="87" spans="1:7" ht="18" customHeight="1" x14ac:dyDescent="0.2">
      <c r="A87" s="195"/>
      <c r="B87" s="195"/>
      <c r="C87" s="195"/>
      <c r="D87" s="154" t="s">
        <v>22</v>
      </c>
      <c r="E87" s="154" t="s">
        <v>24</v>
      </c>
      <c r="F87" s="154">
        <v>2019</v>
      </c>
      <c r="G87" s="154">
        <v>2020</v>
      </c>
    </row>
    <row r="88" spans="1:7" ht="15.95" customHeight="1" x14ac:dyDescent="0.2">
      <c r="A88" s="59" t="s">
        <v>12</v>
      </c>
      <c r="B88" s="118">
        <v>23617115.310000002</v>
      </c>
      <c r="C88" s="118">
        <f>'P.N.C. x Comp. x Ramos'!D138</f>
        <v>31311060.299999997</v>
      </c>
      <c r="D88" s="127">
        <f>(C88-B88)</f>
        <v>7693944.9899999946</v>
      </c>
      <c r="E88" s="128">
        <f>(D88/B88*100)</f>
        <v>32.57783556123897</v>
      </c>
      <c r="F88" s="129">
        <f>(B88/B102*100)</f>
        <v>0.4694268674996025</v>
      </c>
      <c r="G88" s="129">
        <f>(C88/C102*100)</f>
        <v>0.5202095005555627</v>
      </c>
    </row>
    <row r="89" spans="1:7" ht="15.95" customHeight="1" x14ac:dyDescent="0.2">
      <c r="A89" s="59" t="s">
        <v>13</v>
      </c>
      <c r="B89" s="118">
        <v>781125531.6500001</v>
      </c>
      <c r="C89" s="118">
        <f>'P.N.C. x Comp. x Ramos'!E138</f>
        <v>894372663.93999994</v>
      </c>
      <c r="D89" s="127">
        <f t="shared" ref="D89:D100" si="7">(C89-B89)</f>
        <v>113247132.28999984</v>
      </c>
      <c r="E89" s="128">
        <f t="shared" ref="E89:E95" si="8">(D89/B89*100)</f>
        <v>14.497942737934039</v>
      </c>
      <c r="F89" s="129">
        <f>(B89/B102*100)</f>
        <v>15.52608380123208</v>
      </c>
      <c r="G89" s="129">
        <f>(C89/C102*100)</f>
        <v>14.85932294725821</v>
      </c>
    </row>
    <row r="90" spans="1:7" ht="15.95" customHeight="1" x14ac:dyDescent="0.2">
      <c r="A90" s="62" t="s">
        <v>30</v>
      </c>
      <c r="B90" s="63">
        <f>(B88+B89)</f>
        <v>804742646.96000004</v>
      </c>
      <c r="C90" s="63">
        <f>(C88+C89)</f>
        <v>925683724.23999989</v>
      </c>
      <c r="D90" s="63">
        <f t="shared" si="7"/>
        <v>120941077.27999985</v>
      </c>
      <c r="E90" s="64">
        <f t="shared" si="8"/>
        <v>15.02854083064536</v>
      </c>
      <c r="F90" s="65">
        <f>(F88+F89)</f>
        <v>15.995510668731683</v>
      </c>
      <c r="G90" s="65">
        <f>(G88+G89)</f>
        <v>15.379532447813773</v>
      </c>
    </row>
    <row r="91" spans="1:7" ht="15.95" customHeight="1" x14ac:dyDescent="0.2">
      <c r="A91" s="59" t="s">
        <v>14</v>
      </c>
      <c r="B91" s="118">
        <v>1361801078.2999997</v>
      </c>
      <c r="C91" s="118">
        <f>'P.N.C. x Comp. x Ramos'!F138</f>
        <v>1438910552.0700002</v>
      </c>
      <c r="D91" s="118">
        <f t="shared" si="7"/>
        <v>77109473.770000458</v>
      </c>
      <c r="E91" s="119">
        <f t="shared" si="8"/>
        <v>5.6623155172016633</v>
      </c>
      <c r="F91" s="120">
        <f>(B91/B102*100)</f>
        <v>27.067912653721542</v>
      </c>
      <c r="G91" s="120">
        <f>(C91/C102*100)</f>
        <v>23.906406632817344</v>
      </c>
    </row>
    <row r="92" spans="1:7" ht="15.95" customHeight="1" x14ac:dyDescent="0.2">
      <c r="A92" s="59" t="s">
        <v>15</v>
      </c>
      <c r="B92" s="118">
        <v>46088902.579999998</v>
      </c>
      <c r="C92" s="118">
        <f>'P.N.C. x Comp. x Ramos'!G138</f>
        <v>61081641.460000001</v>
      </c>
      <c r="D92" s="118">
        <f t="shared" si="7"/>
        <v>14992738.880000003</v>
      </c>
      <c r="E92" s="119">
        <f t="shared" si="8"/>
        <v>32.530040944186013</v>
      </c>
      <c r="F92" s="120">
        <f>(B92/B102*100)</f>
        <v>0.91608856037819575</v>
      </c>
      <c r="G92" s="120">
        <f>(C92/C102*100)</f>
        <v>1.014825109484413</v>
      </c>
    </row>
    <row r="93" spans="1:7" ht="15.95" customHeight="1" x14ac:dyDescent="0.2">
      <c r="A93" s="59" t="s">
        <v>27</v>
      </c>
      <c r="B93" s="118">
        <v>1025386702.21</v>
      </c>
      <c r="C93" s="118">
        <f>'P.N.C. x Comp. x Ramos'!H138</f>
        <v>1716119495.9599998</v>
      </c>
      <c r="D93" s="118">
        <f t="shared" si="7"/>
        <v>690732793.74999976</v>
      </c>
      <c r="E93" s="119">
        <f t="shared" si="8"/>
        <v>67.363151117648982</v>
      </c>
      <c r="F93" s="120">
        <f>(B93/B102*100)</f>
        <v>20.381154145035506</v>
      </c>
      <c r="G93" s="120">
        <f>(C93/C102*100)</f>
        <v>28.512022823034698</v>
      </c>
    </row>
    <row r="94" spans="1:7" ht="15.95" customHeight="1" x14ac:dyDescent="0.2">
      <c r="A94" s="59" t="s">
        <v>35</v>
      </c>
      <c r="B94" s="118">
        <v>28141784.100000001</v>
      </c>
      <c r="C94" s="118">
        <f>'P.N.C. x Comp. x Ramos'!I138</f>
        <v>47206854.740000017</v>
      </c>
      <c r="D94" s="118">
        <f t="shared" si="7"/>
        <v>19065070.640000015</v>
      </c>
      <c r="E94" s="119">
        <f t="shared" si="8"/>
        <v>67.746488894426619</v>
      </c>
      <c r="F94" s="120">
        <f>(B94/B102*100)</f>
        <v>0.55936169098177302</v>
      </c>
      <c r="G94" s="120">
        <f>(C94/C102*100)</f>
        <v>0.78430605964162803</v>
      </c>
    </row>
    <row r="95" spans="1:7" ht="15.95" customHeight="1" x14ac:dyDescent="0.2">
      <c r="A95" s="59" t="s">
        <v>16</v>
      </c>
      <c r="B95" s="118">
        <v>61570813.490000002</v>
      </c>
      <c r="C95" s="118">
        <f>'P.N.C. x Comp. x Ramos'!J138</f>
        <v>67228298.410000011</v>
      </c>
      <c r="D95" s="118">
        <f t="shared" si="7"/>
        <v>5657484.9200000092</v>
      </c>
      <c r="E95" s="119">
        <f t="shared" si="8"/>
        <v>9.188582380706837</v>
      </c>
      <c r="F95" s="120">
        <f>(B95/B102*100)</f>
        <v>1.2238155984179326</v>
      </c>
      <c r="G95" s="120">
        <f>(C95/C102*100)</f>
        <v>1.116947149153759</v>
      </c>
    </row>
    <row r="96" spans="1:7" ht="15.95" customHeight="1" x14ac:dyDescent="0.2">
      <c r="A96" s="59" t="s">
        <v>36</v>
      </c>
      <c r="B96" s="118">
        <v>1330949596.8099999</v>
      </c>
      <c r="C96" s="118">
        <f>'P.N.C. x Comp. x Ramos'!K138</f>
        <v>1358179147.2499998</v>
      </c>
      <c r="D96" s="118">
        <f t="shared" si="7"/>
        <v>27229550.439999819</v>
      </c>
      <c r="E96" s="119">
        <f>(D96/B96*100)</f>
        <v>2.0458739012554039</v>
      </c>
      <c r="F96" s="120">
        <f>(B96/B102*100)</f>
        <v>26.454691516276345</v>
      </c>
      <c r="G96" s="120">
        <f>(C96/C102*100)</f>
        <v>22.56511562005144</v>
      </c>
    </row>
    <row r="97" spans="1:7" ht="15.95" customHeight="1" x14ac:dyDescent="0.2">
      <c r="A97" s="59" t="s">
        <v>34</v>
      </c>
      <c r="B97" s="118">
        <v>24931153.210000001</v>
      </c>
      <c r="C97" s="118">
        <f>'P.N.C. x Comp. x Ramos'!L138</f>
        <v>45887037.539999999</v>
      </c>
      <c r="D97" s="118">
        <f t="shared" si="7"/>
        <v>20955884.329999998</v>
      </c>
      <c r="E97" s="119">
        <f>(D97/B97*100)</f>
        <v>84.055014035991306</v>
      </c>
      <c r="F97" s="120">
        <f>(B97/B102*100)</f>
        <v>0.49554541276120645</v>
      </c>
      <c r="G97" s="120">
        <f>(C97/C102*100)</f>
        <v>0.76237829865690498</v>
      </c>
    </row>
    <row r="98" spans="1:7" ht="15.95" customHeight="1" x14ac:dyDescent="0.2">
      <c r="A98" s="59" t="s">
        <v>17</v>
      </c>
      <c r="B98" s="118">
        <v>92354566.950000003</v>
      </c>
      <c r="C98" s="118">
        <f>'P.N.C. x Comp. x Ramos'!M138</f>
        <v>88960121.700000018</v>
      </c>
      <c r="D98" s="118">
        <f t="shared" si="7"/>
        <v>-3394445.2499999851</v>
      </c>
      <c r="E98" s="119">
        <f>(D98/B98*100)</f>
        <v>-3.6754492626636535</v>
      </c>
      <c r="F98" s="120">
        <f>(B98/B102*100)</f>
        <v>1.8356905360183391</v>
      </c>
      <c r="G98" s="120">
        <f>(C98/C102*100)</f>
        <v>1.4780048978066416</v>
      </c>
    </row>
    <row r="99" spans="1:7" ht="15.95" customHeight="1" x14ac:dyDescent="0.2">
      <c r="A99" s="59" t="s">
        <v>18</v>
      </c>
      <c r="B99" s="118">
        <v>255085927.91000003</v>
      </c>
      <c r="C99" s="118">
        <f>'P.N.C. x Comp. x Ramos'!N138</f>
        <v>269675934.76999998</v>
      </c>
      <c r="D99" s="118">
        <f t="shared" si="7"/>
        <v>14590006.859999955</v>
      </c>
      <c r="E99" s="119">
        <f>(D99/B99*100)</f>
        <v>5.7196439566621775</v>
      </c>
      <c r="F99" s="120">
        <f>(B99/B102*100)</f>
        <v>5.0702292176775048</v>
      </c>
      <c r="G99" s="120">
        <f>(C99/C102*100)</f>
        <v>4.4804609615394027</v>
      </c>
    </row>
    <row r="100" spans="1:7" ht="15.95" customHeight="1" x14ac:dyDescent="0.2">
      <c r="A100" s="62" t="s">
        <v>31</v>
      </c>
      <c r="B100" s="63">
        <f>SUM(B91:B99)</f>
        <v>4226310525.559999</v>
      </c>
      <c r="C100" s="63">
        <f>SUM(C91:C99)</f>
        <v>5093249083.8999996</v>
      </c>
      <c r="D100" s="63">
        <f t="shared" si="7"/>
        <v>866938558.34000063</v>
      </c>
      <c r="E100" s="64">
        <f>(D100/B100*100)</f>
        <v>20.512893056411858</v>
      </c>
      <c r="F100" s="65">
        <f>SUM(F91:F99)</f>
        <v>84.004489331268346</v>
      </c>
      <c r="G100" s="65">
        <f>SUM(G91:G99)</f>
        <v>84.620467552186227</v>
      </c>
    </row>
    <row r="101" spans="1:7" x14ac:dyDescent="0.2">
      <c r="A101" s="117"/>
      <c r="B101" s="135"/>
      <c r="C101" s="135"/>
      <c r="D101" s="135"/>
      <c r="E101" s="138"/>
      <c r="F101" s="136"/>
      <c r="G101" s="136"/>
    </row>
    <row r="102" spans="1:7" ht="19.5" customHeight="1" x14ac:dyDescent="0.2">
      <c r="A102" s="55" t="s">
        <v>19</v>
      </c>
      <c r="B102" s="66">
        <f>(B90+B100)</f>
        <v>5031053172.5199986</v>
      </c>
      <c r="C102" s="66">
        <f>(C90+C100)</f>
        <v>6018932808.1399994</v>
      </c>
      <c r="D102" s="66">
        <f>(C102-B102)</f>
        <v>987879635.62000084</v>
      </c>
      <c r="E102" s="57">
        <f>(D102/B102*100)</f>
        <v>19.635642911028565</v>
      </c>
      <c r="F102" s="67">
        <f>(F90+F100)</f>
        <v>100.00000000000003</v>
      </c>
      <c r="G102" s="67">
        <f>(G90+G100)</f>
        <v>100</v>
      </c>
    </row>
    <row r="103" spans="1:7" x14ac:dyDescent="0.2">
      <c r="A103" s="80" t="s">
        <v>95</v>
      </c>
    </row>
    <row r="120" spans="1:7" ht="20.25" x14ac:dyDescent="0.3">
      <c r="A120" s="192" t="s">
        <v>42</v>
      </c>
      <c r="B120" s="192"/>
      <c r="C120" s="192"/>
      <c r="D120" s="192"/>
      <c r="E120" s="192"/>
      <c r="F120" s="192"/>
      <c r="G120" s="192"/>
    </row>
    <row r="121" spans="1:7" x14ac:dyDescent="0.2">
      <c r="A121" s="191" t="s">
        <v>53</v>
      </c>
      <c r="B121" s="191"/>
      <c r="C121" s="191"/>
      <c r="D121" s="191"/>
      <c r="E121" s="191"/>
      <c r="F121" s="191"/>
      <c r="G121" s="191"/>
    </row>
    <row r="122" spans="1:7" x14ac:dyDescent="0.2">
      <c r="A122" s="191" t="s">
        <v>150</v>
      </c>
      <c r="B122" s="191"/>
      <c r="C122" s="191"/>
      <c r="D122" s="191"/>
      <c r="E122" s="191"/>
      <c r="F122" s="191"/>
      <c r="G122" s="191"/>
    </row>
    <row r="123" spans="1:7" x14ac:dyDescent="0.2">
      <c r="A123" s="191" t="s">
        <v>110</v>
      </c>
      <c r="B123" s="191"/>
      <c r="C123" s="191"/>
      <c r="D123" s="191"/>
      <c r="E123" s="191"/>
      <c r="F123" s="191"/>
      <c r="G123" s="191"/>
    </row>
    <row r="124" spans="1:7" x14ac:dyDescent="0.2">
      <c r="A124" s="1"/>
      <c r="B124" s="1"/>
      <c r="C124" s="1"/>
      <c r="D124" s="1"/>
      <c r="E124" s="1"/>
      <c r="F124" s="1"/>
      <c r="G124" s="1"/>
    </row>
    <row r="125" spans="1:7" x14ac:dyDescent="0.2">
      <c r="A125" s="181" t="s">
        <v>169</v>
      </c>
      <c r="B125" s="1"/>
      <c r="C125" s="1"/>
      <c r="D125" s="1"/>
      <c r="E125" s="1"/>
      <c r="F125" s="1"/>
      <c r="G125" s="1"/>
    </row>
    <row r="126" spans="1:7" ht="18" customHeight="1" x14ac:dyDescent="0.2">
      <c r="A126" s="195" t="s">
        <v>20</v>
      </c>
      <c r="B126" s="195">
        <v>2019</v>
      </c>
      <c r="C126" s="195">
        <v>2020</v>
      </c>
      <c r="D126" s="195" t="s">
        <v>29</v>
      </c>
      <c r="E126" s="195"/>
      <c r="F126" s="195" t="s">
        <v>62</v>
      </c>
      <c r="G126" s="195"/>
    </row>
    <row r="127" spans="1:7" ht="18.75" customHeight="1" x14ac:dyDescent="0.2">
      <c r="A127" s="195"/>
      <c r="B127" s="195"/>
      <c r="C127" s="195"/>
      <c r="D127" s="154" t="s">
        <v>22</v>
      </c>
      <c r="E127" s="154" t="s">
        <v>24</v>
      </c>
      <c r="F127" s="154">
        <v>2019</v>
      </c>
      <c r="G127" s="154">
        <v>2020</v>
      </c>
    </row>
    <row r="128" spans="1:7" ht="15.95" customHeight="1" x14ac:dyDescent="0.2">
      <c r="A128" s="59" t="s">
        <v>12</v>
      </c>
      <c r="B128" s="118">
        <v>28472714.150000002</v>
      </c>
      <c r="C128" s="118">
        <f>'P.N.C. x Comp. x Ramos'!D203</f>
        <v>24536645.069999993</v>
      </c>
      <c r="D128" s="118">
        <f>(C128-B128)</f>
        <v>-3936069.0800000094</v>
      </c>
      <c r="E128" s="119">
        <f>(D128/B128*100)</f>
        <v>-13.824003778719526</v>
      </c>
      <c r="F128" s="120">
        <f>(B128/B142*100)</f>
        <v>0.487348502106077</v>
      </c>
      <c r="G128" s="120">
        <f>(C128/C142*100)</f>
        <v>0.44529006951827416</v>
      </c>
    </row>
    <row r="129" spans="1:7" ht="15.95" customHeight="1" x14ac:dyDescent="0.2">
      <c r="A129" s="59" t="s">
        <v>13</v>
      </c>
      <c r="B129" s="118">
        <v>845725583.10000002</v>
      </c>
      <c r="C129" s="118">
        <f>'P.N.C. x Comp. x Ramos'!E203</f>
        <v>899655646.49999988</v>
      </c>
      <c r="D129" s="118">
        <f t="shared" ref="D129:D140" si="9">(C129-B129)</f>
        <v>53930063.399999857</v>
      </c>
      <c r="E129" s="119">
        <f t="shared" ref="E129:E135" si="10">(D129/B129*100)</f>
        <v>6.3767804211762948</v>
      </c>
      <c r="F129" s="120">
        <f>(B129/B142*100)</f>
        <v>14.475722052531248</v>
      </c>
      <c r="G129" s="120">
        <f>(C129/C142*100)</f>
        <v>16.326915282411626</v>
      </c>
    </row>
    <row r="130" spans="1:7" ht="15.95" customHeight="1" x14ac:dyDescent="0.2">
      <c r="A130" s="62" t="s">
        <v>30</v>
      </c>
      <c r="B130" s="63">
        <f>(B128+B129)</f>
        <v>874198297.25</v>
      </c>
      <c r="C130" s="63">
        <f>(C128+C129)</f>
        <v>924192291.56999993</v>
      </c>
      <c r="D130" s="63">
        <f t="shared" si="9"/>
        <v>49993994.319999933</v>
      </c>
      <c r="E130" s="64">
        <f t="shared" si="10"/>
        <v>5.7188391326393573</v>
      </c>
      <c r="F130" s="65">
        <f>(F128+F129)</f>
        <v>14.963070554637325</v>
      </c>
      <c r="G130" s="65">
        <f>(G128+G129)</f>
        <v>16.772205351929902</v>
      </c>
    </row>
    <row r="131" spans="1:7" ht="15.95" customHeight="1" x14ac:dyDescent="0.2">
      <c r="A131" s="51" t="s">
        <v>14</v>
      </c>
      <c r="B131" s="118">
        <v>1580683223.46</v>
      </c>
      <c r="C131" s="118">
        <f>'P.N.C. x Comp. x Ramos'!F203</f>
        <v>1614247142.48</v>
      </c>
      <c r="D131" s="118">
        <f t="shared" si="9"/>
        <v>33563919.019999981</v>
      </c>
      <c r="E131" s="119">
        <f t="shared" si="10"/>
        <v>2.1233804801528176</v>
      </c>
      <c r="F131" s="120">
        <f>(B131/B142*100)</f>
        <v>27.055502935164906</v>
      </c>
      <c r="G131" s="120">
        <f>(C131/C142*100)</f>
        <v>29.295293641160974</v>
      </c>
    </row>
    <row r="132" spans="1:7" ht="15.95" customHeight="1" x14ac:dyDescent="0.2">
      <c r="A132" s="51" t="s">
        <v>15</v>
      </c>
      <c r="B132" s="118">
        <v>56683389.889999993</v>
      </c>
      <c r="C132" s="118">
        <f>'P.N.C. x Comp. x Ramos'!G203</f>
        <v>54424979.710000001</v>
      </c>
      <c r="D132" s="118">
        <f t="shared" si="9"/>
        <v>-2258410.1799999923</v>
      </c>
      <c r="E132" s="119">
        <f t="shared" si="10"/>
        <v>-3.9842539135056523</v>
      </c>
      <c r="F132" s="120">
        <f>(B132/B142*100)</f>
        <v>0.97021186711089302</v>
      </c>
      <c r="G132" s="120">
        <f>(C132/C142*100)</f>
        <v>0.98770239083042521</v>
      </c>
    </row>
    <row r="133" spans="1:7" ht="15.95" customHeight="1" x14ac:dyDescent="0.2">
      <c r="A133" s="51" t="s">
        <v>27</v>
      </c>
      <c r="B133" s="118">
        <v>1103258403.1800001</v>
      </c>
      <c r="C133" s="118">
        <f>'P.N.C. x Comp. x Ramos'!H203</f>
        <v>1133994363.7399998</v>
      </c>
      <c r="D133" s="118">
        <f t="shared" si="9"/>
        <v>30735960.559999704</v>
      </c>
      <c r="E133" s="119">
        <f t="shared" si="10"/>
        <v>2.7859258059043341</v>
      </c>
      <c r="F133" s="120">
        <f>(B133/B142*100)</f>
        <v>18.883739969191357</v>
      </c>
      <c r="G133" s="120">
        <f>(C133/C142*100)</f>
        <v>20.579685104566568</v>
      </c>
    </row>
    <row r="134" spans="1:7" ht="15.95" customHeight="1" x14ac:dyDescent="0.2">
      <c r="A134" s="51" t="s">
        <v>35</v>
      </c>
      <c r="B134" s="118">
        <v>168918223.28999999</v>
      </c>
      <c r="C134" s="118">
        <f>'P.N.C. x Comp. x Ramos'!I203</f>
        <v>164739041.98000002</v>
      </c>
      <c r="D134" s="118">
        <f t="shared" si="9"/>
        <v>-4179181.3099999726</v>
      </c>
      <c r="E134" s="119">
        <f t="shared" si="10"/>
        <v>-2.4740855241089799</v>
      </c>
      <c r="F134" s="120">
        <f>(B134/B142*100)</f>
        <v>2.8912608283534968</v>
      </c>
      <c r="G134" s="120">
        <f>(C134/C142*100)</f>
        <v>2.9896776534188221</v>
      </c>
    </row>
    <row r="135" spans="1:7" ht="15.95" customHeight="1" x14ac:dyDescent="0.2">
      <c r="A135" s="51" t="s">
        <v>16</v>
      </c>
      <c r="B135" s="118">
        <v>80018572.650000006</v>
      </c>
      <c r="C135" s="118">
        <f>'P.N.C. x Comp. x Ramos'!J203</f>
        <v>57055021.869999997</v>
      </c>
      <c r="D135" s="118">
        <f t="shared" si="9"/>
        <v>-22963550.780000009</v>
      </c>
      <c r="E135" s="119">
        <f t="shared" si="10"/>
        <v>-28.697776053119846</v>
      </c>
      <c r="F135" s="120">
        <f>(B135/B142*100)</f>
        <v>1.3696246629738247</v>
      </c>
      <c r="G135" s="120">
        <f>(C135/C142*100)</f>
        <v>1.0354322924906276</v>
      </c>
    </row>
    <row r="136" spans="1:7" ht="15.95" customHeight="1" x14ac:dyDescent="0.2">
      <c r="A136" s="51" t="s">
        <v>36</v>
      </c>
      <c r="B136" s="118">
        <v>1576979024.55</v>
      </c>
      <c r="C136" s="118">
        <f>'P.N.C. x Comp. x Ramos'!K203</f>
        <v>1142969972.6599998</v>
      </c>
      <c r="D136" s="118">
        <f t="shared" si="9"/>
        <v>-434009051.8900001</v>
      </c>
      <c r="E136" s="119">
        <f>(D136/B136*100)</f>
        <v>-27.521548805244706</v>
      </c>
      <c r="F136" s="120">
        <f>(B136/B142*100)</f>
        <v>26.992100627229625</v>
      </c>
      <c r="G136" s="120">
        <f>(C136/C142*100)</f>
        <v>20.742574102168049</v>
      </c>
    </row>
    <row r="137" spans="1:7" ht="15.95" customHeight="1" x14ac:dyDescent="0.2">
      <c r="A137" s="51" t="s">
        <v>34</v>
      </c>
      <c r="B137" s="118">
        <v>15722525.73</v>
      </c>
      <c r="C137" s="118">
        <f>'P.N.C. x Comp. x Ramos'!L203</f>
        <v>35823317.960000001</v>
      </c>
      <c r="D137" s="118">
        <f t="shared" si="9"/>
        <v>20100792.23</v>
      </c>
      <c r="E137" s="119">
        <f>(D137/B137*100)</f>
        <v>127.84709387783589</v>
      </c>
      <c r="F137" s="120">
        <f>(B137/B142*100)</f>
        <v>0.26911201101071547</v>
      </c>
      <c r="G137" s="120">
        <f>(C137/C142*100)</f>
        <v>0.65012016513566673</v>
      </c>
    </row>
    <row r="138" spans="1:7" ht="15.95" customHeight="1" x14ac:dyDescent="0.2">
      <c r="A138" s="51" t="s">
        <v>17</v>
      </c>
      <c r="B138" s="118">
        <v>108926491.17</v>
      </c>
      <c r="C138" s="118">
        <f>'P.N.C. x Comp. x Ramos'!M203</f>
        <v>101008001.79999998</v>
      </c>
      <c r="D138" s="118">
        <f t="shared" si="9"/>
        <v>-7918489.3700000197</v>
      </c>
      <c r="E138" s="119">
        <f>(D138/B138*100)</f>
        <v>-7.2695716945859825</v>
      </c>
      <c r="F138" s="120">
        <f>(B138/B142*100)</f>
        <v>1.8644222686922987</v>
      </c>
      <c r="G138" s="120">
        <f>(C138/C142*100)</f>
        <v>1.8330892432566765</v>
      </c>
    </row>
    <row r="139" spans="1:7" ht="15.95" customHeight="1" x14ac:dyDescent="0.2">
      <c r="A139" s="51" t="s">
        <v>18</v>
      </c>
      <c r="B139" s="118">
        <v>276984201.87</v>
      </c>
      <c r="C139" s="118">
        <f>'P.N.C. x Comp. x Ramos'!N203</f>
        <v>281806873.52000004</v>
      </c>
      <c r="D139" s="118">
        <f t="shared" si="9"/>
        <v>4822671.6500000358</v>
      </c>
      <c r="E139" s="119">
        <f>(D139/B139*100)</f>
        <v>1.7411359988911974</v>
      </c>
      <c r="F139" s="120">
        <f>(B139/B142*100)</f>
        <v>4.7409542756355645</v>
      </c>
      <c r="G139" s="120">
        <f>(C139/C142*100)</f>
        <v>5.1142200550422814</v>
      </c>
    </row>
    <row r="140" spans="1:7" ht="15.95" customHeight="1" x14ac:dyDescent="0.2">
      <c r="A140" s="62" t="s">
        <v>31</v>
      </c>
      <c r="B140" s="63">
        <f>SUM(B131:B139)</f>
        <v>4968174055.79</v>
      </c>
      <c r="C140" s="63">
        <f>SUM(C131:C139)</f>
        <v>4586068715.7200003</v>
      </c>
      <c r="D140" s="63">
        <f t="shared" si="9"/>
        <v>-382105340.06999969</v>
      </c>
      <c r="E140" s="64">
        <f>(D140/B140*100)</f>
        <v>-7.6910618625506331</v>
      </c>
      <c r="F140" s="65">
        <f>SUM(F131:F139)</f>
        <v>85.036929445362674</v>
      </c>
      <c r="G140" s="65">
        <f>SUM(G131:G139)</f>
        <v>83.227794648070088</v>
      </c>
    </row>
    <row r="141" spans="1:7" x14ac:dyDescent="0.2">
      <c r="A141" s="117"/>
      <c r="B141" s="135"/>
      <c r="C141" s="135"/>
      <c r="D141" s="135"/>
      <c r="E141" s="138"/>
      <c r="F141" s="136"/>
      <c r="G141" s="136"/>
    </row>
    <row r="142" spans="1:7" ht="19.5" customHeight="1" x14ac:dyDescent="0.2">
      <c r="A142" s="55" t="s">
        <v>19</v>
      </c>
      <c r="B142" s="66">
        <f>(B130+B140)</f>
        <v>5842372353.04</v>
      </c>
      <c r="C142" s="66">
        <f>(C130+C140)</f>
        <v>5510261007.29</v>
      </c>
      <c r="D142" s="66">
        <f>(C142-B142)</f>
        <v>-332111345.75</v>
      </c>
      <c r="E142" s="57">
        <f>(D142/B142*100)</f>
        <v>-5.6845289153333463</v>
      </c>
      <c r="F142" s="67">
        <f>(F130+F140)</f>
        <v>100</v>
      </c>
      <c r="G142" s="67">
        <f>(G130+G140)</f>
        <v>99.999999999999986</v>
      </c>
    </row>
    <row r="143" spans="1:7" x14ac:dyDescent="0.2">
      <c r="A143" s="80" t="s">
        <v>95</v>
      </c>
    </row>
    <row r="160" spans="1:7" ht="20.25" x14ac:dyDescent="0.3">
      <c r="A160" s="192" t="s">
        <v>42</v>
      </c>
      <c r="B160" s="192"/>
      <c r="C160" s="192"/>
      <c r="D160" s="192"/>
      <c r="E160" s="192"/>
      <c r="F160" s="192"/>
      <c r="G160" s="192"/>
    </row>
    <row r="161" spans="1:7" x14ac:dyDescent="0.2">
      <c r="A161" s="191" t="s">
        <v>53</v>
      </c>
      <c r="B161" s="191"/>
      <c r="C161" s="191"/>
      <c r="D161" s="191"/>
      <c r="E161" s="191"/>
      <c r="F161" s="191"/>
      <c r="G161" s="191"/>
    </row>
    <row r="162" spans="1:7" x14ac:dyDescent="0.2">
      <c r="A162" s="191" t="s">
        <v>151</v>
      </c>
      <c r="B162" s="191"/>
      <c r="C162" s="191"/>
      <c r="D162" s="191"/>
      <c r="E162" s="191"/>
      <c r="F162" s="191"/>
      <c r="G162" s="191"/>
    </row>
    <row r="163" spans="1:7" x14ac:dyDescent="0.2">
      <c r="A163" s="191" t="s">
        <v>110</v>
      </c>
      <c r="B163" s="191"/>
      <c r="C163" s="191"/>
      <c r="D163" s="191"/>
      <c r="E163" s="191"/>
      <c r="F163" s="191"/>
      <c r="G163" s="191"/>
    </row>
    <row r="164" spans="1:7" x14ac:dyDescent="0.2">
      <c r="A164" s="1"/>
      <c r="B164" s="1"/>
      <c r="C164" s="1"/>
      <c r="D164" s="1"/>
      <c r="E164" s="1"/>
      <c r="F164" s="1"/>
      <c r="G164" s="1"/>
    </row>
    <row r="165" spans="1:7" x14ac:dyDescent="0.2">
      <c r="A165" s="181" t="s">
        <v>170</v>
      </c>
      <c r="B165" s="1"/>
      <c r="C165" s="1"/>
      <c r="D165" s="1"/>
      <c r="E165" s="1"/>
      <c r="F165" s="1"/>
      <c r="G165" s="1"/>
    </row>
    <row r="166" spans="1:7" ht="18" customHeight="1" x14ac:dyDescent="0.2">
      <c r="A166" s="195" t="s">
        <v>20</v>
      </c>
      <c r="B166" s="195">
        <v>2019</v>
      </c>
      <c r="C166" s="195">
        <v>2020</v>
      </c>
      <c r="D166" s="195" t="s">
        <v>29</v>
      </c>
      <c r="E166" s="195"/>
      <c r="F166" s="195" t="s">
        <v>62</v>
      </c>
      <c r="G166" s="195"/>
    </row>
    <row r="167" spans="1:7" ht="17.25" customHeight="1" x14ac:dyDescent="0.2">
      <c r="A167" s="195"/>
      <c r="B167" s="195"/>
      <c r="C167" s="195"/>
      <c r="D167" s="154" t="s">
        <v>22</v>
      </c>
      <c r="E167" s="154" t="s">
        <v>24</v>
      </c>
      <c r="F167" s="154">
        <v>2019</v>
      </c>
      <c r="G167" s="154">
        <v>2020</v>
      </c>
    </row>
    <row r="168" spans="1:7" ht="15.95" customHeight="1" x14ac:dyDescent="0.2">
      <c r="A168" s="59" t="s">
        <v>12</v>
      </c>
      <c r="B168" s="118">
        <v>29053859.009999998</v>
      </c>
      <c r="C168" s="118">
        <f>'P.N.C. x Comp. x Ramos'!D269</f>
        <v>21216939.764482759</v>
      </c>
      <c r="D168" s="118">
        <f>(C168-B168)</f>
        <v>-7836919.245517239</v>
      </c>
      <c r="E168" s="119">
        <f>(D168/B168*100)</f>
        <v>-26.973763598218959</v>
      </c>
      <c r="F168" s="120">
        <f>(B168/B182*100)</f>
        <v>0.52319547969136748</v>
      </c>
      <c r="G168" s="120">
        <f>(C168/C182*100)</f>
        <v>0.44952109364846443</v>
      </c>
    </row>
    <row r="169" spans="1:7" ht="15.95" customHeight="1" x14ac:dyDescent="0.2">
      <c r="A169" s="59" t="s">
        <v>13</v>
      </c>
      <c r="B169" s="118">
        <v>777362644.58000004</v>
      </c>
      <c r="C169" s="118">
        <f>'P.N.C. x Comp. x Ramos'!E269</f>
        <v>773452446.96827579</v>
      </c>
      <c r="D169" s="118">
        <f t="shared" ref="D169:D180" si="11">(C169-B169)</f>
        <v>-3910197.6117242575</v>
      </c>
      <c r="E169" s="119">
        <f t="shared" ref="E169:E175" si="12">(D169/B169*100)</f>
        <v>-0.50300816986605934</v>
      </c>
      <c r="F169" s="120">
        <f>(B169/B182*100)</f>
        <v>13.998574908248759</v>
      </c>
      <c r="G169" s="120">
        <f>(C169/C182*100)</f>
        <v>16.387056460813607</v>
      </c>
    </row>
    <row r="170" spans="1:7" ht="15.95" customHeight="1" x14ac:dyDescent="0.2">
      <c r="A170" s="62" t="s">
        <v>30</v>
      </c>
      <c r="B170" s="63">
        <f>(B168+B169)</f>
        <v>806416503.59000003</v>
      </c>
      <c r="C170" s="63">
        <f>(C168+C169)</f>
        <v>794669386.73275852</v>
      </c>
      <c r="D170" s="63">
        <f t="shared" si="11"/>
        <v>-11747116.857241511</v>
      </c>
      <c r="E170" s="64">
        <f t="shared" si="12"/>
        <v>-1.4567059087885441</v>
      </c>
      <c r="F170" s="65">
        <f>(F168+F169)</f>
        <v>14.521770387940126</v>
      </c>
      <c r="G170" s="65">
        <f>(G168+G169)</f>
        <v>16.836577554462071</v>
      </c>
    </row>
    <row r="171" spans="1:7" ht="15.95" customHeight="1" x14ac:dyDescent="0.2">
      <c r="A171" s="59" t="s">
        <v>14</v>
      </c>
      <c r="B171" s="118">
        <v>1416999415.5599999</v>
      </c>
      <c r="C171" s="118">
        <f>'P.N.C. x Comp. x Ramos'!F269</f>
        <v>1265238772.439997</v>
      </c>
      <c r="D171" s="118">
        <f t="shared" si="11"/>
        <v>-151760643.12000299</v>
      </c>
      <c r="E171" s="119">
        <f t="shared" si="12"/>
        <v>-10.71000040321308</v>
      </c>
      <c r="F171" s="120">
        <f>(B171/B182*100)</f>
        <v>25.517012686374347</v>
      </c>
      <c r="G171" s="120">
        <f>(C171/C182*100)</f>
        <v>26.806482133005833</v>
      </c>
    </row>
    <row r="172" spans="1:7" ht="15.95" customHeight="1" x14ac:dyDescent="0.2">
      <c r="A172" s="59" t="s">
        <v>15</v>
      </c>
      <c r="B172" s="118">
        <v>39870430.100000001</v>
      </c>
      <c r="C172" s="118">
        <f>'P.N.C. x Comp. x Ramos'!G269</f>
        <v>69445904.434137926</v>
      </c>
      <c r="D172" s="118">
        <f t="shared" si="11"/>
        <v>29575474.334137924</v>
      </c>
      <c r="E172" s="119">
        <f t="shared" si="12"/>
        <v>74.178969878074938</v>
      </c>
      <c r="F172" s="120">
        <f>(B172/B182*100)</f>
        <v>0.71797790422576424</v>
      </c>
      <c r="G172" s="120">
        <f>(C172/C182*100)</f>
        <v>1.4713431464276707</v>
      </c>
    </row>
    <row r="173" spans="1:7" ht="15.95" customHeight="1" x14ac:dyDescent="0.2">
      <c r="A173" s="59" t="s">
        <v>27</v>
      </c>
      <c r="B173" s="118">
        <v>1419951706.4800003</v>
      </c>
      <c r="C173" s="118">
        <f>'P.N.C. x Comp. x Ramos'!H269</f>
        <v>1305638291.1427591</v>
      </c>
      <c r="D173" s="118">
        <f t="shared" si="11"/>
        <v>-114313415.33724117</v>
      </c>
      <c r="E173" s="119">
        <f t="shared" si="12"/>
        <v>-8.0505143108436599</v>
      </c>
      <c r="F173" s="120">
        <f>(B173/B182*100)</f>
        <v>25.570176889571805</v>
      </c>
      <c r="G173" s="120">
        <f>(C173/C182*100)</f>
        <v>27.662422529298887</v>
      </c>
    </row>
    <row r="174" spans="1:7" ht="15.95" customHeight="1" x14ac:dyDescent="0.2">
      <c r="A174" s="59" t="s">
        <v>35</v>
      </c>
      <c r="B174" s="118">
        <v>22827439.470000006</v>
      </c>
      <c r="C174" s="118">
        <f>'P.N.C. x Comp. x Ramos'!I269</f>
        <v>46420270.98172415</v>
      </c>
      <c r="D174" s="118">
        <f t="shared" si="11"/>
        <v>23592831.511724144</v>
      </c>
      <c r="E174" s="119">
        <f t="shared" si="12"/>
        <v>103.35294741545596</v>
      </c>
      <c r="F174" s="120">
        <f>(B174/B182*100)</f>
        <v>0.41107149103744173</v>
      </c>
      <c r="G174" s="120">
        <f>(C174/C182*100)</f>
        <v>0.98350144793708549</v>
      </c>
    </row>
    <row r="175" spans="1:7" ht="15.95" customHeight="1" x14ac:dyDescent="0.2">
      <c r="A175" s="59" t="s">
        <v>16</v>
      </c>
      <c r="B175" s="118">
        <v>58844393.590000004</v>
      </c>
      <c r="C175" s="118">
        <f>'P.N.C. x Comp. x Ramos'!J269</f>
        <v>41463015.184827581</v>
      </c>
      <c r="D175" s="118">
        <f t="shared" si="11"/>
        <v>-17381378.405172423</v>
      </c>
      <c r="E175" s="119">
        <f t="shared" si="12"/>
        <v>-29.537866472509975</v>
      </c>
      <c r="F175" s="120">
        <f>(B175/B182*100)</f>
        <v>1.0596568504332287</v>
      </c>
      <c r="G175" s="120">
        <f>(C175/C182*100)</f>
        <v>0.87847258552562357</v>
      </c>
    </row>
    <row r="176" spans="1:7" ht="15.95" customHeight="1" x14ac:dyDescent="0.2">
      <c r="A176" s="59" t="s">
        <v>36</v>
      </c>
      <c r="B176" s="118">
        <v>1370396088.2699997</v>
      </c>
      <c r="C176" s="118">
        <f>'P.N.C. x Comp. x Ramos'!K269</f>
        <v>863897894.86896527</v>
      </c>
      <c r="D176" s="118">
        <f t="shared" si="11"/>
        <v>-506498193.40103447</v>
      </c>
      <c r="E176" s="119">
        <f>(D176/B176*100)</f>
        <v>-36.959985345582993</v>
      </c>
      <c r="F176" s="120">
        <f>(B176/B182*100)</f>
        <v>24.677790255773534</v>
      </c>
      <c r="G176" s="120">
        <f>(C176/C182*100)</f>
        <v>18.303314748161124</v>
      </c>
    </row>
    <row r="177" spans="1:7" ht="15.95" customHeight="1" x14ac:dyDescent="0.2">
      <c r="A177" s="59" t="s">
        <v>34</v>
      </c>
      <c r="B177" s="118">
        <v>15539744.380000001</v>
      </c>
      <c r="C177" s="118">
        <f>'P.N.C. x Comp. x Ramos'!L269</f>
        <v>34205888.310000002</v>
      </c>
      <c r="D177" s="118">
        <f t="shared" si="11"/>
        <v>18666143.93</v>
      </c>
      <c r="E177" s="119">
        <f>(D177/B177*100)</f>
        <v>120.11873215896489</v>
      </c>
      <c r="F177" s="120">
        <f>(B177/B182*100)</f>
        <v>0.27983628654551435</v>
      </c>
      <c r="G177" s="120">
        <f>(C177/C182*100)</f>
        <v>0.72471659405228461</v>
      </c>
    </row>
    <row r="178" spans="1:7" ht="15.95" customHeight="1" x14ac:dyDescent="0.2">
      <c r="A178" s="59" t="s">
        <v>17</v>
      </c>
      <c r="B178" s="118">
        <v>76773984.970000014</v>
      </c>
      <c r="C178" s="118">
        <f>'P.N.C. x Comp. x Ramos'!M269</f>
        <v>49282378.418965526</v>
      </c>
      <c r="D178" s="118">
        <f t="shared" si="11"/>
        <v>-27491606.551034488</v>
      </c>
      <c r="E178" s="119">
        <f>(D178/B178*100)</f>
        <v>-35.808492371181501</v>
      </c>
      <c r="F178" s="120">
        <f>(B178/B182*100)</f>
        <v>1.3825289742189395</v>
      </c>
      <c r="G178" s="120">
        <f>(C178/C182*100)</f>
        <v>1.0441406202027241</v>
      </c>
    </row>
    <row r="179" spans="1:7" ht="15.95" customHeight="1" x14ac:dyDescent="0.2">
      <c r="A179" s="59" t="s">
        <v>18</v>
      </c>
      <c r="B179" s="118">
        <v>325535880.31999999</v>
      </c>
      <c r="C179" s="118">
        <f>'P.N.C. x Comp. x Ramos'!N269</f>
        <v>249636788.29034474</v>
      </c>
      <c r="D179" s="118">
        <f t="shared" si="11"/>
        <v>-75899092.029655248</v>
      </c>
      <c r="E179" s="119">
        <f>(D179/B179*100)</f>
        <v>-23.315123345250562</v>
      </c>
      <c r="F179" s="120">
        <f>(B179/B182*100)</f>
        <v>5.8621782738792882</v>
      </c>
      <c r="G179" s="120">
        <f>(C179/C182*100)</f>
        <v>5.2890286409267029</v>
      </c>
    </row>
    <row r="180" spans="1:7" ht="15.95" customHeight="1" x14ac:dyDescent="0.2">
      <c r="A180" s="62" t="s">
        <v>31</v>
      </c>
      <c r="B180" s="63">
        <f>SUM(B171:B179)</f>
        <v>4746739083.1400003</v>
      </c>
      <c r="C180" s="63">
        <f>SUM(C171:C179)</f>
        <v>3925229204.0717211</v>
      </c>
      <c r="D180" s="63">
        <f t="shared" si="11"/>
        <v>-821509879.06827927</v>
      </c>
      <c r="E180" s="64">
        <f>(D180/B180*100)</f>
        <v>-17.306826111134065</v>
      </c>
      <c r="F180" s="65">
        <f>SUM(F171:F179)</f>
        <v>85.478229612059877</v>
      </c>
      <c r="G180" s="65">
        <f>SUM(G171:G179)</f>
        <v>83.163422445537933</v>
      </c>
    </row>
    <row r="181" spans="1:7" x14ac:dyDescent="0.2">
      <c r="A181" s="117"/>
      <c r="B181" s="135"/>
      <c r="C181" s="135"/>
      <c r="D181" s="135"/>
      <c r="E181" s="164"/>
      <c r="F181" s="136"/>
      <c r="G181" s="136"/>
    </row>
    <row r="182" spans="1:7" ht="18" customHeight="1" x14ac:dyDescent="0.2">
      <c r="A182" s="55" t="s">
        <v>19</v>
      </c>
      <c r="B182" s="66">
        <f>(B170+B180)</f>
        <v>5553155586.7300005</v>
      </c>
      <c r="C182" s="66">
        <f>(C170+C180)</f>
        <v>4719898590.8044796</v>
      </c>
      <c r="D182" s="66">
        <f>(C182-B182)</f>
        <v>-833256995.9255209</v>
      </c>
      <c r="E182" s="57">
        <f>(D182/B182*100)</f>
        <v>-15.00510804913694</v>
      </c>
      <c r="F182" s="67">
        <f>(F170+F180)</f>
        <v>100</v>
      </c>
      <c r="G182" s="67">
        <f>(G170+G180)</f>
        <v>100</v>
      </c>
    </row>
    <row r="183" spans="1:7" x14ac:dyDescent="0.2">
      <c r="A183" s="80" t="s">
        <v>95</v>
      </c>
    </row>
    <row r="200" spans="1:8" ht="20.25" x14ac:dyDescent="0.3">
      <c r="A200" s="192" t="s">
        <v>42</v>
      </c>
      <c r="B200" s="192"/>
      <c r="C200" s="192"/>
      <c r="D200" s="192"/>
      <c r="E200" s="192"/>
      <c r="F200" s="192"/>
      <c r="G200" s="192"/>
    </row>
    <row r="201" spans="1:8" x14ac:dyDescent="0.2">
      <c r="A201" s="191" t="s">
        <v>53</v>
      </c>
      <c r="B201" s="191"/>
      <c r="C201" s="191"/>
      <c r="D201" s="191"/>
      <c r="E201" s="191"/>
      <c r="F201" s="191"/>
      <c r="G201" s="191"/>
    </row>
    <row r="202" spans="1:8" x14ac:dyDescent="0.2">
      <c r="A202" s="191" t="s">
        <v>152</v>
      </c>
      <c r="B202" s="191"/>
      <c r="C202" s="191"/>
      <c r="D202" s="191"/>
      <c r="E202" s="191"/>
      <c r="F202" s="191"/>
      <c r="G202" s="191"/>
    </row>
    <row r="203" spans="1:8" x14ac:dyDescent="0.2">
      <c r="A203" s="191" t="s">
        <v>110</v>
      </c>
      <c r="B203" s="191"/>
      <c r="C203" s="191"/>
      <c r="D203" s="191"/>
      <c r="E203" s="191"/>
      <c r="F203" s="191"/>
      <c r="G203" s="191"/>
    </row>
    <row r="204" spans="1:8" x14ac:dyDescent="0.2">
      <c r="A204" s="1"/>
      <c r="B204" s="1"/>
      <c r="C204" s="1"/>
      <c r="D204" s="1"/>
      <c r="E204" s="1"/>
      <c r="F204" s="1"/>
      <c r="G204" s="1"/>
    </row>
    <row r="205" spans="1:8" x14ac:dyDescent="0.2">
      <c r="A205" s="181" t="s">
        <v>171</v>
      </c>
      <c r="B205" s="1"/>
      <c r="C205" s="1"/>
      <c r="D205" s="1"/>
      <c r="E205" s="1"/>
      <c r="F205" s="1"/>
      <c r="G205" s="1"/>
    </row>
    <row r="206" spans="1:8" ht="20.25" customHeight="1" x14ac:dyDescent="0.2">
      <c r="A206" s="195" t="s">
        <v>20</v>
      </c>
      <c r="B206" s="195">
        <v>2019</v>
      </c>
      <c r="C206" s="195">
        <v>2020</v>
      </c>
      <c r="D206" s="195" t="s">
        <v>29</v>
      </c>
      <c r="E206" s="195"/>
      <c r="F206" s="195" t="s">
        <v>62</v>
      </c>
      <c r="G206" s="195"/>
    </row>
    <row r="207" spans="1:8" ht="19.5" customHeight="1" x14ac:dyDescent="0.2">
      <c r="A207" s="195"/>
      <c r="B207" s="195"/>
      <c r="C207" s="195"/>
      <c r="D207" s="154" t="s">
        <v>22</v>
      </c>
      <c r="E207" s="154" t="s">
        <v>24</v>
      </c>
      <c r="F207" s="154">
        <v>2019</v>
      </c>
      <c r="G207" s="154">
        <v>2020</v>
      </c>
      <c r="H207" s="27"/>
    </row>
    <row r="208" spans="1:8" ht="15.95" customHeight="1" x14ac:dyDescent="0.2">
      <c r="A208" s="59" t="s">
        <v>12</v>
      </c>
      <c r="B208" s="118">
        <v>35962977.829999998</v>
      </c>
      <c r="C208" s="127">
        <f>'P.N.C. x Comp. x Ramos'!D335</f>
        <v>22944657.975172415</v>
      </c>
      <c r="D208" s="127">
        <f>(C208-B208)</f>
        <v>-13018319.854827583</v>
      </c>
      <c r="E208" s="128">
        <f>(D208/B208*100)</f>
        <v>-36.19922665015747</v>
      </c>
      <c r="F208" s="129">
        <f>(B208/B222*100)</f>
        <v>0.58435835429224592</v>
      </c>
      <c r="G208" s="129">
        <f>(C208/C222*100)</f>
        <v>0.44942930709695306</v>
      </c>
      <c r="H208" s="7"/>
    </row>
    <row r="209" spans="1:8" ht="15.95" customHeight="1" x14ac:dyDescent="0.2">
      <c r="A209" s="59" t="s">
        <v>13</v>
      </c>
      <c r="B209" s="118">
        <v>954259070.00999999</v>
      </c>
      <c r="C209" s="127">
        <f>'P.N.C. x Comp. x Ramos'!E335</f>
        <v>726708672.17898297</v>
      </c>
      <c r="D209" s="127">
        <f t="shared" ref="D209:D220" si="13">(C209-B209)</f>
        <v>-227550397.83101702</v>
      </c>
      <c r="E209" s="128">
        <f t="shared" ref="E209:E215" si="14">(D209/B209*100)</f>
        <v>-23.845767358400106</v>
      </c>
      <c r="F209" s="129">
        <f>(B209/B222*100)</f>
        <v>15.505647567769632</v>
      </c>
      <c r="G209" s="129">
        <f>(C209/C222*100)</f>
        <v>14.234432056130611</v>
      </c>
      <c r="H209" s="7"/>
    </row>
    <row r="210" spans="1:8" ht="15.95" customHeight="1" x14ac:dyDescent="0.2">
      <c r="A210" s="62" t="s">
        <v>30</v>
      </c>
      <c r="B210" s="63">
        <f>(B208+B209)</f>
        <v>990222047.84000003</v>
      </c>
      <c r="C210" s="63">
        <f>(C208+C209)</f>
        <v>749653330.15415537</v>
      </c>
      <c r="D210" s="63">
        <f t="shared" si="13"/>
        <v>-240568717.68584466</v>
      </c>
      <c r="E210" s="64">
        <f t="shared" si="14"/>
        <v>-24.294421459369055</v>
      </c>
      <c r="F210" s="65">
        <f>(F208+F209)</f>
        <v>16.090005922061877</v>
      </c>
      <c r="G210" s="65">
        <f>(G208+G209)</f>
        <v>14.683861363227564</v>
      </c>
      <c r="H210" s="2"/>
    </row>
    <row r="211" spans="1:8" ht="15.95" customHeight="1" x14ac:dyDescent="0.2">
      <c r="A211" s="59" t="s">
        <v>14</v>
      </c>
      <c r="B211" s="118">
        <v>1476945868.9499998</v>
      </c>
      <c r="C211" s="127">
        <f>'P.N.C. x Comp. x Ramos'!F335</f>
        <v>1631587601.0400002</v>
      </c>
      <c r="D211" s="127">
        <f t="shared" si="13"/>
        <v>154641732.09000039</v>
      </c>
      <c r="E211" s="128">
        <f t="shared" si="14"/>
        <v>10.470372363744062</v>
      </c>
      <c r="F211" s="129">
        <f>(B211/B222*100)</f>
        <v>23.998726174404592</v>
      </c>
      <c r="G211" s="129">
        <f>(C211/C222*100)</f>
        <v>31.958780374797762</v>
      </c>
      <c r="H211" s="7"/>
    </row>
    <row r="212" spans="1:8" ht="15.95" customHeight="1" x14ac:dyDescent="0.2">
      <c r="A212" s="59" t="s">
        <v>15</v>
      </c>
      <c r="B212" s="118">
        <v>67960392.11999999</v>
      </c>
      <c r="C212" s="127">
        <f>'P.N.C. x Comp. x Ramos'!G335</f>
        <v>52739288.209310345</v>
      </c>
      <c r="D212" s="127">
        <f t="shared" si="13"/>
        <v>-15221103.910689645</v>
      </c>
      <c r="E212" s="128">
        <f t="shared" si="14"/>
        <v>-22.397021906249776</v>
      </c>
      <c r="F212" s="129">
        <f>(B212/B222*100)</f>
        <v>1.104280715685632</v>
      </c>
      <c r="G212" s="129">
        <f>(C212/C222*100)</f>
        <v>1.0330326903257641</v>
      </c>
      <c r="H212" s="7"/>
    </row>
    <row r="213" spans="1:8" ht="15.95" customHeight="1" x14ac:dyDescent="0.2">
      <c r="A213" s="59" t="s">
        <v>27</v>
      </c>
      <c r="B213" s="118">
        <v>1457661086.0400002</v>
      </c>
      <c r="C213" s="127">
        <f>'P.N.C. x Comp. x Ramos'!H335</f>
        <v>1158619375.2475855</v>
      </c>
      <c r="D213" s="127">
        <f t="shared" si="13"/>
        <v>-299041710.79241467</v>
      </c>
      <c r="E213" s="128">
        <f t="shared" si="14"/>
        <v>-20.51517418255402</v>
      </c>
      <c r="F213" s="129">
        <f>(B213/B222*100)</f>
        <v>23.685369920719449</v>
      </c>
      <c r="G213" s="129">
        <f>(C213/C222*100)</f>
        <v>22.694498369514882</v>
      </c>
      <c r="H213" s="7"/>
    </row>
    <row r="214" spans="1:8" ht="15.95" customHeight="1" x14ac:dyDescent="0.2">
      <c r="A214" s="59" t="s">
        <v>35</v>
      </c>
      <c r="B214" s="118">
        <v>37566921.910000004</v>
      </c>
      <c r="C214" s="127">
        <f>'P.N.C. x Comp. x Ramos'!I335</f>
        <v>20266525.586206894</v>
      </c>
      <c r="D214" s="127">
        <f t="shared" si="13"/>
        <v>-17300396.32379311</v>
      </c>
      <c r="E214" s="128">
        <f t="shared" si="14"/>
        <v>-46.052206154233488</v>
      </c>
      <c r="F214" s="129">
        <f>(B214/B222*100)</f>
        <v>0.61042066001665463</v>
      </c>
      <c r="G214" s="129">
        <f>(C214/C222*100)</f>
        <v>0.39697129333230735</v>
      </c>
      <c r="H214" s="7"/>
    </row>
    <row r="215" spans="1:8" ht="15.95" customHeight="1" x14ac:dyDescent="0.2">
      <c r="A215" s="59" t="s">
        <v>16</v>
      </c>
      <c r="B215" s="118">
        <v>64430252.499999993</v>
      </c>
      <c r="C215" s="127">
        <f>'P.N.C. x Comp. x Ramos'!J335</f>
        <v>59387651.081724137</v>
      </c>
      <c r="D215" s="127">
        <f t="shared" si="13"/>
        <v>-5042601.4182758555</v>
      </c>
      <c r="E215" s="128">
        <f t="shared" si="14"/>
        <v>-7.8264498781466925</v>
      </c>
      <c r="F215" s="129">
        <f>(B215/B222*100)</f>
        <v>1.0469198767552075</v>
      </c>
      <c r="G215" s="129">
        <f>(C215/C222*100)</f>
        <v>1.1632577354021043</v>
      </c>
      <c r="H215" s="7"/>
    </row>
    <row r="216" spans="1:8" ht="15.95" customHeight="1" x14ac:dyDescent="0.2">
      <c r="A216" s="59" t="s">
        <v>36</v>
      </c>
      <c r="B216" s="118">
        <v>1603991606.95</v>
      </c>
      <c r="C216" s="127">
        <f>'P.N.C. x Comp. x Ramos'!K335</f>
        <v>1071331742.7462072</v>
      </c>
      <c r="D216" s="127">
        <f t="shared" si="13"/>
        <v>-532659864.20379281</v>
      </c>
      <c r="E216" s="128">
        <f>(D216/B216*100)</f>
        <v>-33.208394725746032</v>
      </c>
      <c r="F216" s="129">
        <f>(B216/B222*100)</f>
        <v>26.063077984437228</v>
      </c>
      <c r="G216" s="129">
        <f>(C216/C222*100)</f>
        <v>20.98474875216705</v>
      </c>
      <c r="H216" s="7"/>
    </row>
    <row r="217" spans="1:8" ht="15.95" customHeight="1" x14ac:dyDescent="0.2">
      <c r="A217" s="59" t="s">
        <v>34</v>
      </c>
      <c r="B217" s="118">
        <v>17887370.66</v>
      </c>
      <c r="C217" s="127">
        <f>'P.N.C. x Comp. x Ramos'!L335</f>
        <v>33348838.690000001</v>
      </c>
      <c r="D217" s="127">
        <f t="shared" si="13"/>
        <v>15461468.030000001</v>
      </c>
      <c r="E217" s="128">
        <f>(D217/B217*100)</f>
        <v>86.437902606754619</v>
      </c>
      <c r="F217" s="149">
        <f>(B217/B222*100)</f>
        <v>0.29064986027863104</v>
      </c>
      <c r="G217" s="149">
        <f>(C217/C222*100)</f>
        <v>0.6532215682252781</v>
      </c>
      <c r="H217" s="7"/>
    </row>
    <row r="218" spans="1:8" ht="15.95" customHeight="1" x14ac:dyDescent="0.2">
      <c r="A218" s="59" t="s">
        <v>17</v>
      </c>
      <c r="B218" s="118">
        <v>122862035.83</v>
      </c>
      <c r="C218" s="127">
        <f>'P.N.C. x Comp. x Ramos'!M335</f>
        <v>74791910.620689735</v>
      </c>
      <c r="D218" s="127">
        <f t="shared" si="13"/>
        <v>-48070125.209310263</v>
      </c>
      <c r="E218" s="128">
        <f>(D218/B218*100)</f>
        <v>-39.125287876413879</v>
      </c>
      <c r="F218" s="129">
        <f>(B218/B222*100)</f>
        <v>1.9963713072370393</v>
      </c>
      <c r="G218" s="129">
        <f>(C218/C222*100)</f>
        <v>1.4649892189757625</v>
      </c>
      <c r="H218" s="7"/>
    </row>
    <row r="219" spans="1:8" ht="15.95" customHeight="1" x14ac:dyDescent="0.2">
      <c r="A219" s="59" t="s">
        <v>18</v>
      </c>
      <c r="B219" s="118">
        <v>314740182.14999998</v>
      </c>
      <c r="C219" s="127">
        <f>'P.N.C. x Comp. x Ramos'!N335</f>
        <v>253561178.4648194</v>
      </c>
      <c r="D219" s="127">
        <f t="shared" si="13"/>
        <v>-61179003.685180575</v>
      </c>
      <c r="E219" s="128">
        <f>(D219/B219*100)</f>
        <v>-19.437938704637233</v>
      </c>
      <c r="F219" s="129">
        <f>(B219/B222*100)</f>
        <v>5.1141775784037096</v>
      </c>
      <c r="G219" s="129">
        <f>(C219/C222*100)</f>
        <v>4.9666386340315158</v>
      </c>
      <c r="H219" s="7"/>
    </row>
    <row r="220" spans="1:8" ht="15.95" customHeight="1" x14ac:dyDescent="0.2">
      <c r="A220" s="62" t="s">
        <v>31</v>
      </c>
      <c r="B220" s="63">
        <f>SUM(B211:B219)</f>
        <v>5164045717.1099987</v>
      </c>
      <c r="C220" s="63">
        <f>SUM(C211:C219)</f>
        <v>4355634111.6865435</v>
      </c>
      <c r="D220" s="63">
        <f t="shared" si="13"/>
        <v>-808411605.42345524</v>
      </c>
      <c r="E220" s="64">
        <f>(D220/B220*100)</f>
        <v>-15.654617517132941</v>
      </c>
      <c r="F220" s="65">
        <f>SUM(F211:F219)</f>
        <v>83.909994077938151</v>
      </c>
      <c r="G220" s="65">
        <f>SUM(G211:G219)</f>
        <v>85.316138636772422</v>
      </c>
      <c r="H220" s="7"/>
    </row>
    <row r="221" spans="1:8" ht="15.95" customHeight="1" x14ac:dyDescent="0.2">
      <c r="A221" s="117"/>
      <c r="B221" s="135"/>
      <c r="C221" s="135"/>
      <c r="D221" s="135"/>
      <c r="E221" s="164"/>
      <c r="F221" s="136"/>
      <c r="G221" s="136"/>
      <c r="H221" s="4"/>
    </row>
    <row r="222" spans="1:8" ht="18" customHeight="1" x14ac:dyDescent="0.2">
      <c r="A222" s="55" t="s">
        <v>19</v>
      </c>
      <c r="B222" s="66">
        <f>(B210+B220)</f>
        <v>6154267764.9499989</v>
      </c>
      <c r="C222" s="66">
        <f>(C210+C220)</f>
        <v>5105287441.8406992</v>
      </c>
      <c r="D222" s="66">
        <f>(C222-B222)</f>
        <v>-1048980323.1092997</v>
      </c>
      <c r="E222" s="57">
        <f>(D222/B222*100)</f>
        <v>-17.044762483093262</v>
      </c>
      <c r="F222" s="67">
        <f>(F210+F220)</f>
        <v>100.00000000000003</v>
      </c>
      <c r="G222" s="67">
        <f>(G210+G220)</f>
        <v>99.999999999999986</v>
      </c>
    </row>
    <row r="223" spans="1:8" x14ac:dyDescent="0.2">
      <c r="A223" s="80" t="s">
        <v>95</v>
      </c>
    </row>
    <row r="239" spans="1:7" ht="20.25" x14ac:dyDescent="0.3">
      <c r="A239" s="192" t="s">
        <v>42</v>
      </c>
      <c r="B239" s="192"/>
      <c r="C239" s="192"/>
      <c r="D239" s="192"/>
      <c r="E239" s="192"/>
      <c r="F239" s="192"/>
      <c r="G239" s="192"/>
    </row>
    <row r="240" spans="1:7" x14ac:dyDescent="0.2">
      <c r="A240" s="191" t="s">
        <v>53</v>
      </c>
      <c r="B240" s="191"/>
      <c r="C240" s="191"/>
      <c r="D240" s="191"/>
      <c r="E240" s="191"/>
      <c r="F240" s="191"/>
      <c r="G240" s="191"/>
    </row>
    <row r="241" spans="1:7" x14ac:dyDescent="0.2">
      <c r="A241" s="191" t="s">
        <v>153</v>
      </c>
      <c r="B241" s="191"/>
      <c r="C241" s="191"/>
      <c r="D241" s="191"/>
      <c r="E241" s="191"/>
      <c r="F241" s="191"/>
      <c r="G241" s="191"/>
    </row>
    <row r="242" spans="1:7" x14ac:dyDescent="0.2">
      <c r="A242" s="191" t="s">
        <v>110</v>
      </c>
      <c r="B242" s="191"/>
      <c r="C242" s="191"/>
      <c r="D242" s="191"/>
      <c r="E242" s="191"/>
      <c r="F242" s="191"/>
      <c r="G242" s="191"/>
    </row>
    <row r="243" spans="1:7" x14ac:dyDescent="0.2">
      <c r="A243" s="1"/>
      <c r="B243" s="1"/>
      <c r="C243" s="1"/>
      <c r="D243" s="1"/>
      <c r="E243" s="1"/>
      <c r="F243" s="1"/>
      <c r="G243" s="1"/>
    </row>
    <row r="244" spans="1:7" x14ac:dyDescent="0.2">
      <c r="A244" s="181" t="s">
        <v>172</v>
      </c>
      <c r="B244" s="1"/>
      <c r="C244" s="1"/>
      <c r="D244" s="1"/>
      <c r="E244" s="1"/>
      <c r="F244" s="1"/>
      <c r="G244" s="1"/>
    </row>
    <row r="245" spans="1:7" ht="18.75" customHeight="1" x14ac:dyDescent="0.2">
      <c r="A245" s="195" t="s">
        <v>20</v>
      </c>
      <c r="B245" s="195">
        <v>2019</v>
      </c>
      <c r="C245" s="195">
        <v>2020</v>
      </c>
      <c r="D245" s="195" t="s">
        <v>29</v>
      </c>
      <c r="E245" s="195"/>
      <c r="F245" s="195" t="s">
        <v>62</v>
      </c>
      <c r="G245" s="195"/>
    </row>
    <row r="246" spans="1:7" ht="19.5" customHeight="1" x14ac:dyDescent="0.2">
      <c r="A246" s="195"/>
      <c r="B246" s="195"/>
      <c r="C246" s="195"/>
      <c r="D246" s="154" t="s">
        <v>22</v>
      </c>
      <c r="E246" s="154" t="s">
        <v>24</v>
      </c>
      <c r="F246" s="154">
        <v>2019</v>
      </c>
      <c r="G246" s="154">
        <v>2020</v>
      </c>
    </row>
    <row r="247" spans="1:7" ht="15.95" customHeight="1" x14ac:dyDescent="0.2">
      <c r="A247" s="59" t="s">
        <v>12</v>
      </c>
      <c r="B247" s="48">
        <v>30960239.479999997</v>
      </c>
      <c r="C247" s="48">
        <f>'P.N.C. x Comp. x Ramos'!D400</f>
        <v>32341297.828965515</v>
      </c>
      <c r="D247" s="48">
        <f>(C247-B247)</f>
        <v>1381058.3489655182</v>
      </c>
      <c r="E247" s="60">
        <f>(D247/B247*100)</f>
        <v>4.4607482763745026</v>
      </c>
      <c r="F247" s="61">
        <f>(B247/B261*100)</f>
        <v>0.56097710633042308</v>
      </c>
      <c r="G247" s="130">
        <f>(C247/C261*100)</f>
        <v>0.53707517568740692</v>
      </c>
    </row>
    <row r="248" spans="1:7" ht="15.95" customHeight="1" x14ac:dyDescent="0.2">
      <c r="A248" s="59" t="s">
        <v>13</v>
      </c>
      <c r="B248" s="48">
        <v>830947671.09000003</v>
      </c>
      <c r="C248" s="48">
        <f>'P.N.C. x Comp. x Ramos'!E400</f>
        <v>754956242.99241388</v>
      </c>
      <c r="D248" s="48">
        <f t="shared" ref="D248:D259" si="15">(C248-B248)</f>
        <v>-75991428.097586155</v>
      </c>
      <c r="E248" s="60">
        <f t="shared" ref="E248:E254" si="16">(D248/B248*100)</f>
        <v>-9.1451520644981166</v>
      </c>
      <c r="F248" s="61">
        <f>(B248/B261*100)</f>
        <v>15.056169715392409</v>
      </c>
      <c r="G248" s="130">
        <f>(C248/C261*100)</f>
        <v>12.537167153456341</v>
      </c>
    </row>
    <row r="249" spans="1:7" ht="15.95" customHeight="1" x14ac:dyDescent="0.2">
      <c r="A249" s="62" t="s">
        <v>30</v>
      </c>
      <c r="B249" s="63">
        <f>(B247+B248)</f>
        <v>861907910.57000005</v>
      </c>
      <c r="C249" s="63">
        <f>(C247+C248)</f>
        <v>787297540.82137942</v>
      </c>
      <c r="D249" s="63">
        <f t="shared" si="15"/>
        <v>-74610369.748620629</v>
      </c>
      <c r="E249" s="64">
        <f t="shared" si="16"/>
        <v>-8.6564201156106151</v>
      </c>
      <c r="F249" s="65">
        <f>(F247+F248)</f>
        <v>15.617146821722832</v>
      </c>
      <c r="G249" s="131">
        <f>(G247+G248)</f>
        <v>13.074242329143749</v>
      </c>
    </row>
    <row r="250" spans="1:7" ht="15.95" customHeight="1" x14ac:dyDescent="0.2">
      <c r="A250" s="59" t="s">
        <v>14</v>
      </c>
      <c r="B250" s="48">
        <v>1371246033.4099998</v>
      </c>
      <c r="C250" s="48">
        <f>'P.N.C. x Comp. x Ramos'!F400</f>
        <v>1635319108.8900001</v>
      </c>
      <c r="D250" s="48">
        <f t="shared" si="15"/>
        <v>264073075.48000026</v>
      </c>
      <c r="E250" s="60">
        <f t="shared" si="16"/>
        <v>19.257891658093346</v>
      </c>
      <c r="F250" s="61">
        <f>(B250/B261*100)</f>
        <v>24.845984553392491</v>
      </c>
      <c r="G250" s="130">
        <f>(C250/C261*100)</f>
        <v>27.156897115163297</v>
      </c>
    </row>
    <row r="251" spans="1:7" ht="15.95" customHeight="1" x14ac:dyDescent="0.2">
      <c r="A251" s="59" t="s">
        <v>15</v>
      </c>
      <c r="B251" s="48">
        <v>78368182.339999989</v>
      </c>
      <c r="C251" s="48">
        <f>'P.N.C. x Comp. x Ramos'!G400</f>
        <v>47185441.086206906</v>
      </c>
      <c r="D251" s="48">
        <f t="shared" si="15"/>
        <v>-31182741.253793083</v>
      </c>
      <c r="E251" s="60">
        <f t="shared" si="16"/>
        <v>-39.790052956066923</v>
      </c>
      <c r="F251" s="61">
        <f>(B251/B261*100)</f>
        <v>1.4199746802949524</v>
      </c>
      <c r="G251" s="130">
        <f>(C251/C261*100)</f>
        <v>0.78358417139850967</v>
      </c>
    </row>
    <row r="252" spans="1:7" ht="15.95" customHeight="1" x14ac:dyDescent="0.2">
      <c r="A252" s="59" t="s">
        <v>27</v>
      </c>
      <c r="B252" s="48">
        <v>1377478846.45</v>
      </c>
      <c r="C252" s="48">
        <f>'P.N.C. x Comp. x Ramos'!H400</f>
        <v>1756736692.3068967</v>
      </c>
      <c r="D252" s="48">
        <f t="shared" si="15"/>
        <v>379257845.85689664</v>
      </c>
      <c r="E252" s="60">
        <f t="shared" si="16"/>
        <v>27.532752813904139</v>
      </c>
      <c r="F252" s="61">
        <f>(B252/B261*100)</f>
        <v>24.958918609530414</v>
      </c>
      <c r="G252" s="130">
        <f>(C252/C261*100)</f>
        <v>29.173216011517738</v>
      </c>
    </row>
    <row r="253" spans="1:7" ht="15.95" customHeight="1" x14ac:dyDescent="0.2">
      <c r="A253" s="59" t="s">
        <v>35</v>
      </c>
      <c r="B253" s="48">
        <v>26392560.740000002</v>
      </c>
      <c r="C253" s="48">
        <f>'P.N.C. x Comp. x Ramos'!I400</f>
        <v>28249184.337241378</v>
      </c>
      <c r="D253" s="48">
        <f t="shared" si="15"/>
        <v>1856623.5972413756</v>
      </c>
      <c r="E253" s="60">
        <f t="shared" si="16"/>
        <v>7.0346474354325021</v>
      </c>
      <c r="F253" s="61">
        <f>(B253/B261*100)</f>
        <v>0.4782140771921165</v>
      </c>
      <c r="G253" s="130">
        <f>(C253/C261*100)</f>
        <v>0.46911956722285797</v>
      </c>
    </row>
    <row r="254" spans="1:7" ht="15.95" customHeight="1" x14ac:dyDescent="0.2">
      <c r="A254" s="59" t="s">
        <v>16</v>
      </c>
      <c r="B254" s="48">
        <v>68484865.63000001</v>
      </c>
      <c r="C254" s="48">
        <f>'P.N.C. x Comp. x Ramos'!J400</f>
        <v>58739655.485517226</v>
      </c>
      <c r="D254" s="48">
        <f t="shared" si="15"/>
        <v>-9745210.144482784</v>
      </c>
      <c r="E254" s="60">
        <f t="shared" si="16"/>
        <v>-14.229728064493512</v>
      </c>
      <c r="F254" s="61">
        <f>(B254/B261*100)</f>
        <v>1.2408961427240632</v>
      </c>
      <c r="G254" s="130">
        <f>(C254/C261*100)</f>
        <v>0.97545902321357203</v>
      </c>
    </row>
    <row r="255" spans="1:7" ht="15.95" customHeight="1" x14ac:dyDescent="0.2">
      <c r="A255" s="59" t="s">
        <v>36</v>
      </c>
      <c r="B255" s="48">
        <v>1277291738.6800001</v>
      </c>
      <c r="C255" s="48">
        <f>'P.N.C. x Comp. x Ramos'!K400</f>
        <v>1343622018.3170691</v>
      </c>
      <c r="D255" s="48">
        <f t="shared" si="15"/>
        <v>66330279.637068987</v>
      </c>
      <c r="E255" s="60">
        <f>(D255/B255*100)</f>
        <v>5.1930406835338276</v>
      </c>
      <c r="F255" s="61">
        <f>(B255/B261*100)</f>
        <v>23.143600809914062</v>
      </c>
      <c r="G255" s="130">
        <f>(C255/C261*100)</f>
        <v>22.312834672293373</v>
      </c>
    </row>
    <row r="256" spans="1:7" ht="15.95" customHeight="1" x14ac:dyDescent="0.2">
      <c r="A256" s="59" t="s">
        <v>34</v>
      </c>
      <c r="B256" s="48">
        <v>40382250.880000003</v>
      </c>
      <c r="C256" s="48">
        <f>'P.N.C. x Comp. x Ramos'!L400</f>
        <v>31682172.280000001</v>
      </c>
      <c r="D256" s="48">
        <f t="shared" si="15"/>
        <v>-8700078.6000000015</v>
      </c>
      <c r="E256" s="60">
        <f>(D256/B256*100)</f>
        <v>-21.544313183168459</v>
      </c>
      <c r="F256" s="61">
        <f>(B256/B261*100)</f>
        <v>0.73169712593487934</v>
      </c>
      <c r="G256" s="130">
        <f>(C256/C261*100)</f>
        <v>0.52612941921582645</v>
      </c>
    </row>
    <row r="257" spans="1:7" ht="15.95" customHeight="1" x14ac:dyDescent="0.2">
      <c r="A257" s="59" t="s">
        <v>17</v>
      </c>
      <c r="B257" s="48">
        <v>83157679.959999993</v>
      </c>
      <c r="C257" s="48">
        <f>'P.N.C. x Comp. x Ramos'!M400</f>
        <v>125611190.61068928</v>
      </c>
      <c r="D257" s="48">
        <f t="shared" si="15"/>
        <v>42453510.650689289</v>
      </c>
      <c r="E257" s="60">
        <f>(D257/B257*100)</f>
        <v>51.051821877558424</v>
      </c>
      <c r="F257" s="61">
        <f>(B257/B261*100)</f>
        <v>1.5067569068142173</v>
      </c>
      <c r="G257" s="130">
        <f>(C257/C261*100)</f>
        <v>2.0859599581411792</v>
      </c>
    </row>
    <row r="258" spans="1:7" ht="15.95" customHeight="1" x14ac:dyDescent="0.2">
      <c r="A258" s="59" t="s">
        <v>18</v>
      </c>
      <c r="B258" s="48">
        <v>334274419.40999997</v>
      </c>
      <c r="C258" s="48">
        <f>'P.N.C. x Comp. x Ramos'!N400</f>
        <v>207302050.00413796</v>
      </c>
      <c r="D258" s="48">
        <f t="shared" si="15"/>
        <v>-126972369.405862</v>
      </c>
      <c r="E258" s="60">
        <f>(D258/B258*100)</f>
        <v>-37.984470851814031</v>
      </c>
      <c r="F258" s="61">
        <f>(B258/B261*100)</f>
        <v>6.0568102724799724</v>
      </c>
      <c r="G258" s="130">
        <f>(C258/C261*100)</f>
        <v>3.4425577326898908</v>
      </c>
    </row>
    <row r="259" spans="1:7" ht="15.95" customHeight="1" x14ac:dyDescent="0.2">
      <c r="A259" s="62" t="s">
        <v>31</v>
      </c>
      <c r="B259" s="63">
        <f>SUM(B250:B258)</f>
        <v>4657076577.5</v>
      </c>
      <c r="C259" s="63">
        <f>SUM(C250:C258)</f>
        <v>5234447513.3177586</v>
      </c>
      <c r="D259" s="63">
        <f t="shared" si="15"/>
        <v>577370935.81775856</v>
      </c>
      <c r="E259" s="64">
        <f>(D259/B259*100)</f>
        <v>12.39771187373735</v>
      </c>
      <c r="F259" s="65">
        <f>SUM(F250:F258)</f>
        <v>84.382853178277173</v>
      </c>
      <c r="G259" s="131">
        <f>SUM(G250:G258)</f>
        <v>86.925757670856228</v>
      </c>
    </row>
    <row r="260" spans="1:7" ht="15.95" customHeight="1" x14ac:dyDescent="0.2">
      <c r="A260" s="117"/>
      <c r="B260" s="135"/>
      <c r="C260" s="135"/>
      <c r="D260" s="135"/>
      <c r="E260" s="138"/>
      <c r="F260" s="136"/>
      <c r="G260" s="165"/>
    </row>
    <row r="261" spans="1:7" ht="19.5" customHeight="1" x14ac:dyDescent="0.2">
      <c r="A261" s="55" t="s">
        <v>19</v>
      </c>
      <c r="B261" s="66">
        <f>(B249+B259)</f>
        <v>5518984488.0699997</v>
      </c>
      <c r="C261" s="66">
        <f>(C249+C259)</f>
        <v>6021745054.1391382</v>
      </c>
      <c r="D261" s="66">
        <f>(C261-B261)</f>
        <v>502760566.06913853</v>
      </c>
      <c r="E261" s="57">
        <f>(D261/B261*100)</f>
        <v>9.1096571689215775</v>
      </c>
      <c r="F261" s="67">
        <f>(F249+F259)</f>
        <v>100</v>
      </c>
      <c r="G261" s="132">
        <f>(G249+G259)</f>
        <v>99.999999999999972</v>
      </c>
    </row>
    <row r="262" spans="1:7" x14ac:dyDescent="0.2">
      <c r="A262" s="80" t="s">
        <v>95</v>
      </c>
    </row>
    <row r="278" spans="1:7" ht="20.25" x14ac:dyDescent="0.3">
      <c r="A278" s="192" t="s">
        <v>42</v>
      </c>
      <c r="B278" s="192"/>
      <c r="C278" s="192"/>
      <c r="D278" s="192"/>
      <c r="E278" s="192"/>
      <c r="F278" s="192"/>
      <c r="G278" s="192"/>
    </row>
    <row r="279" spans="1:7" x14ac:dyDescent="0.2">
      <c r="A279" s="191" t="s">
        <v>53</v>
      </c>
      <c r="B279" s="191"/>
      <c r="C279" s="191"/>
      <c r="D279" s="191"/>
      <c r="E279" s="191"/>
      <c r="F279" s="191"/>
      <c r="G279" s="191"/>
    </row>
    <row r="280" spans="1:7" x14ac:dyDescent="0.2">
      <c r="A280" s="191" t="s">
        <v>154</v>
      </c>
      <c r="B280" s="191"/>
      <c r="C280" s="191"/>
      <c r="D280" s="191"/>
      <c r="E280" s="191"/>
      <c r="F280" s="191"/>
      <c r="G280" s="191"/>
    </row>
    <row r="281" spans="1:7" x14ac:dyDescent="0.2">
      <c r="A281" s="191" t="s">
        <v>110</v>
      </c>
      <c r="B281" s="191"/>
      <c r="C281" s="191"/>
      <c r="D281" s="191"/>
      <c r="E281" s="191"/>
      <c r="F281" s="191"/>
      <c r="G281" s="191"/>
    </row>
    <row r="282" spans="1:7" x14ac:dyDescent="0.2">
      <c r="A282" s="1"/>
      <c r="B282" s="1"/>
      <c r="C282" s="1"/>
      <c r="D282" s="1"/>
      <c r="E282" s="1"/>
      <c r="F282" s="1"/>
      <c r="G282" s="1"/>
    </row>
    <row r="283" spans="1:7" x14ac:dyDescent="0.2">
      <c r="A283" s="181" t="s">
        <v>173</v>
      </c>
      <c r="B283" s="1"/>
      <c r="C283" s="1"/>
      <c r="D283" s="1"/>
      <c r="E283" s="1"/>
      <c r="F283" s="1"/>
      <c r="G283" s="1"/>
    </row>
    <row r="284" spans="1:7" ht="18.75" customHeight="1" x14ac:dyDescent="0.2">
      <c r="A284" s="195" t="s">
        <v>20</v>
      </c>
      <c r="B284" s="195">
        <v>2019</v>
      </c>
      <c r="C284" s="195">
        <v>2020</v>
      </c>
      <c r="D284" s="195" t="s">
        <v>29</v>
      </c>
      <c r="E284" s="195"/>
      <c r="F284" s="195" t="s">
        <v>62</v>
      </c>
      <c r="G284" s="195"/>
    </row>
    <row r="285" spans="1:7" ht="18.75" customHeight="1" x14ac:dyDescent="0.2">
      <c r="A285" s="195"/>
      <c r="B285" s="195"/>
      <c r="C285" s="195"/>
      <c r="D285" s="154" t="s">
        <v>22</v>
      </c>
      <c r="E285" s="154" t="s">
        <v>24</v>
      </c>
      <c r="F285" s="154">
        <v>2019</v>
      </c>
      <c r="G285" s="154">
        <v>2020</v>
      </c>
    </row>
    <row r="286" spans="1:7" ht="15.95" customHeight="1" x14ac:dyDescent="0.2">
      <c r="A286" s="59" t="s">
        <v>12</v>
      </c>
      <c r="B286" s="127">
        <v>34970897.420000002</v>
      </c>
      <c r="C286" s="127">
        <f>'P.N.C. x Comp. x Ramos'!D466</f>
        <v>29025816.696551725</v>
      </c>
      <c r="D286" s="127">
        <f>(C286-B286)</f>
        <v>-5945080.7234482765</v>
      </c>
      <c r="E286" s="128">
        <f>(D286/B286*100)</f>
        <v>-17.000080529955916</v>
      </c>
      <c r="F286" s="129">
        <f>(B286/B300*100)</f>
        <v>0.5378659332585769</v>
      </c>
      <c r="G286" s="129">
        <f>(C286/C300*100)</f>
        <v>0.40798070028449462</v>
      </c>
    </row>
    <row r="287" spans="1:7" ht="15.95" customHeight="1" x14ac:dyDescent="0.2">
      <c r="A287" s="59" t="s">
        <v>13</v>
      </c>
      <c r="B287" s="127">
        <v>911035441.6500001</v>
      </c>
      <c r="C287" s="127">
        <f>'P.N.C. x Comp. x Ramos'!E466</f>
        <v>849635367.86482787</v>
      </c>
      <c r="D287" s="127">
        <f t="shared" ref="D287:D298" si="17">(C287-B287)</f>
        <v>-61400073.785172224</v>
      </c>
      <c r="E287" s="128">
        <f t="shared" ref="E287:E293" si="18">(D287/B287*100)</f>
        <v>-6.7395922242024913</v>
      </c>
      <c r="F287" s="129">
        <f>(B287/B300*100)</f>
        <v>14.012077590393076</v>
      </c>
      <c r="G287" s="129">
        <f>(C287/C300*100)</f>
        <v>11.942293854875304</v>
      </c>
    </row>
    <row r="288" spans="1:7" ht="15.95" customHeight="1" x14ac:dyDescent="0.2">
      <c r="A288" s="62" t="s">
        <v>30</v>
      </c>
      <c r="B288" s="63">
        <f>(B286+B287)</f>
        <v>946006339.07000005</v>
      </c>
      <c r="C288" s="63">
        <f>(C286+C287)</f>
        <v>878661184.56137955</v>
      </c>
      <c r="D288" s="63">
        <f t="shared" si="17"/>
        <v>-67345154.508620501</v>
      </c>
      <c r="E288" s="64">
        <f t="shared" si="18"/>
        <v>-7.1188904056209781</v>
      </c>
      <c r="F288" s="65">
        <f>(F286+F287)</f>
        <v>14.549943523651653</v>
      </c>
      <c r="G288" s="65">
        <f>(G286+G287)</f>
        <v>12.3502745551598</v>
      </c>
    </row>
    <row r="289" spans="1:7" ht="15.95" customHeight="1" x14ac:dyDescent="0.2">
      <c r="A289" s="59" t="s">
        <v>14</v>
      </c>
      <c r="B289" s="127">
        <v>1951744983.8200002</v>
      </c>
      <c r="C289" s="127">
        <f>'P.N.C. x Comp. x Ramos'!F466</f>
        <v>1912046609.1899998</v>
      </c>
      <c r="D289" s="127">
        <f t="shared" si="17"/>
        <v>-39698374.630000353</v>
      </c>
      <c r="E289" s="128">
        <f t="shared" si="18"/>
        <v>-2.0339939366618367</v>
      </c>
      <c r="F289" s="129">
        <f>(B289/B300*100)</f>
        <v>30.0185930202843</v>
      </c>
      <c r="G289" s="129">
        <f>(C289/C300*100)</f>
        <v>26.875320090015002</v>
      </c>
    </row>
    <row r="290" spans="1:7" ht="15.95" customHeight="1" x14ac:dyDescent="0.2">
      <c r="A290" s="59" t="s">
        <v>15</v>
      </c>
      <c r="B290" s="127">
        <v>59056306.930000007</v>
      </c>
      <c r="C290" s="127">
        <f>'P.N.C. x Comp. x Ramos'!G466</f>
        <v>55708409.298620686</v>
      </c>
      <c r="D290" s="127">
        <f t="shared" si="17"/>
        <v>-3347897.6313793212</v>
      </c>
      <c r="E290" s="128">
        <f t="shared" si="18"/>
        <v>-5.6689925351201111</v>
      </c>
      <c r="F290" s="129">
        <f>(B290/B300*100)</f>
        <v>0.90830885064857492</v>
      </c>
      <c r="G290" s="129">
        <f>(C290/C300*100)</f>
        <v>0.78302554153753079</v>
      </c>
    </row>
    <row r="291" spans="1:7" ht="15.95" customHeight="1" x14ac:dyDescent="0.2">
      <c r="A291" s="59" t="s">
        <v>27</v>
      </c>
      <c r="B291" s="127">
        <v>1455909423.73</v>
      </c>
      <c r="C291" s="127">
        <f>'P.N.C. x Comp. x Ramos'!H466</f>
        <v>1948583147.6431038</v>
      </c>
      <c r="D291" s="127">
        <f t="shared" si="17"/>
        <v>492673723.91310382</v>
      </c>
      <c r="E291" s="128">
        <f t="shared" si="18"/>
        <v>33.839586164013369</v>
      </c>
      <c r="F291" s="129">
        <f>(B291/B300*100)</f>
        <v>22.392450257414449</v>
      </c>
      <c r="G291" s="129">
        <f>(C291/C300*100)</f>
        <v>27.388869896378925</v>
      </c>
    </row>
    <row r="292" spans="1:7" ht="15.95" customHeight="1" x14ac:dyDescent="0.2">
      <c r="A292" s="59" t="s">
        <v>35</v>
      </c>
      <c r="B292" s="127">
        <v>25619197.5</v>
      </c>
      <c r="C292" s="127">
        <f>'P.N.C. x Comp. x Ramos'!I466</f>
        <v>32315243.824137934</v>
      </c>
      <c r="D292" s="127">
        <f t="shared" si="17"/>
        <v>6696046.3241379336</v>
      </c>
      <c r="E292" s="128">
        <f t="shared" si="18"/>
        <v>26.1368308829265</v>
      </c>
      <c r="F292" s="129">
        <f>(B292/B300*100)</f>
        <v>0.39403317012941841</v>
      </c>
      <c r="G292" s="129">
        <f>(C292/C300*100)</f>
        <v>0.45421618771547773</v>
      </c>
    </row>
    <row r="293" spans="1:7" ht="15.95" customHeight="1" x14ac:dyDescent="0.2">
      <c r="A293" s="59" t="s">
        <v>16</v>
      </c>
      <c r="B293" s="127">
        <v>68313941.74000001</v>
      </c>
      <c r="C293" s="127">
        <f>'P.N.C. x Comp. x Ramos'!J466</f>
        <v>83589619.7437931</v>
      </c>
      <c r="D293" s="127">
        <f t="shared" si="17"/>
        <v>15275678.003793091</v>
      </c>
      <c r="E293" s="128">
        <f t="shared" si="18"/>
        <v>22.36099632770669</v>
      </c>
      <c r="F293" s="129">
        <f>(B293/B300*100)</f>
        <v>1.0506948559902629</v>
      </c>
      <c r="G293" s="129">
        <f>(C293/C300*100)</f>
        <v>1.1749179000237664</v>
      </c>
    </row>
    <row r="294" spans="1:7" ht="15.95" customHeight="1" x14ac:dyDescent="0.2">
      <c r="A294" s="59" t="s">
        <v>36</v>
      </c>
      <c r="B294" s="127">
        <v>1433373223.9400001</v>
      </c>
      <c r="C294" s="127">
        <f>'P.N.C. x Comp. x Ramos'!K466</f>
        <v>1568068495.6906898</v>
      </c>
      <c r="D294" s="127">
        <f t="shared" si="17"/>
        <v>134695271.75068974</v>
      </c>
      <c r="E294" s="128">
        <f>(D294/B294*100)</f>
        <v>9.397083013762785</v>
      </c>
      <c r="F294" s="129">
        <f>(B294/B300*100)</f>
        <v>22.045834784938243</v>
      </c>
      <c r="G294" s="129">
        <f>(C294/C300*100)</f>
        <v>22.04043695493823</v>
      </c>
    </row>
    <row r="295" spans="1:7" ht="15.95" customHeight="1" x14ac:dyDescent="0.2">
      <c r="A295" s="59" t="s">
        <v>34</v>
      </c>
      <c r="B295" s="127">
        <v>82771275.060000002</v>
      </c>
      <c r="C295" s="127">
        <f>'P.N.C. x Comp. x Ramos'!L466</f>
        <v>175350098.66</v>
      </c>
      <c r="D295" s="127">
        <f t="shared" si="17"/>
        <v>92578823.599999994</v>
      </c>
      <c r="E295" s="128">
        <f>(D295/B295*100)</f>
        <v>111.84897602808535</v>
      </c>
      <c r="F295" s="129">
        <f>(B295/B300*100)</f>
        <v>1.2730542362830009</v>
      </c>
      <c r="G295" s="129">
        <f>(C295/C300*100)</f>
        <v>2.4646836571100144</v>
      </c>
    </row>
    <row r="296" spans="1:7" ht="15.95" customHeight="1" x14ac:dyDescent="0.2">
      <c r="A296" s="59" t="s">
        <v>17</v>
      </c>
      <c r="B296" s="127">
        <v>103896064.86</v>
      </c>
      <c r="C296" s="127">
        <f>'P.N.C. x Comp. x Ramos'!M466</f>
        <v>123326481.67379257</v>
      </c>
      <c r="D296" s="127">
        <f t="shared" si="17"/>
        <v>19430416.813792571</v>
      </c>
      <c r="E296" s="128">
        <f>(D296/B296*100)</f>
        <v>18.701783209956091</v>
      </c>
      <c r="F296" s="129">
        <f>(B296/B300*100)</f>
        <v>1.5979616770102758</v>
      </c>
      <c r="G296" s="129">
        <f>(C296/C300*100)</f>
        <v>1.7334507718735164</v>
      </c>
    </row>
    <row r="297" spans="1:7" ht="15.95" customHeight="1" x14ac:dyDescent="0.2">
      <c r="A297" s="59" t="s">
        <v>18</v>
      </c>
      <c r="B297" s="127">
        <v>375096260.82000005</v>
      </c>
      <c r="C297" s="127">
        <f>'P.N.C. x Comp. x Ramos'!N466</f>
        <v>336858007.80758637</v>
      </c>
      <c r="D297" s="127">
        <f t="shared" si="17"/>
        <v>-38238253.012413681</v>
      </c>
      <c r="E297" s="128">
        <f>(D297/B297*100)</f>
        <v>-10.194250651504982</v>
      </c>
      <c r="F297" s="129">
        <f>(B297/B300*100)</f>
        <v>5.7691256236498347</v>
      </c>
      <c r="G297" s="129">
        <f>(C297/C300*100)</f>
        <v>4.734804445247728</v>
      </c>
    </row>
    <row r="298" spans="1:7" ht="15.95" customHeight="1" x14ac:dyDescent="0.2">
      <c r="A298" s="62" t="s">
        <v>31</v>
      </c>
      <c r="B298" s="63">
        <f>SUM(B289:B297)</f>
        <v>5555780678.3999996</v>
      </c>
      <c r="C298" s="63">
        <f>SUM(C289:C297)</f>
        <v>6235846113.5317249</v>
      </c>
      <c r="D298" s="63">
        <f t="shared" si="17"/>
        <v>680065435.13172531</v>
      </c>
      <c r="E298" s="64">
        <f>(D298/B298*100)</f>
        <v>12.24068181409163</v>
      </c>
      <c r="F298" s="65">
        <f>SUM(F289:F297)</f>
        <v>85.450056476348351</v>
      </c>
      <c r="G298" s="65">
        <f>SUM(G289:G297)</f>
        <v>87.6497254448402</v>
      </c>
    </row>
    <row r="299" spans="1:7" ht="15.95" customHeight="1" x14ac:dyDescent="0.2">
      <c r="A299" s="117"/>
      <c r="B299" s="135"/>
      <c r="C299" s="135"/>
      <c r="D299" s="135"/>
      <c r="E299" s="138"/>
      <c r="F299" s="136"/>
      <c r="G299" s="136"/>
    </row>
    <row r="300" spans="1:7" ht="21" customHeight="1" x14ac:dyDescent="0.2">
      <c r="A300" s="55" t="s">
        <v>19</v>
      </c>
      <c r="B300" s="66">
        <f>(B288+B298)</f>
        <v>6501787017.4699993</v>
      </c>
      <c r="C300" s="66">
        <f>(C288+C298)</f>
        <v>7114507298.0931044</v>
      </c>
      <c r="D300" s="66">
        <f>(C300-B300)</f>
        <v>612720280.62310505</v>
      </c>
      <c r="E300" s="57">
        <f>(D300/B300*100)</f>
        <v>9.4238749897028953</v>
      </c>
      <c r="F300" s="67">
        <f>(F288+F298)</f>
        <v>100</v>
      </c>
      <c r="G300" s="67">
        <f>(G288+G298)</f>
        <v>100</v>
      </c>
    </row>
    <row r="301" spans="1:7" x14ac:dyDescent="0.2">
      <c r="A301" s="80" t="s">
        <v>95</v>
      </c>
    </row>
    <row r="317" spans="1:7" ht="20.25" x14ac:dyDescent="0.3">
      <c r="A317" s="192" t="s">
        <v>42</v>
      </c>
      <c r="B317" s="192"/>
      <c r="C317" s="192"/>
      <c r="D317" s="192"/>
      <c r="E317" s="192"/>
      <c r="F317" s="192"/>
      <c r="G317" s="192"/>
    </row>
    <row r="318" spans="1:7" x14ac:dyDescent="0.2">
      <c r="A318" s="191" t="s">
        <v>53</v>
      </c>
      <c r="B318" s="191"/>
      <c r="C318" s="191"/>
      <c r="D318" s="191"/>
      <c r="E318" s="191"/>
      <c r="F318" s="191"/>
      <c r="G318" s="191"/>
    </row>
    <row r="319" spans="1:7" x14ac:dyDescent="0.2">
      <c r="A319" s="191" t="s">
        <v>155</v>
      </c>
      <c r="B319" s="191"/>
      <c r="C319" s="191"/>
      <c r="D319" s="191"/>
      <c r="E319" s="191"/>
      <c r="F319" s="191"/>
      <c r="G319" s="191"/>
    </row>
    <row r="320" spans="1:7" x14ac:dyDescent="0.2">
      <c r="A320" s="191" t="s">
        <v>110</v>
      </c>
      <c r="B320" s="191"/>
      <c r="C320" s="191"/>
      <c r="D320" s="191"/>
      <c r="E320" s="191"/>
      <c r="F320" s="191"/>
      <c r="G320" s="191"/>
    </row>
    <row r="321" spans="1:8" x14ac:dyDescent="0.2">
      <c r="A321" s="1"/>
      <c r="B321" s="1"/>
      <c r="C321" s="1"/>
      <c r="D321" s="1"/>
      <c r="E321" s="1"/>
      <c r="F321" s="1"/>
      <c r="G321" s="1"/>
    </row>
    <row r="322" spans="1:8" x14ac:dyDescent="0.2">
      <c r="A322" s="181" t="s">
        <v>174</v>
      </c>
      <c r="B322" s="1"/>
      <c r="C322" s="1"/>
      <c r="D322" s="1"/>
      <c r="E322" s="1"/>
      <c r="F322" s="1"/>
      <c r="G322" s="1"/>
    </row>
    <row r="323" spans="1:8" ht="16.5" customHeight="1" x14ac:dyDescent="0.2">
      <c r="A323" s="195" t="s">
        <v>20</v>
      </c>
      <c r="B323" s="195">
        <v>2019</v>
      </c>
      <c r="C323" s="195">
        <v>2020</v>
      </c>
      <c r="D323" s="195" t="s">
        <v>29</v>
      </c>
      <c r="E323" s="195"/>
      <c r="F323" s="195" t="s">
        <v>62</v>
      </c>
      <c r="G323" s="195"/>
    </row>
    <row r="324" spans="1:8" ht="17.25" customHeight="1" x14ac:dyDescent="0.2">
      <c r="A324" s="195"/>
      <c r="B324" s="195"/>
      <c r="C324" s="195"/>
      <c r="D324" s="154" t="s">
        <v>22</v>
      </c>
      <c r="E324" s="154" t="s">
        <v>24</v>
      </c>
      <c r="F324" s="154">
        <v>2019</v>
      </c>
      <c r="G324" s="154">
        <v>2020</v>
      </c>
    </row>
    <row r="325" spans="1:8" ht="15.95" customHeight="1" x14ac:dyDescent="0.2">
      <c r="A325" s="59" t="s">
        <v>12</v>
      </c>
      <c r="B325" s="48">
        <v>32204874.969999999</v>
      </c>
      <c r="C325" s="127">
        <f>'P.N.C. x Comp. x Ramos'!D532</f>
        <v>25870993.373448279</v>
      </c>
      <c r="D325" s="127">
        <f>(C325-B325)</f>
        <v>-6333881.5965517201</v>
      </c>
      <c r="E325" s="128">
        <f>(D325/B325*100)</f>
        <v>-19.667462154260679</v>
      </c>
      <c r="F325" s="129">
        <f>(B325/B339*100)</f>
        <v>0.54519094941506374</v>
      </c>
      <c r="G325" s="129">
        <f>(C325/C339*100)</f>
        <v>0.40575492501229748</v>
      </c>
    </row>
    <row r="326" spans="1:8" ht="15.95" customHeight="1" x14ac:dyDescent="0.2">
      <c r="A326" s="59" t="s">
        <v>13</v>
      </c>
      <c r="B326" s="48">
        <v>881818839.53999996</v>
      </c>
      <c r="C326" s="127">
        <f>'P.N.C. x Comp. x Ramos'!E532</f>
        <v>905247119.98757958</v>
      </c>
      <c r="D326" s="127">
        <f t="shared" ref="D326:D337" si="19">(C326-B326)</f>
        <v>23428280.447579622</v>
      </c>
      <c r="E326" s="128">
        <f t="shared" ref="E326:E332" si="20">(D326/B326*100)</f>
        <v>2.6568133268507812</v>
      </c>
      <c r="F326" s="129">
        <f>(B326/B339*100)</f>
        <v>14.928163850620358</v>
      </c>
      <c r="G326" s="129">
        <f>(C326/C339*100)</f>
        <v>14.197695155576511</v>
      </c>
    </row>
    <row r="327" spans="1:8" ht="15.95" customHeight="1" x14ac:dyDescent="0.2">
      <c r="A327" s="62" t="s">
        <v>30</v>
      </c>
      <c r="B327" s="63">
        <f>(B325+B326)</f>
        <v>914023714.50999999</v>
      </c>
      <c r="C327" s="63">
        <f>(C325+C326)</f>
        <v>931118113.36102784</v>
      </c>
      <c r="D327" s="63">
        <f t="shared" si="19"/>
        <v>17094398.851027846</v>
      </c>
      <c r="E327" s="64">
        <f t="shared" si="20"/>
        <v>1.8702358133226338</v>
      </c>
      <c r="F327" s="65">
        <f>(F325+F326)</f>
        <v>15.473354800035422</v>
      </c>
      <c r="G327" s="65">
        <f>(G325+G326)</f>
        <v>14.603450080588809</v>
      </c>
    </row>
    <row r="328" spans="1:8" ht="15.95" customHeight="1" x14ac:dyDescent="0.2">
      <c r="A328" s="59" t="s">
        <v>14</v>
      </c>
      <c r="B328" s="127">
        <v>1575272815.75</v>
      </c>
      <c r="C328" s="127">
        <f>'P.N.C. x Comp. x Ramos'!F532</f>
        <v>1646916623.72</v>
      </c>
      <c r="D328" s="127">
        <f t="shared" si="19"/>
        <v>71643807.970000029</v>
      </c>
      <c r="E328" s="128">
        <f t="shared" si="20"/>
        <v>4.5480254120864672</v>
      </c>
      <c r="F328" s="129">
        <f>(B328/B339*100)</f>
        <v>26.667530391175536</v>
      </c>
      <c r="G328" s="129">
        <f>(C328/C339*100)</f>
        <v>25.829875239535347</v>
      </c>
    </row>
    <row r="329" spans="1:8" ht="15.95" customHeight="1" x14ac:dyDescent="0.2">
      <c r="A329" s="59" t="s">
        <v>15</v>
      </c>
      <c r="B329" s="127">
        <v>78775714.359999999</v>
      </c>
      <c r="C329" s="127">
        <f>'P.N.C. x Comp. x Ramos'!G532</f>
        <v>49003033.648275353</v>
      </c>
      <c r="D329" s="127">
        <f t="shared" si="19"/>
        <v>-29772680.711724646</v>
      </c>
      <c r="E329" s="128">
        <f t="shared" si="20"/>
        <v>-37.79423767033758</v>
      </c>
      <c r="F329" s="129">
        <f>(B329/B339*100)</f>
        <v>1.3335809110510661</v>
      </c>
      <c r="G329" s="129">
        <f>(C329/C339*100)</f>
        <v>0.76855271679430193</v>
      </c>
      <c r="H329" t="s">
        <v>63</v>
      </c>
    </row>
    <row r="330" spans="1:8" ht="15.95" customHeight="1" x14ac:dyDescent="0.2">
      <c r="A330" s="59" t="s">
        <v>27</v>
      </c>
      <c r="B330" s="127">
        <v>1469162851.8099999</v>
      </c>
      <c r="C330" s="127">
        <f>'P.N.C. x Comp. x Ramos'!H532</f>
        <v>1678467079.0155146</v>
      </c>
      <c r="D330" s="127">
        <f t="shared" si="19"/>
        <v>209304227.20551467</v>
      </c>
      <c r="E330" s="128">
        <f t="shared" si="20"/>
        <v>14.246496019665425</v>
      </c>
      <c r="F330" s="129">
        <f>(B330/B339*100)</f>
        <v>24.871212534430668</v>
      </c>
      <c r="G330" s="129">
        <f>(C330/C339*100)</f>
        <v>26.324705586315694</v>
      </c>
    </row>
    <row r="331" spans="1:8" ht="15.95" customHeight="1" x14ac:dyDescent="0.2">
      <c r="A331" s="59" t="s">
        <v>35</v>
      </c>
      <c r="B331" s="127">
        <v>27672922.27</v>
      </c>
      <c r="C331" s="134">
        <f>'P.N.C. x Comp. x Ramos'!I532</f>
        <v>148552494.39137927</v>
      </c>
      <c r="D331" s="127">
        <f t="shared" si="19"/>
        <v>120879572.12137927</v>
      </c>
      <c r="E331" s="128">
        <f t="shared" si="20"/>
        <v>436.81534946681035</v>
      </c>
      <c r="F331" s="129">
        <f>(B331/B339*100)</f>
        <v>0.46847027909671041</v>
      </c>
      <c r="G331" s="129">
        <f>(C331/C339*100)</f>
        <v>2.3298643910606756</v>
      </c>
    </row>
    <row r="332" spans="1:8" ht="15.95" customHeight="1" x14ac:dyDescent="0.2">
      <c r="A332" s="59" t="s">
        <v>16</v>
      </c>
      <c r="B332" s="127">
        <v>80412244.749999985</v>
      </c>
      <c r="C332" s="127">
        <f>'P.N.C. x Comp. x Ramos'!J532</f>
        <v>113635999.91241375</v>
      </c>
      <c r="D332" s="127">
        <f t="shared" si="19"/>
        <v>33223755.162413761</v>
      </c>
      <c r="E332" s="128">
        <f t="shared" si="20"/>
        <v>41.316786101054305</v>
      </c>
      <c r="F332" s="129">
        <f>(B332/B339*100)</f>
        <v>1.3612854606853011</v>
      </c>
      <c r="G332" s="129">
        <f>(C332/C339*100)</f>
        <v>1.7822418319074087</v>
      </c>
    </row>
    <row r="333" spans="1:8" ht="15.95" customHeight="1" x14ac:dyDescent="0.2">
      <c r="A333" s="59" t="s">
        <v>36</v>
      </c>
      <c r="B333" s="127">
        <v>1361874172.28</v>
      </c>
      <c r="C333" s="127">
        <f>'P.N.C. x Comp. x Ramos'!K532</f>
        <v>1403887978.8306897</v>
      </c>
      <c r="D333" s="127">
        <f t="shared" si="19"/>
        <v>42013806.550689697</v>
      </c>
      <c r="E333" s="128">
        <f>(D333/B333*100)</f>
        <v>3.084999143522321</v>
      </c>
      <c r="F333" s="129">
        <f>(B333/B339*100)</f>
        <v>23.054940398335209</v>
      </c>
      <c r="G333" s="129">
        <f>(C333/C339*100)</f>
        <v>22.018267847447067</v>
      </c>
    </row>
    <row r="334" spans="1:8" ht="15.95" customHeight="1" x14ac:dyDescent="0.2">
      <c r="A334" s="59" t="s">
        <v>34</v>
      </c>
      <c r="B334" s="127">
        <v>18653178.170000002</v>
      </c>
      <c r="C334" s="127">
        <f>'P.N.C. x Comp. x Ramos'!L532</f>
        <v>43323591.500000007</v>
      </c>
      <c r="D334" s="127">
        <f t="shared" si="19"/>
        <v>24670413.330000006</v>
      </c>
      <c r="E334" s="128">
        <f>(D334/B334*100)</f>
        <v>132.25849828463845</v>
      </c>
      <c r="F334" s="129">
        <f>(B334/B339*100)</f>
        <v>0.31577653773175457</v>
      </c>
      <c r="G334" s="129">
        <f>(C334/C339*100)</f>
        <v>0.67947760515401057</v>
      </c>
    </row>
    <row r="335" spans="1:8" ht="15.95" customHeight="1" x14ac:dyDescent="0.2">
      <c r="A335" s="59" t="s">
        <v>17</v>
      </c>
      <c r="B335" s="127">
        <v>112163832.81999999</v>
      </c>
      <c r="C335" s="127">
        <f>'P.N.C. x Comp. x Ramos'!M532</f>
        <v>92199188.803448096</v>
      </c>
      <c r="D335" s="127">
        <f t="shared" si="19"/>
        <v>-19964644.016551897</v>
      </c>
      <c r="E335" s="128">
        <f>(D335/B335*100)</f>
        <v>-17.799537974590319</v>
      </c>
      <c r="F335" s="129">
        <f>(B335/B339*100)</f>
        <v>1.898802791879564</v>
      </c>
      <c r="G335" s="129">
        <f>(C335/C339*100)</f>
        <v>1.4460316385660077</v>
      </c>
    </row>
    <row r="336" spans="1:8" ht="15.95" customHeight="1" x14ac:dyDescent="0.2">
      <c r="A336" s="59" t="s">
        <v>18</v>
      </c>
      <c r="B336" s="127">
        <v>269070283.91999996</v>
      </c>
      <c r="C336" s="127">
        <f>'P.N.C. x Comp. x Ramos'!N532</f>
        <v>268910525.02273512</v>
      </c>
      <c r="D336" s="127">
        <f t="shared" si="19"/>
        <v>-159758.89726483822</v>
      </c>
      <c r="E336" s="128">
        <f>(D336/B336*100)</f>
        <v>-5.937441137585367E-2</v>
      </c>
      <c r="F336" s="129">
        <f>(B336/B339*100)</f>
        <v>4.5550458955787567</v>
      </c>
      <c r="G336" s="129">
        <f>(C336/C339*100)</f>
        <v>4.2175330626306833</v>
      </c>
    </row>
    <row r="337" spans="1:7" ht="15.95" customHeight="1" x14ac:dyDescent="0.2">
      <c r="A337" s="62" t="s">
        <v>31</v>
      </c>
      <c r="B337" s="63">
        <f>SUM(B328:B336)</f>
        <v>4993058016.1300001</v>
      </c>
      <c r="C337" s="63">
        <f>SUM(C328:C336)</f>
        <v>5444896514.8444557</v>
      </c>
      <c r="D337" s="63">
        <f t="shared" si="19"/>
        <v>451838498.7144556</v>
      </c>
      <c r="E337" s="64">
        <f>(D337/B337*100)</f>
        <v>9.0493340404777598</v>
      </c>
      <c r="F337" s="65">
        <f>SUM(F328:F336)</f>
        <v>84.526645199964562</v>
      </c>
      <c r="G337" s="65">
        <f>SUM(G328:G336)</f>
        <v>85.396549919411186</v>
      </c>
    </row>
    <row r="338" spans="1:7" x14ac:dyDescent="0.2">
      <c r="A338" s="62"/>
      <c r="B338" s="135"/>
      <c r="C338" s="135"/>
      <c r="D338" s="135"/>
      <c r="E338" s="138"/>
      <c r="F338" s="136"/>
      <c r="G338" s="136"/>
    </row>
    <row r="339" spans="1:7" ht="19.5" customHeight="1" x14ac:dyDescent="0.2">
      <c r="A339" s="55" t="s">
        <v>19</v>
      </c>
      <c r="B339" s="66">
        <f>(B327+B337)</f>
        <v>5907081730.6400003</v>
      </c>
      <c r="C339" s="66">
        <f>(C327+C337)</f>
        <v>6376014628.2054834</v>
      </c>
      <c r="D339" s="66">
        <f>(C339-B339)</f>
        <v>468932897.56548309</v>
      </c>
      <c r="E339" s="57">
        <f>(D339/B339*100)</f>
        <v>7.9384867003469877</v>
      </c>
      <c r="F339" s="67">
        <f>(F327+F337)</f>
        <v>99.999999999999986</v>
      </c>
      <c r="G339" s="67">
        <f>(G327+G337)</f>
        <v>100</v>
      </c>
    </row>
    <row r="340" spans="1:7" x14ac:dyDescent="0.2">
      <c r="A340" s="80" t="s">
        <v>95</v>
      </c>
    </row>
    <row r="342" spans="1:7" x14ac:dyDescent="0.2">
      <c r="C342" s="4"/>
    </row>
    <row r="357" spans="1:7" ht="20.25" x14ac:dyDescent="0.3">
      <c r="A357" s="192" t="s">
        <v>42</v>
      </c>
      <c r="B357" s="192"/>
      <c r="C357" s="192"/>
      <c r="D357" s="192"/>
      <c r="E357" s="192"/>
      <c r="F357" s="192"/>
      <c r="G357" s="192"/>
    </row>
    <row r="358" spans="1:7" x14ac:dyDescent="0.2">
      <c r="A358" s="191" t="s">
        <v>53</v>
      </c>
      <c r="B358" s="191"/>
      <c r="C358" s="191"/>
      <c r="D358" s="191"/>
      <c r="E358" s="191"/>
      <c r="F358" s="191"/>
      <c r="G358" s="191"/>
    </row>
    <row r="359" spans="1:7" x14ac:dyDescent="0.2">
      <c r="A359" s="191" t="s">
        <v>156</v>
      </c>
      <c r="B359" s="191"/>
      <c r="C359" s="191"/>
      <c r="D359" s="191"/>
      <c r="E359" s="191"/>
      <c r="F359" s="191"/>
      <c r="G359" s="191"/>
    </row>
    <row r="360" spans="1:7" x14ac:dyDescent="0.2">
      <c r="A360" s="191" t="s">
        <v>110</v>
      </c>
      <c r="B360" s="191"/>
      <c r="C360" s="191"/>
      <c r="D360" s="191"/>
      <c r="E360" s="191"/>
      <c r="F360" s="191"/>
      <c r="G360" s="191"/>
    </row>
    <row r="361" spans="1:7" x14ac:dyDescent="0.2">
      <c r="A361" s="1"/>
      <c r="B361" s="1"/>
      <c r="C361" s="1"/>
      <c r="D361" s="1"/>
      <c r="E361" s="1"/>
      <c r="F361" s="1"/>
      <c r="G361" s="1"/>
    </row>
    <row r="362" spans="1:7" x14ac:dyDescent="0.2">
      <c r="A362" s="181" t="s">
        <v>175</v>
      </c>
      <c r="B362" s="1"/>
      <c r="C362" s="1"/>
      <c r="D362" s="1"/>
      <c r="E362" s="1"/>
      <c r="F362" s="1"/>
      <c r="G362" s="1"/>
    </row>
    <row r="363" spans="1:7" ht="20.25" customHeight="1" x14ac:dyDescent="0.2">
      <c r="A363" s="195" t="s">
        <v>20</v>
      </c>
      <c r="B363" s="195">
        <v>2019</v>
      </c>
      <c r="C363" s="195">
        <v>2020</v>
      </c>
      <c r="D363" s="195" t="s">
        <v>29</v>
      </c>
      <c r="E363" s="195"/>
      <c r="F363" s="195" t="s">
        <v>62</v>
      </c>
      <c r="G363" s="195"/>
    </row>
    <row r="364" spans="1:7" ht="19.5" customHeight="1" x14ac:dyDescent="0.2">
      <c r="A364" s="195"/>
      <c r="B364" s="195"/>
      <c r="C364" s="195"/>
      <c r="D364" s="154" t="s">
        <v>22</v>
      </c>
      <c r="E364" s="154" t="s">
        <v>24</v>
      </c>
      <c r="F364" s="154">
        <v>2019</v>
      </c>
      <c r="G364" s="154">
        <v>2020</v>
      </c>
    </row>
    <row r="365" spans="1:7" ht="15.95" customHeight="1" x14ac:dyDescent="0.2">
      <c r="A365" s="51" t="s">
        <v>12</v>
      </c>
      <c r="B365" s="48">
        <v>33804622.759999998</v>
      </c>
      <c r="C365" s="48">
        <f>'P.N.C. x Comp. x Ramos'!D598</f>
        <v>26433474.550000001</v>
      </c>
      <c r="D365" s="48">
        <f>(C365-B365)</f>
        <v>-7371148.2099999972</v>
      </c>
      <c r="E365" s="60">
        <f>(D365/B365*100)</f>
        <v>-21.805148551227312</v>
      </c>
      <c r="F365" s="61">
        <f>(B365/B379*100)</f>
        <v>0.57674562222503645</v>
      </c>
      <c r="G365" s="61">
        <f>(C365/C379*100)</f>
        <v>0.44946844008938092</v>
      </c>
    </row>
    <row r="366" spans="1:7" ht="15.95" customHeight="1" x14ac:dyDescent="0.2">
      <c r="A366" s="51" t="s">
        <v>13</v>
      </c>
      <c r="B366" s="48">
        <v>875836045.22000003</v>
      </c>
      <c r="C366" s="48">
        <f>'P.N.C. x Comp. x Ramos'!E598</f>
        <v>873497723.81999993</v>
      </c>
      <c r="D366" s="48">
        <f t="shared" ref="D366:D377" si="21">(C366-B366)</f>
        <v>-2338321.4000000954</v>
      </c>
      <c r="E366" s="60">
        <f t="shared" ref="E366:E372" si="22">(D366/B366*100)</f>
        <v>-0.26698163574813089</v>
      </c>
      <c r="F366" s="61">
        <f>(B366/B379*100)</f>
        <v>14.942767101818832</v>
      </c>
      <c r="G366" s="61">
        <f>(C366/C379*100)</f>
        <v>14.852745090486042</v>
      </c>
    </row>
    <row r="367" spans="1:7" ht="15.95" customHeight="1" x14ac:dyDescent="0.2">
      <c r="A367" s="62" t="s">
        <v>30</v>
      </c>
      <c r="B367" s="63">
        <f>(B365+B366)</f>
        <v>909640667.98000002</v>
      </c>
      <c r="C367" s="63">
        <f>(C365+C366)</f>
        <v>899931198.36999989</v>
      </c>
      <c r="D367" s="63">
        <f t="shared" si="21"/>
        <v>-9709469.6100001335</v>
      </c>
      <c r="E367" s="64">
        <f t="shared" si="22"/>
        <v>-1.0673961655168227</v>
      </c>
      <c r="F367" s="65">
        <f>(F365+F366)</f>
        <v>15.519512724043869</v>
      </c>
      <c r="G367" s="65">
        <f>(G365+G366)</f>
        <v>15.302213530575424</v>
      </c>
    </row>
    <row r="368" spans="1:7" ht="15.95" customHeight="1" x14ac:dyDescent="0.2">
      <c r="A368" s="59" t="s">
        <v>14</v>
      </c>
      <c r="B368" s="127">
        <v>1693524358.1999998</v>
      </c>
      <c r="C368" s="127">
        <f>'P.N.C. x Comp. x Ramos'!F598</f>
        <v>1641091586.4399998</v>
      </c>
      <c r="D368" s="127">
        <f t="shared" si="21"/>
        <v>-52432771.75999999</v>
      </c>
      <c r="E368" s="128">
        <f t="shared" si="22"/>
        <v>-3.0960742611183543</v>
      </c>
      <c r="F368" s="129">
        <f>(B368/B379*100)</f>
        <v>28.893467223632303</v>
      </c>
      <c r="G368" s="129">
        <f>(C368/C379*100)</f>
        <v>27.904726410663788</v>
      </c>
    </row>
    <row r="369" spans="1:7" ht="15.95" customHeight="1" x14ac:dyDescent="0.2">
      <c r="A369" s="59" t="s">
        <v>15</v>
      </c>
      <c r="B369" s="127">
        <v>71617219.349999994</v>
      </c>
      <c r="C369" s="127">
        <f>'P.N.C. x Comp. x Ramos'!G598</f>
        <v>43864981.730000012</v>
      </c>
      <c r="D369" s="127">
        <f t="shared" si="21"/>
        <v>-27752237.619999982</v>
      </c>
      <c r="E369" s="128">
        <f t="shared" si="22"/>
        <v>-38.750789086591347</v>
      </c>
      <c r="F369" s="129">
        <f>(B369/B379*100)</f>
        <v>1.2218718732432521</v>
      </c>
      <c r="G369" s="129">
        <f>(C369/C379*100)</f>
        <v>0.74586959332337555</v>
      </c>
    </row>
    <row r="370" spans="1:7" ht="15.95" customHeight="1" x14ac:dyDescent="0.2">
      <c r="A370" s="59" t="s">
        <v>27</v>
      </c>
      <c r="B370" s="127">
        <v>1405501301.5200002</v>
      </c>
      <c r="C370" s="127">
        <f>'P.N.C. x Comp. x Ramos'!H598</f>
        <v>1410736011.4100003</v>
      </c>
      <c r="D370" s="127">
        <f t="shared" si="21"/>
        <v>5234709.8900001049</v>
      </c>
      <c r="E370" s="128">
        <f t="shared" si="22"/>
        <v>0.37244432889097651</v>
      </c>
      <c r="F370" s="129">
        <f>(B370/B379*100)</f>
        <v>23.979463650232766</v>
      </c>
      <c r="G370" s="129">
        <f>(C370/C379*100)</f>
        <v>23.987815647427549</v>
      </c>
    </row>
    <row r="371" spans="1:7" ht="15.95" customHeight="1" x14ac:dyDescent="0.2">
      <c r="A371" s="59" t="s">
        <v>35</v>
      </c>
      <c r="B371" s="127">
        <v>48475302.5</v>
      </c>
      <c r="C371" s="127">
        <f>'P.N.C. x Comp. x Ramos'!I598</f>
        <v>29079576.66</v>
      </c>
      <c r="D371" s="127">
        <f t="shared" si="21"/>
        <v>-19395725.84</v>
      </c>
      <c r="E371" s="128">
        <f t="shared" si="22"/>
        <v>-40.011562258946192</v>
      </c>
      <c r="F371" s="129">
        <f>(B371/B379*100)</f>
        <v>0.82704423893146162</v>
      </c>
      <c r="G371" s="129">
        <f>(C371/C379*100)</f>
        <v>0.49446212358903713</v>
      </c>
    </row>
    <row r="372" spans="1:7" ht="15.95" customHeight="1" x14ac:dyDescent="0.2">
      <c r="A372" s="59" t="s">
        <v>16</v>
      </c>
      <c r="B372" s="127">
        <v>83214358.329999998</v>
      </c>
      <c r="C372" s="127">
        <f>'P.N.C. x Comp. x Ramos'!J598</f>
        <v>67850112.189999998</v>
      </c>
      <c r="D372" s="127">
        <f t="shared" si="21"/>
        <v>-15364246.140000001</v>
      </c>
      <c r="E372" s="128">
        <f t="shared" si="22"/>
        <v>-18.463455644361996</v>
      </c>
      <c r="F372" s="129">
        <f>(B372/B379*100)</f>
        <v>1.4197323606841812</v>
      </c>
      <c r="G372" s="129">
        <f>(C372/C379*100)</f>
        <v>1.1537069796951376</v>
      </c>
    </row>
    <row r="373" spans="1:7" ht="15.95" customHeight="1" x14ac:dyDescent="0.2">
      <c r="A373" s="59" t="s">
        <v>36</v>
      </c>
      <c r="B373" s="127">
        <v>1285776618.6900001</v>
      </c>
      <c r="C373" s="127">
        <f>'P.N.C. x Comp. x Ramos'!K598</f>
        <v>1437024848.9000001</v>
      </c>
      <c r="D373" s="127">
        <f t="shared" si="21"/>
        <v>151248230.21000004</v>
      </c>
      <c r="E373" s="128">
        <f>(D373/B373*100)</f>
        <v>11.763180945388298</v>
      </c>
      <c r="F373" s="129">
        <f>(B373/B379*100)</f>
        <v>21.936823293476905</v>
      </c>
      <c r="G373" s="129">
        <f>(C373/C379*100)</f>
        <v>24.434824713755283</v>
      </c>
    </row>
    <row r="374" spans="1:7" ht="15.95" customHeight="1" x14ac:dyDescent="0.2">
      <c r="A374" s="59" t="s">
        <v>34</v>
      </c>
      <c r="B374" s="127">
        <v>17850715.809999999</v>
      </c>
      <c r="C374" s="127">
        <f>'P.N.C. x Comp. x Ramos'!L598</f>
        <v>32971337.469999999</v>
      </c>
      <c r="D374" s="127">
        <f t="shared" si="21"/>
        <v>15120621.66</v>
      </c>
      <c r="E374" s="128">
        <f>(D374/B374*100)</f>
        <v>84.705968214055616</v>
      </c>
      <c r="F374" s="129">
        <f>(B374/B379*100)</f>
        <v>0.30455367806035372</v>
      </c>
      <c r="G374" s="129">
        <f>(C374/C379*100)</f>
        <v>0.56063668785840548</v>
      </c>
    </row>
    <row r="375" spans="1:7" ht="15.95" customHeight="1" x14ac:dyDescent="0.2">
      <c r="A375" s="59" t="s">
        <v>17</v>
      </c>
      <c r="B375" s="127">
        <v>77612294.239999995</v>
      </c>
      <c r="C375" s="127">
        <f>'P.N.C. x Comp. x Ramos'!M598</f>
        <v>62555270.240000002</v>
      </c>
      <c r="D375" s="127">
        <f t="shared" si="21"/>
        <v>-15057023.999999993</v>
      </c>
      <c r="E375" s="128">
        <f>(D375/B375*100)</f>
        <v>-19.400307834528451</v>
      </c>
      <c r="F375" s="129">
        <f>(B375/B379*100)</f>
        <v>1.3241547243866187</v>
      </c>
      <c r="G375" s="129">
        <f>(C375/C379*100)</f>
        <v>1.0636747613696691</v>
      </c>
    </row>
    <row r="376" spans="1:7" ht="15.95" customHeight="1" x14ac:dyDescent="0.2">
      <c r="A376" s="59" t="s">
        <v>18</v>
      </c>
      <c r="B376" s="127">
        <v>268057965.85000002</v>
      </c>
      <c r="C376" s="127">
        <f>'P.N.C. x Comp. x Ramos'!N598</f>
        <v>255947491.47</v>
      </c>
      <c r="D376" s="127">
        <f t="shared" si="21"/>
        <v>-12110474.380000025</v>
      </c>
      <c r="E376" s="128">
        <f>(D376/B376*100)</f>
        <v>-4.5178565544949372</v>
      </c>
      <c r="F376" s="129">
        <f>(B376/B379*100)</f>
        <v>4.573376233308271</v>
      </c>
      <c r="G376" s="129">
        <f>(C376/C379*100)</f>
        <v>4.3520695517423391</v>
      </c>
    </row>
    <row r="377" spans="1:7" ht="15.95" customHeight="1" x14ac:dyDescent="0.2">
      <c r="A377" s="62" t="s">
        <v>31</v>
      </c>
      <c r="B377" s="63">
        <f>SUM(B368:B376)</f>
        <v>4951630134.4900007</v>
      </c>
      <c r="C377" s="63">
        <f>SUM(C368:C376)</f>
        <v>4981121216.5100002</v>
      </c>
      <c r="D377" s="63">
        <f t="shared" si="21"/>
        <v>29491082.019999504</v>
      </c>
      <c r="E377" s="64">
        <f>(D377/B377*100)</f>
        <v>0.59558329719707503</v>
      </c>
      <c r="F377" s="65">
        <f>SUM(F368:F376)</f>
        <v>84.480487275956108</v>
      </c>
      <c r="G377" s="65">
        <f>SUM(G368:G376)</f>
        <v>84.697786469424585</v>
      </c>
    </row>
    <row r="378" spans="1:7" ht="15.95" customHeight="1" x14ac:dyDescent="0.2">
      <c r="A378" s="117"/>
      <c r="B378" s="135"/>
      <c r="C378" s="135"/>
      <c r="D378" s="135"/>
      <c r="E378" s="164"/>
      <c r="F378" s="136"/>
      <c r="G378" s="136"/>
    </row>
    <row r="379" spans="1:7" ht="18.75" customHeight="1" x14ac:dyDescent="0.2">
      <c r="A379" s="55" t="s">
        <v>19</v>
      </c>
      <c r="B379" s="66">
        <f>(B367+B377)</f>
        <v>5861270802.4700012</v>
      </c>
      <c r="C379" s="66">
        <f>(C367+C377)</f>
        <v>5881052414.8800001</v>
      </c>
      <c r="D379" s="66">
        <f>(C379-B379)</f>
        <v>19781612.409998894</v>
      </c>
      <c r="E379" s="57">
        <f>(D379/B379*100)</f>
        <v>0.33749698788294702</v>
      </c>
      <c r="F379" s="67">
        <f>(F367+F377)</f>
        <v>99.999999999999972</v>
      </c>
      <c r="G379" s="67">
        <f>(G367+G377)</f>
        <v>100.00000000000001</v>
      </c>
    </row>
    <row r="380" spans="1:7" x14ac:dyDescent="0.2">
      <c r="A380" s="80" t="s">
        <v>95</v>
      </c>
    </row>
    <row r="396" spans="1:7" ht="20.25" x14ac:dyDescent="0.3">
      <c r="A396" s="192" t="s">
        <v>42</v>
      </c>
      <c r="B396" s="192"/>
      <c r="C396" s="192"/>
      <c r="D396" s="192"/>
      <c r="E396" s="192"/>
      <c r="F396" s="192"/>
      <c r="G396" s="192"/>
    </row>
    <row r="397" spans="1:7" x14ac:dyDescent="0.2">
      <c r="A397" s="191" t="s">
        <v>53</v>
      </c>
      <c r="B397" s="191"/>
      <c r="C397" s="191"/>
      <c r="D397" s="191"/>
      <c r="E397" s="191"/>
      <c r="F397" s="191"/>
      <c r="G397" s="191"/>
    </row>
    <row r="398" spans="1:7" x14ac:dyDescent="0.2">
      <c r="A398" s="191" t="s">
        <v>157</v>
      </c>
      <c r="B398" s="191"/>
      <c r="C398" s="191"/>
      <c r="D398" s="191"/>
      <c r="E398" s="191"/>
      <c r="F398" s="191"/>
      <c r="G398" s="191"/>
    </row>
    <row r="399" spans="1:7" x14ac:dyDescent="0.2">
      <c r="A399" s="191" t="s">
        <v>110</v>
      </c>
      <c r="B399" s="191"/>
      <c r="C399" s="191"/>
      <c r="D399" s="191"/>
      <c r="E399" s="191"/>
      <c r="F399" s="191"/>
      <c r="G399" s="191"/>
    </row>
    <row r="400" spans="1:7" x14ac:dyDescent="0.2">
      <c r="A400" s="1"/>
      <c r="B400" s="1"/>
      <c r="C400" s="1"/>
      <c r="D400" s="1"/>
      <c r="E400" s="1"/>
      <c r="F400" s="1"/>
      <c r="G400" s="1"/>
    </row>
    <row r="401" spans="1:7" x14ac:dyDescent="0.2">
      <c r="A401" s="181" t="s">
        <v>9</v>
      </c>
      <c r="B401" s="1"/>
      <c r="C401" s="1"/>
      <c r="D401" s="1"/>
      <c r="E401" s="1"/>
      <c r="F401" s="1"/>
      <c r="G401" s="1"/>
    </row>
    <row r="402" spans="1:7" ht="18.75" customHeight="1" x14ac:dyDescent="0.2">
      <c r="A402" s="195" t="s">
        <v>20</v>
      </c>
      <c r="B402" s="195">
        <v>2019</v>
      </c>
      <c r="C402" s="195">
        <v>2020</v>
      </c>
      <c r="D402" s="195" t="s">
        <v>29</v>
      </c>
      <c r="E402" s="195"/>
      <c r="F402" s="195" t="s">
        <v>62</v>
      </c>
      <c r="G402" s="195"/>
    </row>
    <row r="403" spans="1:7" ht="21" customHeight="1" x14ac:dyDescent="0.2">
      <c r="A403" s="195"/>
      <c r="B403" s="195"/>
      <c r="C403" s="195"/>
      <c r="D403" s="154" t="s">
        <v>22</v>
      </c>
      <c r="E403" s="154" t="s">
        <v>24</v>
      </c>
      <c r="F403" s="154">
        <v>2019</v>
      </c>
      <c r="G403" s="154">
        <v>2020</v>
      </c>
    </row>
    <row r="404" spans="1:7" ht="15.95" customHeight="1" x14ac:dyDescent="0.2">
      <c r="A404" s="59" t="s">
        <v>12</v>
      </c>
      <c r="B404" s="127">
        <v>43218078.330000006</v>
      </c>
      <c r="C404" s="127">
        <f>'P.N.C. x Comp. x Ramos'!D664</f>
        <v>33362591.720000003</v>
      </c>
      <c r="D404" s="127">
        <f>(C404-B404)</f>
        <v>-9855486.6100000031</v>
      </c>
      <c r="E404" s="128">
        <f>(D404/B404*100)</f>
        <v>-22.804083362398778</v>
      </c>
      <c r="F404" s="129">
        <f>(B404/B418*100)</f>
        <v>0.76874996398121997</v>
      </c>
      <c r="G404" s="129">
        <f>(C404/C418*100)</f>
        <v>0.53021328484861752</v>
      </c>
    </row>
    <row r="405" spans="1:7" ht="15.95" customHeight="1" x14ac:dyDescent="0.2">
      <c r="A405" s="59" t="s">
        <v>13</v>
      </c>
      <c r="B405" s="127">
        <v>915186463.7700001</v>
      </c>
      <c r="C405" s="127">
        <f>'P.N.C. x Comp. x Ramos'!E664</f>
        <v>884947318.88999999</v>
      </c>
      <c r="D405" s="127">
        <f t="shared" ref="D405:D416" si="23">(C405-B405)</f>
        <v>-30239144.880000114</v>
      </c>
      <c r="E405" s="128">
        <f t="shared" ref="E405:E411" si="24">(D405/B405*100)</f>
        <v>-3.3041512388015017</v>
      </c>
      <c r="F405" s="129">
        <f>(B405/B418*100)</f>
        <v>16.279057011447819</v>
      </c>
      <c r="G405" s="129">
        <f>(C405/C418*100)</f>
        <v>14.063980064994903</v>
      </c>
    </row>
    <row r="406" spans="1:7" ht="15.95" customHeight="1" x14ac:dyDescent="0.2">
      <c r="A406" s="62" t="s">
        <v>30</v>
      </c>
      <c r="B406" s="63">
        <f>(B404+B405)</f>
        <v>958404542.10000014</v>
      </c>
      <c r="C406" s="63">
        <f>(C404+C405)</f>
        <v>918309910.61000001</v>
      </c>
      <c r="D406" s="63">
        <f t="shared" si="23"/>
        <v>-40094631.490000129</v>
      </c>
      <c r="E406" s="64">
        <f t="shared" si="24"/>
        <v>-4.183476781333602</v>
      </c>
      <c r="F406" s="65">
        <f>(F404+F405)</f>
        <v>17.04780697542904</v>
      </c>
      <c r="G406" s="65">
        <f>(G404+G405)</f>
        <v>14.59419334984352</v>
      </c>
    </row>
    <row r="407" spans="1:7" ht="15.95" customHeight="1" x14ac:dyDescent="0.2">
      <c r="A407" s="59" t="s">
        <v>14</v>
      </c>
      <c r="B407" s="127">
        <v>1681024968.75</v>
      </c>
      <c r="C407" s="127">
        <f>'P.N.C. x Comp. x Ramos'!F664</f>
        <v>1862970607.55</v>
      </c>
      <c r="D407" s="127">
        <f t="shared" si="23"/>
        <v>181945638.79999995</v>
      </c>
      <c r="E407" s="128">
        <f t="shared" si="24"/>
        <v>10.823494129019014</v>
      </c>
      <c r="F407" s="129">
        <f>(B407/B418*100)</f>
        <v>29.901558193091777</v>
      </c>
      <c r="G407" s="129">
        <f>(C407/C418*100)</f>
        <v>29.607165225517146</v>
      </c>
    </row>
    <row r="408" spans="1:7" ht="15.95" customHeight="1" x14ac:dyDescent="0.2">
      <c r="A408" s="59" t="s">
        <v>15</v>
      </c>
      <c r="B408" s="127">
        <v>76603927.469999999</v>
      </c>
      <c r="C408" s="127">
        <f>'P.N.C. x Comp. x Ramos'!G664</f>
        <v>53562819.43</v>
      </c>
      <c r="D408" s="127">
        <f t="shared" si="23"/>
        <v>-23041108.039999999</v>
      </c>
      <c r="E408" s="128">
        <f t="shared" si="24"/>
        <v>-30.07823332429459</v>
      </c>
      <c r="F408" s="129">
        <f>(B408/B418*100)</f>
        <v>1.3626072412040648</v>
      </c>
      <c r="G408" s="129">
        <f>(C408/C418*100)</f>
        <v>0.85124437196252867</v>
      </c>
    </row>
    <row r="409" spans="1:7" ht="15.95" customHeight="1" x14ac:dyDescent="0.2">
      <c r="A409" s="59" t="s">
        <v>27</v>
      </c>
      <c r="B409" s="127">
        <v>1100616081.3600001</v>
      </c>
      <c r="C409" s="127">
        <f>'P.N.C. x Comp. x Ramos'!H664</f>
        <v>1405689715.2299993</v>
      </c>
      <c r="D409" s="127">
        <f t="shared" si="23"/>
        <v>305073633.86999917</v>
      </c>
      <c r="E409" s="128">
        <f t="shared" si="24"/>
        <v>27.718442337588627</v>
      </c>
      <c r="F409" s="129">
        <f>(B409/B418*100)</f>
        <v>19.577422356498641</v>
      </c>
      <c r="G409" s="129">
        <f>(C409/C418*100)</f>
        <v>22.339852000862951</v>
      </c>
    </row>
    <row r="410" spans="1:7" ht="15.95" customHeight="1" x14ac:dyDescent="0.2">
      <c r="A410" s="59" t="s">
        <v>35</v>
      </c>
      <c r="B410" s="127">
        <v>21417366.049999997</v>
      </c>
      <c r="C410" s="127">
        <f>'P.N.C. x Comp. x Ramos'!I664</f>
        <v>21486214.810000006</v>
      </c>
      <c r="D410" s="127">
        <f t="shared" si="23"/>
        <v>68848.76000000909</v>
      </c>
      <c r="E410" s="128">
        <f t="shared" si="24"/>
        <v>0.32146231165530786</v>
      </c>
      <c r="F410" s="129">
        <f>(B410/B418*100)</f>
        <v>0.38096555922249631</v>
      </c>
      <c r="G410" s="129">
        <f>(C410/C418*100)</f>
        <v>0.34146857141628317</v>
      </c>
    </row>
    <row r="411" spans="1:7" ht="15.95" customHeight="1" x14ac:dyDescent="0.2">
      <c r="A411" s="59" t="s">
        <v>16</v>
      </c>
      <c r="B411" s="127">
        <v>61133039.329999991</v>
      </c>
      <c r="C411" s="127">
        <f>'P.N.C. x Comp. x Ramos'!J664</f>
        <v>92516192.370000005</v>
      </c>
      <c r="D411" s="127">
        <f t="shared" si="23"/>
        <v>31383153.040000014</v>
      </c>
      <c r="E411" s="128">
        <f t="shared" si="24"/>
        <v>51.335829829418067</v>
      </c>
      <c r="F411" s="129">
        <f>(B411/B418*100)</f>
        <v>1.0874158129880918</v>
      </c>
      <c r="G411" s="129">
        <f>(C411/C418*100)</f>
        <v>1.4703088617895992</v>
      </c>
    </row>
    <row r="412" spans="1:7" ht="15.95" customHeight="1" x14ac:dyDescent="0.2">
      <c r="A412" s="59" t="s">
        <v>36</v>
      </c>
      <c r="B412" s="127">
        <v>1400365845.9899998</v>
      </c>
      <c r="C412" s="127">
        <f>'P.N.C. x Comp. x Ramos'!K664</f>
        <v>1577446947.0299997</v>
      </c>
      <c r="D412" s="127">
        <f t="shared" si="23"/>
        <v>177081101.03999996</v>
      </c>
      <c r="E412" s="128">
        <f>(D412/B412*100)</f>
        <v>12.645345610725823</v>
      </c>
      <c r="F412" s="129">
        <f>(B412/B418*100)</f>
        <v>24.909279525232023</v>
      </c>
      <c r="G412" s="129">
        <f>(C412/C418*100)</f>
        <v>25.069495034398347</v>
      </c>
    </row>
    <row r="413" spans="1:7" ht="15.95" customHeight="1" x14ac:dyDescent="0.2">
      <c r="A413" s="59" t="s">
        <v>34</v>
      </c>
      <c r="B413" s="127">
        <v>7449991.6799999997</v>
      </c>
      <c r="C413" s="127">
        <f>'P.N.C. x Comp. x Ramos'!L664</f>
        <v>11484990.720000001</v>
      </c>
      <c r="D413" s="127">
        <f t="shared" si="23"/>
        <v>4034999.040000001</v>
      </c>
      <c r="E413" s="128">
        <f>(D413/B413*100)</f>
        <v>54.161121425574542</v>
      </c>
      <c r="F413" s="129">
        <f>(B413/B418*100)</f>
        <v>0.13251817426793921</v>
      </c>
      <c r="G413" s="129">
        <f>(C413/C418*100)</f>
        <v>0.1825246283985964</v>
      </c>
    </row>
    <row r="414" spans="1:7" ht="15.95" customHeight="1" x14ac:dyDescent="0.2">
      <c r="A414" s="59" t="s">
        <v>17</v>
      </c>
      <c r="B414" s="127">
        <v>84418322.979999989</v>
      </c>
      <c r="C414" s="127">
        <f>'P.N.C. x Comp. x Ramos'!M664</f>
        <v>78539814.750000015</v>
      </c>
      <c r="D414" s="127">
        <f t="shared" si="23"/>
        <v>-5878508.2299999744</v>
      </c>
      <c r="E414" s="128">
        <f>(D414/B414*100)</f>
        <v>-6.9635453802993501</v>
      </c>
      <c r="F414" s="129">
        <f>(B414/B418*100)</f>
        <v>1.5016073193884178</v>
      </c>
      <c r="G414" s="129">
        <f>(C414/C418*100)</f>
        <v>1.2481899943353505</v>
      </c>
    </row>
    <row r="415" spans="1:7" ht="15.95" customHeight="1" x14ac:dyDescent="0.2">
      <c r="A415" s="59" t="s">
        <v>18</v>
      </c>
      <c r="B415" s="127">
        <v>230430025.50000003</v>
      </c>
      <c r="C415" s="127">
        <f>'P.N.C. x Comp. x Ramos'!N664</f>
        <v>270289241.27999997</v>
      </c>
      <c r="D415" s="127">
        <f t="shared" si="23"/>
        <v>39859215.779999942</v>
      </c>
      <c r="E415" s="128">
        <f>(D415/B415*100)</f>
        <v>17.29775262295405</v>
      </c>
      <c r="F415" s="129">
        <f>(B415/B418*100)</f>
        <v>4.0988188426775105</v>
      </c>
      <c r="G415" s="129">
        <f>(C415/C418*100)</f>
        <v>4.2955579614757022</v>
      </c>
    </row>
    <row r="416" spans="1:7" ht="15.95" customHeight="1" x14ac:dyDescent="0.2">
      <c r="A416" s="62" t="s">
        <v>31</v>
      </c>
      <c r="B416" s="63">
        <f>SUM(B407:B415)</f>
        <v>4663459569.1099997</v>
      </c>
      <c r="C416" s="63">
        <f>SUM(C407:C415)</f>
        <v>5373986543.1699982</v>
      </c>
      <c r="D416" s="63">
        <f t="shared" si="23"/>
        <v>710526974.05999851</v>
      </c>
      <c r="E416" s="64">
        <f>(D416/B416*100)</f>
        <v>15.236048764449766</v>
      </c>
      <c r="F416" s="65">
        <f>SUM(F407:F415)</f>
        <v>82.95219302457096</v>
      </c>
      <c r="G416" s="65">
        <f>SUM(G407:G415)</f>
        <v>85.405806650156507</v>
      </c>
    </row>
    <row r="417" spans="1:7" x14ac:dyDescent="0.2">
      <c r="A417" s="117"/>
      <c r="B417" s="135"/>
      <c r="C417" s="135"/>
      <c r="D417" s="135"/>
      <c r="E417" s="164"/>
      <c r="F417" s="136"/>
      <c r="G417" s="136"/>
    </row>
    <row r="418" spans="1:7" ht="19.5" customHeight="1" x14ac:dyDescent="0.2">
      <c r="A418" s="55" t="s">
        <v>19</v>
      </c>
      <c r="B418" s="66">
        <f>(B406+B416)</f>
        <v>5621864111.21</v>
      </c>
      <c r="C418" s="66">
        <f>(C406+C416)</f>
        <v>6292296453.7799978</v>
      </c>
      <c r="D418" s="66">
        <f>(C418-B418)</f>
        <v>670432342.56999779</v>
      </c>
      <c r="E418" s="57">
        <f>(D418/B418*100)</f>
        <v>11.925445533860474</v>
      </c>
      <c r="F418" s="67">
        <f>(F406+F416)</f>
        <v>100</v>
      </c>
      <c r="G418" s="67">
        <f>(G406+G416)</f>
        <v>100.00000000000003</v>
      </c>
    </row>
    <row r="419" spans="1:7" x14ac:dyDescent="0.2">
      <c r="A419" s="80" t="s">
        <v>95</v>
      </c>
    </row>
    <row r="435" spans="1:7" ht="20.25" x14ac:dyDescent="0.3">
      <c r="A435" s="192" t="s">
        <v>42</v>
      </c>
      <c r="B435" s="192"/>
      <c r="C435" s="192"/>
      <c r="D435" s="192"/>
      <c r="E435" s="192"/>
      <c r="F435" s="192"/>
      <c r="G435" s="192"/>
    </row>
    <row r="436" spans="1:7" x14ac:dyDescent="0.2">
      <c r="A436" s="191" t="s">
        <v>53</v>
      </c>
      <c r="B436" s="191"/>
      <c r="C436" s="191"/>
      <c r="D436" s="191"/>
      <c r="E436" s="191"/>
      <c r="F436" s="191"/>
      <c r="G436" s="191"/>
    </row>
    <row r="437" spans="1:7" x14ac:dyDescent="0.2">
      <c r="A437" s="191" t="s">
        <v>158</v>
      </c>
      <c r="B437" s="191"/>
      <c r="C437" s="191"/>
      <c r="D437" s="191"/>
      <c r="E437" s="191"/>
      <c r="F437" s="191"/>
      <c r="G437" s="191"/>
    </row>
    <row r="438" spans="1:7" x14ac:dyDescent="0.2">
      <c r="A438" s="191" t="s">
        <v>110</v>
      </c>
      <c r="B438" s="191"/>
      <c r="C438" s="191"/>
      <c r="D438" s="191"/>
      <c r="E438" s="191"/>
      <c r="F438" s="191"/>
      <c r="G438" s="191"/>
    </row>
    <row r="439" spans="1:7" x14ac:dyDescent="0.2">
      <c r="A439" s="181"/>
      <c r="B439" s="1"/>
      <c r="C439" s="1"/>
      <c r="D439" s="1"/>
      <c r="E439" s="1"/>
      <c r="F439" s="1"/>
      <c r="G439" s="1"/>
    </row>
    <row r="440" spans="1:7" x14ac:dyDescent="0.2">
      <c r="A440" s="181" t="s">
        <v>176</v>
      </c>
      <c r="B440" s="1"/>
      <c r="C440" s="1"/>
      <c r="D440" s="1"/>
      <c r="E440" s="1"/>
      <c r="F440" s="1"/>
      <c r="G440" s="1"/>
    </row>
    <row r="441" spans="1:7" ht="19.5" customHeight="1" x14ac:dyDescent="0.2">
      <c r="A441" s="195" t="s">
        <v>20</v>
      </c>
      <c r="B441" s="195">
        <v>2019</v>
      </c>
      <c r="C441" s="195">
        <v>2020</v>
      </c>
      <c r="D441" s="195" t="s">
        <v>29</v>
      </c>
      <c r="E441" s="195"/>
      <c r="F441" s="195" t="s">
        <v>62</v>
      </c>
      <c r="G441" s="195"/>
    </row>
    <row r="442" spans="1:7" ht="19.5" customHeight="1" x14ac:dyDescent="0.2">
      <c r="A442" s="195"/>
      <c r="B442" s="195"/>
      <c r="C442" s="195"/>
      <c r="D442" s="154" t="s">
        <v>22</v>
      </c>
      <c r="E442" s="154" t="s">
        <v>24</v>
      </c>
      <c r="F442" s="154">
        <v>2019</v>
      </c>
      <c r="G442" s="154">
        <v>2020</v>
      </c>
    </row>
    <row r="443" spans="1:7" ht="15.95" customHeight="1" x14ac:dyDescent="0.2">
      <c r="A443" s="59" t="s">
        <v>12</v>
      </c>
      <c r="B443" s="127">
        <v>0</v>
      </c>
      <c r="C443" s="127">
        <f>'P.N.C. x Comp. x Ramos'!D730</f>
        <v>0</v>
      </c>
      <c r="D443" s="127">
        <f>(C443-B443)</f>
        <v>0</v>
      </c>
      <c r="E443" s="128" t="e">
        <f>(D443/B443*100)</f>
        <v>#DIV/0!</v>
      </c>
      <c r="F443" s="129" t="e">
        <f>(B443/B457*100)</f>
        <v>#DIV/0!</v>
      </c>
      <c r="G443" s="129" t="e">
        <f>(C443/C457*100)</f>
        <v>#DIV/0!</v>
      </c>
    </row>
    <row r="444" spans="1:7" ht="15.95" customHeight="1" x14ac:dyDescent="0.2">
      <c r="A444" s="59" t="s">
        <v>13</v>
      </c>
      <c r="B444" s="127">
        <v>0</v>
      </c>
      <c r="C444" s="127">
        <f>'P.N.C. x Comp. x Ramos'!E730</f>
        <v>0</v>
      </c>
      <c r="D444" s="127">
        <f t="shared" ref="D444:D455" si="25">(C444-B444)</f>
        <v>0</v>
      </c>
      <c r="E444" s="128" t="e">
        <f t="shared" ref="E444:E450" si="26">(D444/B444*100)</f>
        <v>#DIV/0!</v>
      </c>
      <c r="F444" s="129" t="e">
        <f>(B444/B457*100)</f>
        <v>#DIV/0!</v>
      </c>
      <c r="G444" s="129" t="e">
        <f>(C444/C457*100)</f>
        <v>#DIV/0!</v>
      </c>
    </row>
    <row r="445" spans="1:7" ht="15.95" customHeight="1" x14ac:dyDescent="0.2">
      <c r="A445" s="62" t="s">
        <v>30</v>
      </c>
      <c r="B445" s="63">
        <f>(B443+B444)</f>
        <v>0</v>
      </c>
      <c r="C445" s="63">
        <f>(C443+C444)</f>
        <v>0</v>
      </c>
      <c r="D445" s="63">
        <f t="shared" si="25"/>
        <v>0</v>
      </c>
      <c r="E445" s="64" t="e">
        <f t="shared" si="26"/>
        <v>#DIV/0!</v>
      </c>
      <c r="F445" s="65" t="e">
        <f>(F443+F444)</f>
        <v>#DIV/0!</v>
      </c>
      <c r="G445" s="65" t="e">
        <f>(G443+G444)</f>
        <v>#DIV/0!</v>
      </c>
    </row>
    <row r="446" spans="1:7" ht="15.95" customHeight="1" x14ac:dyDescent="0.2">
      <c r="A446" s="59" t="s">
        <v>14</v>
      </c>
      <c r="B446" s="127">
        <v>0</v>
      </c>
      <c r="C446" s="127">
        <f>'P.N.C. x Comp. x Ramos'!F730</f>
        <v>0</v>
      </c>
      <c r="D446" s="127">
        <f t="shared" si="25"/>
        <v>0</v>
      </c>
      <c r="E446" s="128" t="e">
        <f t="shared" si="26"/>
        <v>#DIV/0!</v>
      </c>
      <c r="F446" s="129" t="e">
        <f>(B446/B457*100)</f>
        <v>#DIV/0!</v>
      </c>
      <c r="G446" s="129" t="e">
        <f>(C446/C457*100)</f>
        <v>#DIV/0!</v>
      </c>
    </row>
    <row r="447" spans="1:7" ht="15.95" customHeight="1" x14ac:dyDescent="0.2">
      <c r="A447" s="59" t="s">
        <v>15</v>
      </c>
      <c r="B447" s="127">
        <v>0</v>
      </c>
      <c r="C447" s="127">
        <f>'P.N.C. x Comp. x Ramos'!G730</f>
        <v>0</v>
      </c>
      <c r="D447" s="127">
        <f t="shared" si="25"/>
        <v>0</v>
      </c>
      <c r="E447" s="128" t="e">
        <f t="shared" si="26"/>
        <v>#DIV/0!</v>
      </c>
      <c r="F447" s="129" t="e">
        <f>(B447/B457*100)</f>
        <v>#DIV/0!</v>
      </c>
      <c r="G447" s="129" t="e">
        <f>(C447/C457*100)</f>
        <v>#DIV/0!</v>
      </c>
    </row>
    <row r="448" spans="1:7" ht="15.95" customHeight="1" x14ac:dyDescent="0.2">
      <c r="A448" s="59" t="s">
        <v>27</v>
      </c>
      <c r="B448" s="127">
        <v>0</v>
      </c>
      <c r="C448" s="127">
        <f>'P.N.C. x Comp. x Ramos'!H730</f>
        <v>0</v>
      </c>
      <c r="D448" s="127">
        <f t="shared" si="25"/>
        <v>0</v>
      </c>
      <c r="E448" s="128" t="e">
        <f t="shared" si="26"/>
        <v>#DIV/0!</v>
      </c>
      <c r="F448" s="129" t="e">
        <f>(B448/B457*100)</f>
        <v>#DIV/0!</v>
      </c>
      <c r="G448" s="129" t="e">
        <f>(C448/C457*100)</f>
        <v>#DIV/0!</v>
      </c>
    </row>
    <row r="449" spans="1:7" ht="15.95" customHeight="1" x14ac:dyDescent="0.2">
      <c r="A449" s="59" t="s">
        <v>35</v>
      </c>
      <c r="B449" s="127">
        <v>0</v>
      </c>
      <c r="C449" s="127">
        <f>'P.N.C. x Comp. x Ramos'!I730</f>
        <v>0</v>
      </c>
      <c r="D449" s="127">
        <f t="shared" si="25"/>
        <v>0</v>
      </c>
      <c r="E449" s="128" t="e">
        <f t="shared" si="26"/>
        <v>#DIV/0!</v>
      </c>
      <c r="F449" s="129" t="e">
        <f>(B449/B457*100)</f>
        <v>#DIV/0!</v>
      </c>
      <c r="G449" s="129" t="e">
        <f>(C449/C457*100)</f>
        <v>#DIV/0!</v>
      </c>
    </row>
    <row r="450" spans="1:7" ht="15.95" customHeight="1" x14ac:dyDescent="0.2">
      <c r="A450" s="59" t="s">
        <v>16</v>
      </c>
      <c r="B450" s="127">
        <v>0</v>
      </c>
      <c r="C450" s="127">
        <f>'P.N.C. x Comp. x Ramos'!J730</f>
        <v>0</v>
      </c>
      <c r="D450" s="127">
        <f t="shared" si="25"/>
        <v>0</v>
      </c>
      <c r="E450" s="128" t="e">
        <f t="shared" si="26"/>
        <v>#DIV/0!</v>
      </c>
      <c r="F450" s="129" t="e">
        <f>(B450/B457*100)</f>
        <v>#DIV/0!</v>
      </c>
      <c r="G450" s="129" t="e">
        <f>(C450/C457*100)</f>
        <v>#DIV/0!</v>
      </c>
    </row>
    <row r="451" spans="1:7" ht="15.95" customHeight="1" x14ac:dyDescent="0.2">
      <c r="A451" s="59" t="s">
        <v>36</v>
      </c>
      <c r="B451" s="127">
        <v>0</v>
      </c>
      <c r="C451" s="127">
        <f>'P.N.C. x Comp. x Ramos'!K730</f>
        <v>0</v>
      </c>
      <c r="D451" s="127">
        <f t="shared" si="25"/>
        <v>0</v>
      </c>
      <c r="E451" s="128" t="e">
        <f>(D451/B451*100)</f>
        <v>#DIV/0!</v>
      </c>
      <c r="F451" s="129" t="e">
        <f>(B451/B457*100)</f>
        <v>#DIV/0!</v>
      </c>
      <c r="G451" s="129" t="e">
        <f>(C451/C457*100)</f>
        <v>#DIV/0!</v>
      </c>
    </row>
    <row r="452" spans="1:7" ht="15.95" customHeight="1" x14ac:dyDescent="0.2">
      <c r="A452" s="59" t="s">
        <v>34</v>
      </c>
      <c r="B452" s="127">
        <v>0</v>
      </c>
      <c r="C452" s="127">
        <f>'P.N.C. x Comp. x Ramos'!L730</f>
        <v>0</v>
      </c>
      <c r="D452" s="127">
        <f t="shared" si="25"/>
        <v>0</v>
      </c>
      <c r="E452" s="128" t="e">
        <f>(D452/B452*100)</f>
        <v>#DIV/0!</v>
      </c>
      <c r="F452" s="129" t="e">
        <f>(B452/B457*100)</f>
        <v>#DIV/0!</v>
      </c>
      <c r="G452" s="129" t="e">
        <f>(C452/C457*100)</f>
        <v>#DIV/0!</v>
      </c>
    </row>
    <row r="453" spans="1:7" ht="15.95" customHeight="1" x14ac:dyDescent="0.2">
      <c r="A453" s="59" t="s">
        <v>17</v>
      </c>
      <c r="B453" s="127">
        <v>0</v>
      </c>
      <c r="C453" s="127">
        <f>'P.N.C. x Comp. x Ramos'!M730</f>
        <v>0</v>
      </c>
      <c r="D453" s="127">
        <f t="shared" si="25"/>
        <v>0</v>
      </c>
      <c r="E453" s="128" t="e">
        <f>(D453/B453*100)</f>
        <v>#DIV/0!</v>
      </c>
      <c r="F453" s="129" t="e">
        <f>(B453/B457*100)</f>
        <v>#DIV/0!</v>
      </c>
      <c r="G453" s="129" t="e">
        <f>(C453/C457*100)</f>
        <v>#DIV/0!</v>
      </c>
    </row>
    <row r="454" spans="1:7" ht="15.95" customHeight="1" x14ac:dyDescent="0.2">
      <c r="A454" s="59" t="s">
        <v>18</v>
      </c>
      <c r="B454" s="127">
        <v>0</v>
      </c>
      <c r="C454" s="127">
        <f>'P.N.C. x Comp. x Ramos'!N730</f>
        <v>0</v>
      </c>
      <c r="D454" s="127">
        <f t="shared" si="25"/>
        <v>0</v>
      </c>
      <c r="E454" s="128" t="e">
        <f>(D454/B454*100)</f>
        <v>#DIV/0!</v>
      </c>
      <c r="F454" s="129" t="e">
        <f>(B454/B457*100)</f>
        <v>#DIV/0!</v>
      </c>
      <c r="G454" s="129" t="e">
        <f>(C454/C457*100)</f>
        <v>#DIV/0!</v>
      </c>
    </row>
    <row r="455" spans="1:7" ht="15.95" customHeight="1" x14ac:dyDescent="0.2">
      <c r="A455" s="62" t="s">
        <v>31</v>
      </c>
      <c r="B455" s="63">
        <f>SUM(B446:B454)</f>
        <v>0</v>
      </c>
      <c r="C455" s="63">
        <f>SUM(C446:C454)</f>
        <v>0</v>
      </c>
      <c r="D455" s="63">
        <f t="shared" si="25"/>
        <v>0</v>
      </c>
      <c r="E455" s="64" t="e">
        <f>(D455/B455*100)</f>
        <v>#DIV/0!</v>
      </c>
      <c r="F455" s="65" t="e">
        <f>SUM(F446:F454)</f>
        <v>#DIV/0!</v>
      </c>
      <c r="G455" s="65" t="e">
        <f>SUM(G446:G454)</f>
        <v>#DIV/0!</v>
      </c>
    </row>
    <row r="456" spans="1:7" ht="15.95" customHeight="1" x14ac:dyDescent="0.2">
      <c r="A456" s="117"/>
      <c r="B456" s="135"/>
      <c r="C456" s="135"/>
      <c r="D456" s="135"/>
      <c r="E456" s="138"/>
      <c r="F456" s="136"/>
      <c r="G456" s="136"/>
    </row>
    <row r="457" spans="1:7" ht="21.75" customHeight="1" x14ac:dyDescent="0.2">
      <c r="A457" s="55" t="s">
        <v>19</v>
      </c>
      <c r="B457" s="66">
        <f>(B445+B455)</f>
        <v>0</v>
      </c>
      <c r="C457" s="66">
        <f>(C445+C455)</f>
        <v>0</v>
      </c>
      <c r="D457" s="66">
        <f>(C457-B457)</f>
        <v>0</v>
      </c>
      <c r="E457" s="57" t="e">
        <f>(D457/B457*100)</f>
        <v>#DIV/0!</v>
      </c>
      <c r="F457" s="67" t="e">
        <f>(F445+F455)</f>
        <v>#DIV/0!</v>
      </c>
      <c r="G457" s="67" t="e">
        <f>(G445+G455)</f>
        <v>#DIV/0!</v>
      </c>
    </row>
    <row r="458" spans="1:7" x14ac:dyDescent="0.2">
      <c r="A458" s="80" t="s">
        <v>95</v>
      </c>
    </row>
    <row r="474" spans="1:7" ht="20.25" x14ac:dyDescent="0.3">
      <c r="A474" s="192" t="s">
        <v>42</v>
      </c>
      <c r="B474" s="192"/>
      <c r="C474" s="192"/>
      <c r="D474" s="192"/>
      <c r="E474" s="192"/>
      <c r="F474" s="192"/>
      <c r="G474" s="192"/>
    </row>
    <row r="475" spans="1:7" x14ac:dyDescent="0.2">
      <c r="A475" s="191" t="s">
        <v>53</v>
      </c>
      <c r="B475" s="191"/>
      <c r="C475" s="191"/>
      <c r="D475" s="191"/>
      <c r="E475" s="191"/>
      <c r="F475" s="191"/>
      <c r="G475" s="191"/>
    </row>
    <row r="476" spans="1:7" x14ac:dyDescent="0.2">
      <c r="A476" s="191" t="s">
        <v>159</v>
      </c>
      <c r="B476" s="191"/>
      <c r="C476" s="191"/>
      <c r="D476" s="191"/>
      <c r="E476" s="191"/>
      <c r="F476" s="191"/>
      <c r="G476" s="191"/>
    </row>
    <row r="477" spans="1:7" x14ac:dyDescent="0.2">
      <c r="A477" s="191" t="s">
        <v>110</v>
      </c>
      <c r="B477" s="191"/>
      <c r="C477" s="191"/>
      <c r="D477" s="191"/>
      <c r="E477" s="191"/>
      <c r="F477" s="191"/>
      <c r="G477" s="191"/>
    </row>
    <row r="478" spans="1:7" x14ac:dyDescent="0.2">
      <c r="A478" s="1"/>
      <c r="B478" s="1"/>
      <c r="C478" s="1"/>
      <c r="D478" s="1"/>
      <c r="E478" s="1"/>
      <c r="F478" s="1"/>
      <c r="G478" s="1"/>
    </row>
    <row r="479" spans="1:7" x14ac:dyDescent="0.2">
      <c r="A479" s="181" t="s">
        <v>177</v>
      </c>
      <c r="B479" s="1"/>
      <c r="C479" s="1"/>
      <c r="D479" s="1"/>
      <c r="E479" s="1"/>
      <c r="F479" s="1"/>
      <c r="G479" s="1"/>
    </row>
    <row r="480" spans="1:7" ht="19.5" customHeight="1" x14ac:dyDescent="0.2">
      <c r="A480" s="195" t="s">
        <v>20</v>
      </c>
      <c r="B480" s="195">
        <v>2019</v>
      </c>
      <c r="C480" s="195">
        <v>2020</v>
      </c>
      <c r="D480" s="195" t="s">
        <v>29</v>
      </c>
      <c r="E480" s="195"/>
      <c r="F480" s="195" t="s">
        <v>62</v>
      </c>
      <c r="G480" s="195"/>
    </row>
    <row r="481" spans="1:7" ht="19.5" customHeight="1" x14ac:dyDescent="0.2">
      <c r="A481" s="195"/>
      <c r="B481" s="195"/>
      <c r="C481" s="195"/>
      <c r="D481" s="154" t="s">
        <v>22</v>
      </c>
      <c r="E481" s="154" t="s">
        <v>24</v>
      </c>
      <c r="F481" s="154">
        <v>2019</v>
      </c>
      <c r="G481" s="154">
        <v>2020</v>
      </c>
    </row>
    <row r="482" spans="1:7" ht="15.95" customHeight="1" x14ac:dyDescent="0.2">
      <c r="A482" s="59" t="s">
        <v>12</v>
      </c>
      <c r="B482" s="127">
        <v>0</v>
      </c>
      <c r="C482" s="127">
        <f>'P.N.C. x Comp. x Ramos'!D795</f>
        <v>0</v>
      </c>
      <c r="D482" s="127">
        <f>(C482-B482)</f>
        <v>0</v>
      </c>
      <c r="E482" s="133" t="e">
        <f>(D482/B482*100)</f>
        <v>#DIV/0!</v>
      </c>
      <c r="F482" s="129" t="e">
        <f>(B482/B496*100)</f>
        <v>#DIV/0!</v>
      </c>
      <c r="G482" s="129" t="e">
        <f>(C482/C496*100)</f>
        <v>#DIV/0!</v>
      </c>
    </row>
    <row r="483" spans="1:7" ht="15.95" customHeight="1" x14ac:dyDescent="0.2">
      <c r="A483" s="59" t="s">
        <v>13</v>
      </c>
      <c r="B483" s="127">
        <v>0</v>
      </c>
      <c r="C483" s="127">
        <f>'P.N.C. x Comp. x Ramos'!E795</f>
        <v>0</v>
      </c>
      <c r="D483" s="127">
        <f t="shared" ref="D483:D494" si="27">(C483-B483)</f>
        <v>0</v>
      </c>
      <c r="E483" s="133" t="e">
        <f t="shared" ref="E483:E489" si="28">(D483/B483*100)</f>
        <v>#DIV/0!</v>
      </c>
      <c r="F483" s="129" t="e">
        <f>(B483/B496*100)</f>
        <v>#DIV/0!</v>
      </c>
      <c r="G483" s="129" t="e">
        <f>(C483/C496*100)</f>
        <v>#DIV/0!</v>
      </c>
    </row>
    <row r="484" spans="1:7" ht="15.95" customHeight="1" x14ac:dyDescent="0.2">
      <c r="A484" s="62" t="s">
        <v>30</v>
      </c>
      <c r="B484" s="63">
        <f>(B482+B483)</f>
        <v>0</v>
      </c>
      <c r="C484" s="63">
        <f>(C482+C483)</f>
        <v>0</v>
      </c>
      <c r="D484" s="63">
        <f t="shared" si="27"/>
        <v>0</v>
      </c>
      <c r="E484" s="112" t="e">
        <f t="shared" si="28"/>
        <v>#DIV/0!</v>
      </c>
      <c r="F484" s="65" t="e">
        <f>(F482+F483)</f>
        <v>#DIV/0!</v>
      </c>
      <c r="G484" s="65" t="e">
        <f>(G482+G483)</f>
        <v>#DIV/0!</v>
      </c>
    </row>
    <row r="485" spans="1:7" ht="15.95" customHeight="1" x14ac:dyDescent="0.2">
      <c r="A485" s="59" t="s">
        <v>14</v>
      </c>
      <c r="B485" s="127">
        <v>0</v>
      </c>
      <c r="C485" s="127">
        <f>'P.N.C. x Comp. x Ramos'!F795</f>
        <v>0</v>
      </c>
      <c r="D485" s="127">
        <f t="shared" si="27"/>
        <v>0</v>
      </c>
      <c r="E485" s="133" t="e">
        <f t="shared" si="28"/>
        <v>#DIV/0!</v>
      </c>
      <c r="F485" s="129" t="e">
        <f>(B485/B496*100)</f>
        <v>#DIV/0!</v>
      </c>
      <c r="G485" s="129" t="e">
        <f>(C485/C496*100)</f>
        <v>#DIV/0!</v>
      </c>
    </row>
    <row r="486" spans="1:7" ht="15.95" customHeight="1" x14ac:dyDescent="0.2">
      <c r="A486" s="59" t="s">
        <v>15</v>
      </c>
      <c r="B486" s="127">
        <v>0</v>
      </c>
      <c r="C486" s="127">
        <f>'P.N.C. x Comp. x Ramos'!G795</f>
        <v>0</v>
      </c>
      <c r="D486" s="127">
        <f t="shared" si="27"/>
        <v>0</v>
      </c>
      <c r="E486" s="133" t="e">
        <f t="shared" si="28"/>
        <v>#DIV/0!</v>
      </c>
      <c r="F486" s="129" t="e">
        <f>(B486/B496*100)</f>
        <v>#DIV/0!</v>
      </c>
      <c r="G486" s="129" t="e">
        <f>(C486/C496*100)</f>
        <v>#DIV/0!</v>
      </c>
    </row>
    <row r="487" spans="1:7" ht="15.95" customHeight="1" x14ac:dyDescent="0.2">
      <c r="A487" s="59" t="s">
        <v>27</v>
      </c>
      <c r="B487" s="127">
        <v>0</v>
      </c>
      <c r="C487" s="127">
        <f>'P.N.C. x Comp. x Ramos'!H795</f>
        <v>0</v>
      </c>
      <c r="D487" s="127">
        <f t="shared" si="27"/>
        <v>0</v>
      </c>
      <c r="E487" s="133" t="e">
        <f t="shared" si="28"/>
        <v>#DIV/0!</v>
      </c>
      <c r="F487" s="129" t="e">
        <f>(B487/B496*100)</f>
        <v>#DIV/0!</v>
      </c>
      <c r="G487" s="129" t="e">
        <f>(C487/C496*100)</f>
        <v>#DIV/0!</v>
      </c>
    </row>
    <row r="488" spans="1:7" ht="15.95" customHeight="1" x14ac:dyDescent="0.2">
      <c r="A488" s="59" t="s">
        <v>35</v>
      </c>
      <c r="B488" s="127">
        <v>0</v>
      </c>
      <c r="C488" s="127">
        <f>'P.N.C. x Comp. x Ramos'!I795</f>
        <v>0</v>
      </c>
      <c r="D488" s="127">
        <f t="shared" si="27"/>
        <v>0</v>
      </c>
      <c r="E488" s="133" t="e">
        <f t="shared" si="28"/>
        <v>#DIV/0!</v>
      </c>
      <c r="F488" s="129" t="e">
        <f>(B488/B496*100)</f>
        <v>#DIV/0!</v>
      </c>
      <c r="G488" s="129" t="e">
        <f>(C488/C496*100)</f>
        <v>#DIV/0!</v>
      </c>
    </row>
    <row r="489" spans="1:7" ht="15.95" customHeight="1" x14ac:dyDescent="0.2">
      <c r="A489" s="59" t="s">
        <v>16</v>
      </c>
      <c r="B489" s="127">
        <v>0</v>
      </c>
      <c r="C489" s="127">
        <f>'P.N.C. x Comp. x Ramos'!J795</f>
        <v>0</v>
      </c>
      <c r="D489" s="127">
        <f t="shared" si="27"/>
        <v>0</v>
      </c>
      <c r="E489" s="133" t="e">
        <f t="shared" si="28"/>
        <v>#DIV/0!</v>
      </c>
      <c r="F489" s="129" t="e">
        <f>(B489/B496*100)</f>
        <v>#DIV/0!</v>
      </c>
      <c r="G489" s="129" t="e">
        <f>(C489/C496*100)</f>
        <v>#DIV/0!</v>
      </c>
    </row>
    <row r="490" spans="1:7" ht="15.95" customHeight="1" x14ac:dyDescent="0.2">
      <c r="A490" s="59" t="s">
        <v>36</v>
      </c>
      <c r="B490" s="127">
        <v>0</v>
      </c>
      <c r="C490" s="127">
        <f>'P.N.C. x Comp. x Ramos'!K795</f>
        <v>0</v>
      </c>
      <c r="D490" s="127">
        <f t="shared" si="27"/>
        <v>0</v>
      </c>
      <c r="E490" s="133" t="e">
        <f>(D490/B490*100)</f>
        <v>#DIV/0!</v>
      </c>
      <c r="F490" s="129" t="e">
        <f>(B490/B496*100)</f>
        <v>#DIV/0!</v>
      </c>
      <c r="G490" s="129" t="e">
        <f>(C490/C496*100)</f>
        <v>#DIV/0!</v>
      </c>
    </row>
    <row r="491" spans="1:7" ht="15.95" customHeight="1" x14ac:dyDescent="0.2">
      <c r="A491" s="59" t="s">
        <v>34</v>
      </c>
      <c r="B491" s="127">
        <v>0</v>
      </c>
      <c r="C491" s="127">
        <f>'P.N.C. x Comp. x Ramos'!L795</f>
        <v>0</v>
      </c>
      <c r="D491" s="127">
        <f t="shared" si="27"/>
        <v>0</v>
      </c>
      <c r="E491" s="133" t="e">
        <f>(D491/B491*100)</f>
        <v>#DIV/0!</v>
      </c>
      <c r="F491" s="129" t="e">
        <f>(B491/B496*100)</f>
        <v>#DIV/0!</v>
      </c>
      <c r="G491" s="129" t="e">
        <f>(C491/C496*100)</f>
        <v>#DIV/0!</v>
      </c>
    </row>
    <row r="492" spans="1:7" ht="15.95" customHeight="1" x14ac:dyDescent="0.2">
      <c r="A492" s="59" t="s">
        <v>17</v>
      </c>
      <c r="B492" s="127">
        <v>0</v>
      </c>
      <c r="C492" s="127">
        <f>'P.N.C. x Comp. x Ramos'!M795</f>
        <v>0</v>
      </c>
      <c r="D492" s="127">
        <f t="shared" si="27"/>
        <v>0</v>
      </c>
      <c r="E492" s="133" t="e">
        <f>(D492/B492*100)</f>
        <v>#DIV/0!</v>
      </c>
      <c r="F492" s="129" t="e">
        <f>(B492/B496*100)</f>
        <v>#DIV/0!</v>
      </c>
      <c r="G492" s="129" t="e">
        <f>(C492/C496*100)</f>
        <v>#DIV/0!</v>
      </c>
    </row>
    <row r="493" spans="1:7" ht="15.95" customHeight="1" x14ac:dyDescent="0.2">
      <c r="A493" s="59" t="s">
        <v>18</v>
      </c>
      <c r="B493" s="127">
        <v>0</v>
      </c>
      <c r="C493" s="127">
        <f>'P.N.C. x Comp. x Ramos'!N795</f>
        <v>0</v>
      </c>
      <c r="D493" s="127">
        <f t="shared" si="27"/>
        <v>0</v>
      </c>
      <c r="E493" s="133" t="e">
        <f>(D493/B493*100)</f>
        <v>#DIV/0!</v>
      </c>
      <c r="F493" s="129" t="e">
        <f>(B493/B496*100)</f>
        <v>#DIV/0!</v>
      </c>
      <c r="G493" s="129" t="e">
        <f>(C493/C496*100)</f>
        <v>#DIV/0!</v>
      </c>
    </row>
    <row r="494" spans="1:7" ht="15.95" customHeight="1" x14ac:dyDescent="0.2">
      <c r="A494" s="62" t="s">
        <v>31</v>
      </c>
      <c r="B494" s="63">
        <f>SUM(B485:B493)</f>
        <v>0</v>
      </c>
      <c r="C494" s="63">
        <f>SUM(C485:C493)</f>
        <v>0</v>
      </c>
      <c r="D494" s="63">
        <f t="shared" si="27"/>
        <v>0</v>
      </c>
      <c r="E494" s="112" t="e">
        <f>(D494/B494*100)</f>
        <v>#DIV/0!</v>
      </c>
      <c r="F494" s="65" t="e">
        <f>SUM(F485:F493)</f>
        <v>#DIV/0!</v>
      </c>
      <c r="G494" s="65" t="e">
        <f>SUM(G485:G493)</f>
        <v>#DIV/0!</v>
      </c>
    </row>
    <row r="495" spans="1:7" ht="15.95" customHeight="1" x14ac:dyDescent="0.2">
      <c r="A495" s="117"/>
      <c r="B495" s="135"/>
      <c r="C495" s="135"/>
      <c r="D495" s="135"/>
      <c r="E495" s="164"/>
      <c r="F495" s="136"/>
      <c r="G495" s="136"/>
    </row>
    <row r="496" spans="1:7" ht="18.75" customHeight="1" x14ac:dyDescent="0.2">
      <c r="A496" s="55" t="s">
        <v>19</v>
      </c>
      <c r="B496" s="66">
        <f>(B484+B494)</f>
        <v>0</v>
      </c>
      <c r="C496" s="66">
        <f>(C484+C494)</f>
        <v>0</v>
      </c>
      <c r="D496" s="66">
        <f>(C496-B496)</f>
        <v>0</v>
      </c>
      <c r="E496" s="137" t="e">
        <f>(D496/B496*100)</f>
        <v>#DIV/0!</v>
      </c>
      <c r="F496" s="67" t="e">
        <f>(F484+F494)</f>
        <v>#DIV/0!</v>
      </c>
      <c r="G496" s="67" t="e">
        <f>(G484+G494)</f>
        <v>#DIV/0!</v>
      </c>
    </row>
    <row r="497" spans="1:1" x14ac:dyDescent="0.2">
      <c r="A497" s="80" t="s">
        <v>95</v>
      </c>
    </row>
  </sheetData>
  <mergeCells count="117">
    <mergeCell ref="F480:G480"/>
    <mergeCell ref="A480:A481"/>
    <mergeCell ref="B480:B481"/>
    <mergeCell ref="C480:C481"/>
    <mergeCell ref="D480:E480"/>
    <mergeCell ref="A474:G474"/>
    <mergeCell ref="A475:G475"/>
    <mergeCell ref="A476:G476"/>
    <mergeCell ref="A477:G477"/>
    <mergeCell ref="F441:G441"/>
    <mergeCell ref="A441:A442"/>
    <mergeCell ref="B441:B442"/>
    <mergeCell ref="C441:C442"/>
    <mergeCell ref="D441:E441"/>
    <mergeCell ref="A435:G435"/>
    <mergeCell ref="A436:G436"/>
    <mergeCell ref="A437:G437"/>
    <mergeCell ref="A438:G438"/>
    <mergeCell ref="A402:A403"/>
    <mergeCell ref="B402:B403"/>
    <mergeCell ref="C402:C403"/>
    <mergeCell ref="D402:E402"/>
    <mergeCell ref="F402:G402"/>
    <mergeCell ref="A360:G360"/>
    <mergeCell ref="A396:G396"/>
    <mergeCell ref="A397:G397"/>
    <mergeCell ref="A398:G398"/>
    <mergeCell ref="F363:G363"/>
    <mergeCell ref="A363:A364"/>
    <mergeCell ref="B363:B364"/>
    <mergeCell ref="C363:C364"/>
    <mergeCell ref="D363:E363"/>
    <mergeCell ref="A357:G357"/>
    <mergeCell ref="A358:G358"/>
    <mergeCell ref="A359:G359"/>
    <mergeCell ref="A279:G279"/>
    <mergeCell ref="A280:G280"/>
    <mergeCell ref="A281:G281"/>
    <mergeCell ref="F284:G284"/>
    <mergeCell ref="A284:A285"/>
    <mergeCell ref="A399:G399"/>
    <mergeCell ref="A278:G278"/>
    <mergeCell ref="A239:G239"/>
    <mergeCell ref="A240:G240"/>
    <mergeCell ref="A241:G241"/>
    <mergeCell ref="A242:G242"/>
    <mergeCell ref="F245:G245"/>
    <mergeCell ref="A245:A246"/>
    <mergeCell ref="B245:B246"/>
    <mergeCell ref="C245:C246"/>
    <mergeCell ref="D245:E245"/>
    <mergeCell ref="A80:G80"/>
    <mergeCell ref="A200:G200"/>
    <mergeCell ref="A160:G160"/>
    <mergeCell ref="A161:G161"/>
    <mergeCell ref="A162:G162"/>
    <mergeCell ref="A163:G163"/>
    <mergeCell ref="F166:G166"/>
    <mergeCell ref="A166:A167"/>
    <mergeCell ref="B166:B167"/>
    <mergeCell ref="F126:G126"/>
    <mergeCell ref="A122:G122"/>
    <mergeCell ref="A126:A127"/>
    <mergeCell ref="B126:B127"/>
    <mergeCell ref="C126:C127"/>
    <mergeCell ref="D126:E126"/>
    <mergeCell ref="A123:G123"/>
    <mergeCell ref="A81:G81"/>
    <mergeCell ref="A120:G120"/>
    <mergeCell ref="A121:G121"/>
    <mergeCell ref="A82:G82"/>
    <mergeCell ref="A83:G83"/>
    <mergeCell ref="F86:G86"/>
    <mergeCell ref="A86:A87"/>
    <mergeCell ref="C166:C167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6:C87"/>
    <mergeCell ref="D86:E86"/>
    <mergeCell ref="F323:G323"/>
    <mergeCell ref="A323:A324"/>
    <mergeCell ref="B323:B324"/>
    <mergeCell ref="C323:C324"/>
    <mergeCell ref="D323:E323"/>
    <mergeCell ref="D284:E284"/>
    <mergeCell ref="A318:G318"/>
    <mergeCell ref="A319:G319"/>
    <mergeCell ref="B284:B285"/>
    <mergeCell ref="A317:G317"/>
    <mergeCell ref="A201:G201"/>
    <mergeCell ref="A202:G202"/>
    <mergeCell ref="A203:G203"/>
    <mergeCell ref="F206:G206"/>
    <mergeCell ref="A206:A207"/>
    <mergeCell ref="A320:G320"/>
    <mergeCell ref="C284:C285"/>
    <mergeCell ref="B206:B207"/>
    <mergeCell ref="C206:C207"/>
    <mergeCell ref="D206:E206"/>
    <mergeCell ref="B86:B87"/>
    <mergeCell ref="D166:E1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0 C90" formula="1"/>
    <ignoredError sqref="E51:G56 E91:E96 F91:G102 E131:G136 G8 G404 G482 E138:G142 F137:G137 E98:E102 E58:G62 F57:G57 E48:G50 E88:G90 E128:G130" evalError="1"/>
    <ignoredError sqref="D256 F256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0"/>
  <sheetViews>
    <sheetView workbookViewId="0">
      <selection activeCell="L47" sqref="L47"/>
    </sheetView>
  </sheetViews>
  <sheetFormatPr defaultColWidth="11.42578125" defaultRowHeight="12.75" x14ac:dyDescent="0.2"/>
  <cols>
    <col min="1" max="1" width="4.7109375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20.25" x14ac:dyDescent="0.3">
      <c r="A2" s="192" t="s">
        <v>42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x14ac:dyDescent="0.2">
      <c r="A3" s="191" t="s">
        <v>59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4" x14ac:dyDescent="0.2">
      <c r="A4" s="194" t="s">
        <v>181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x14ac:dyDescent="0.2">
      <c r="A5" s="191" t="s">
        <v>110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5" t="s">
        <v>33</v>
      </c>
      <c r="C7" s="195" t="s">
        <v>121</v>
      </c>
      <c r="D7" s="195"/>
      <c r="E7" s="195" t="s">
        <v>52</v>
      </c>
      <c r="F7" s="195"/>
      <c r="G7" s="195" t="s">
        <v>160</v>
      </c>
      <c r="H7" s="195"/>
      <c r="I7" s="195"/>
      <c r="J7" s="195"/>
      <c r="K7" s="195" t="s">
        <v>29</v>
      </c>
      <c r="L7" s="195"/>
      <c r="M7" s="195" t="s">
        <v>62</v>
      </c>
      <c r="N7" s="195"/>
    </row>
    <row r="8" spans="1:14" ht="32.25" customHeight="1" x14ac:dyDescent="0.2">
      <c r="A8" s="95"/>
      <c r="B8" s="195"/>
      <c r="C8" s="72" t="s">
        <v>28</v>
      </c>
      <c r="D8" s="72" t="s">
        <v>37</v>
      </c>
      <c r="E8" s="72" t="s">
        <v>51</v>
      </c>
      <c r="F8" s="72" t="s">
        <v>57</v>
      </c>
      <c r="G8" s="72" t="s">
        <v>28</v>
      </c>
      <c r="H8" s="72" t="s">
        <v>37</v>
      </c>
      <c r="I8" s="72" t="s">
        <v>51</v>
      </c>
      <c r="J8" s="72" t="s">
        <v>57</v>
      </c>
      <c r="K8" s="72" t="s">
        <v>26</v>
      </c>
      <c r="L8" s="72" t="s">
        <v>24</v>
      </c>
      <c r="M8" s="72">
        <v>2019</v>
      </c>
      <c r="N8" s="72">
        <v>2020</v>
      </c>
    </row>
    <row r="9" spans="1:14" ht="15.95" customHeight="1" x14ac:dyDescent="0.2">
      <c r="A9" s="96"/>
      <c r="B9" s="101" t="s">
        <v>88</v>
      </c>
      <c r="C9" s="48">
        <f t="shared" ref="C9:C46" si="0">SUMIF($B$64:$B$1500,$B9,$C$64:$C$1500)</f>
        <v>8189691930.6000004</v>
      </c>
      <c r="D9" s="48">
        <f t="shared" ref="D9:D46" si="1">SUMIF($B$64:$B$1500,$B9,$D$64:$D$1500)</f>
        <v>4994383104.8800001</v>
      </c>
      <c r="E9" s="47">
        <f t="shared" ref="E9:E46" si="2">IF(F9=0,"ND",RANK(F9,$F$9:$F$46,0))</f>
        <v>1</v>
      </c>
      <c r="F9" s="63">
        <f t="shared" ref="F9:F46" si="3">(C9+D9)</f>
        <v>13184075035.48</v>
      </c>
      <c r="G9" s="48">
        <f t="shared" ref="G9:G46" si="4">SUMIF($B$64:$B$1500,$B9,$G$64:$G$1500)</f>
        <v>8565760877.3800011</v>
      </c>
      <c r="H9" s="48">
        <f t="shared" ref="H9:H46" si="5">SUMIF($B$64:$B$1500,$B9,$H$64:$H$1500)</f>
        <v>5043526992.3900003</v>
      </c>
      <c r="I9" s="47">
        <f t="shared" ref="I9:I46" si="6">IF(J9=0,"ND",RANK(J9,$J$9:$J$46,0))</f>
        <v>1</v>
      </c>
      <c r="J9" s="63">
        <f t="shared" ref="J9:J46" si="7">(G9+H9)</f>
        <v>13609287869.77</v>
      </c>
      <c r="K9" s="48">
        <f t="shared" ref="K9:K47" si="8">J9-F9</f>
        <v>425212834.29000092</v>
      </c>
      <c r="L9" s="93">
        <f t="shared" ref="L9:L46" si="9">IFERROR(K9/F9*100,0)</f>
        <v>3.2252003507693932</v>
      </c>
      <c r="M9" s="61">
        <f t="shared" ref="M9:M46" si="10">(F9/$F$47*100)</f>
        <v>22.877190791869069</v>
      </c>
      <c r="N9" s="61">
        <f t="shared" ref="N9:N46" si="11">(J9/$J$47*100)</f>
        <v>22.905396695312586</v>
      </c>
    </row>
    <row r="10" spans="1:14" ht="15.95" customHeight="1" x14ac:dyDescent="0.2">
      <c r="A10" s="97"/>
      <c r="B10" s="52" t="s">
        <v>113</v>
      </c>
      <c r="C10" s="48">
        <f t="shared" si="0"/>
        <v>745252803.19999993</v>
      </c>
      <c r="D10" s="48">
        <f t="shared" si="1"/>
        <v>8658222945.3700008</v>
      </c>
      <c r="E10" s="47">
        <f t="shared" si="2"/>
        <v>2</v>
      </c>
      <c r="F10" s="63">
        <f t="shared" si="3"/>
        <v>9403475748.5700016</v>
      </c>
      <c r="G10" s="48">
        <f t="shared" si="4"/>
        <v>908645959.71999991</v>
      </c>
      <c r="H10" s="48">
        <f t="shared" si="5"/>
        <v>9007210411.0300007</v>
      </c>
      <c r="I10" s="47">
        <f t="shared" si="6"/>
        <v>2</v>
      </c>
      <c r="J10" s="63">
        <f t="shared" si="7"/>
        <v>9915856370.75</v>
      </c>
      <c r="K10" s="48">
        <f t="shared" si="8"/>
        <v>512380622.1799984</v>
      </c>
      <c r="L10" s="93">
        <f t="shared" si="9"/>
        <v>5.4488429159602694</v>
      </c>
      <c r="M10" s="61">
        <f t="shared" si="10"/>
        <v>16.317042206436259</v>
      </c>
      <c r="N10" s="61">
        <f t="shared" si="11"/>
        <v>16.689089533500312</v>
      </c>
    </row>
    <row r="11" spans="1:14" ht="15.95" customHeight="1" x14ac:dyDescent="0.2">
      <c r="A11" s="97"/>
      <c r="B11" s="52" t="s">
        <v>118</v>
      </c>
      <c r="C11" s="48">
        <f t="shared" si="0"/>
        <v>6419296424.96</v>
      </c>
      <c r="D11" s="48">
        <f t="shared" si="1"/>
        <v>1183575226.9199998</v>
      </c>
      <c r="E11" s="47">
        <f t="shared" si="2"/>
        <v>3</v>
      </c>
      <c r="F11" s="63">
        <f t="shared" si="3"/>
        <v>7602871651.8800001</v>
      </c>
      <c r="G11" s="48">
        <f t="shared" si="4"/>
        <v>7147608383.0299997</v>
      </c>
      <c r="H11" s="48">
        <f t="shared" si="5"/>
        <v>1051612899.77</v>
      </c>
      <c r="I11" s="47">
        <f t="shared" si="6"/>
        <v>3</v>
      </c>
      <c r="J11" s="63">
        <f t="shared" si="7"/>
        <v>8199221282.7999992</v>
      </c>
      <c r="K11" s="48">
        <f t="shared" si="8"/>
        <v>596349630.91999912</v>
      </c>
      <c r="L11" s="93">
        <f t="shared" si="9"/>
        <v>7.8437419204957477</v>
      </c>
      <c r="M11" s="61">
        <f t="shared" si="10"/>
        <v>13.192608876851638</v>
      </c>
      <c r="N11" s="61">
        <f t="shared" si="11"/>
        <v>13.799870931700534</v>
      </c>
    </row>
    <row r="12" spans="1:14" ht="15.95" customHeight="1" x14ac:dyDescent="0.2">
      <c r="A12" s="97"/>
      <c r="B12" s="52" t="s">
        <v>97</v>
      </c>
      <c r="C12" s="48">
        <f t="shared" si="0"/>
        <v>6008559166.3800011</v>
      </c>
      <c r="D12" s="48">
        <f t="shared" si="1"/>
        <v>1271007230.1500001</v>
      </c>
      <c r="E12" s="47">
        <f t="shared" si="2"/>
        <v>4</v>
      </c>
      <c r="F12" s="63">
        <f t="shared" si="3"/>
        <v>7279566396.5300007</v>
      </c>
      <c r="G12" s="48">
        <f t="shared" si="4"/>
        <v>5576938347.9199991</v>
      </c>
      <c r="H12" s="48">
        <f t="shared" si="5"/>
        <v>1215541702.0899999</v>
      </c>
      <c r="I12" s="47">
        <f t="shared" si="6"/>
        <v>4</v>
      </c>
      <c r="J12" s="63">
        <f t="shared" si="7"/>
        <v>6792480050.0099993</v>
      </c>
      <c r="K12" s="48">
        <f t="shared" si="8"/>
        <v>-487086346.52000141</v>
      </c>
      <c r="L12" s="93">
        <f t="shared" si="9"/>
        <v>-6.6911450488614825</v>
      </c>
      <c r="M12" s="61">
        <f t="shared" si="10"/>
        <v>12.631605090787659</v>
      </c>
      <c r="N12" s="61">
        <f t="shared" si="11"/>
        <v>11.432225666713384</v>
      </c>
    </row>
    <row r="13" spans="1:14" ht="15.95" customHeight="1" x14ac:dyDescent="0.2">
      <c r="A13" s="97"/>
      <c r="B13" s="52" t="s">
        <v>89</v>
      </c>
      <c r="C13" s="48">
        <f t="shared" si="0"/>
        <v>3725245775.6299996</v>
      </c>
      <c r="D13" s="48">
        <f t="shared" si="1"/>
        <v>882100090.39999998</v>
      </c>
      <c r="E13" s="47">
        <f t="shared" si="2"/>
        <v>5</v>
      </c>
      <c r="F13" s="63">
        <f t="shared" si="3"/>
        <v>4607345866.0299997</v>
      </c>
      <c r="G13" s="48">
        <f t="shared" si="4"/>
        <v>4180185012.9000001</v>
      </c>
      <c r="H13" s="48">
        <f t="shared" si="5"/>
        <v>907157351.91000009</v>
      </c>
      <c r="I13" s="47">
        <f t="shared" si="6"/>
        <v>5</v>
      </c>
      <c r="J13" s="63">
        <f t="shared" si="7"/>
        <v>5087342364.8100004</v>
      </c>
      <c r="K13" s="48">
        <f t="shared" si="8"/>
        <v>479996498.78000069</v>
      </c>
      <c r="L13" s="93">
        <f t="shared" si="9"/>
        <v>10.418069594449571</v>
      </c>
      <c r="M13" s="61">
        <f t="shared" si="10"/>
        <v>7.9947307746386835</v>
      </c>
      <c r="N13" s="61">
        <f t="shared" si="11"/>
        <v>8.5623580091712785</v>
      </c>
    </row>
    <row r="14" spans="1:14" ht="15.95" customHeight="1" x14ac:dyDescent="0.2">
      <c r="A14" s="97"/>
      <c r="B14" s="52" t="s">
        <v>94</v>
      </c>
      <c r="C14" s="48">
        <f t="shared" si="0"/>
        <v>3809212548.4299998</v>
      </c>
      <c r="D14" s="48">
        <f t="shared" si="1"/>
        <v>292043431.93000001</v>
      </c>
      <c r="E14" s="47">
        <f t="shared" si="2"/>
        <v>6</v>
      </c>
      <c r="F14" s="63">
        <f t="shared" si="3"/>
        <v>4101255980.3599997</v>
      </c>
      <c r="G14" s="48">
        <f t="shared" si="4"/>
        <v>4105937503.3899999</v>
      </c>
      <c r="H14" s="48">
        <f t="shared" si="5"/>
        <v>253085156.58000004</v>
      </c>
      <c r="I14" s="47">
        <f t="shared" si="6"/>
        <v>6</v>
      </c>
      <c r="J14" s="63">
        <f t="shared" si="7"/>
        <v>4359022659.9700003</v>
      </c>
      <c r="K14" s="48">
        <f t="shared" si="8"/>
        <v>257766679.61000061</v>
      </c>
      <c r="L14" s="93">
        <f t="shared" si="9"/>
        <v>6.2850668391436129</v>
      </c>
      <c r="M14" s="61">
        <f t="shared" si="10"/>
        <v>7.1165565499661003</v>
      </c>
      <c r="N14" s="61">
        <f t="shared" si="11"/>
        <v>7.3365442913624639</v>
      </c>
    </row>
    <row r="15" spans="1:14" ht="15.95" customHeight="1" x14ac:dyDescent="0.2">
      <c r="A15" s="97"/>
      <c r="B15" s="52" t="s">
        <v>93</v>
      </c>
      <c r="C15" s="48">
        <f t="shared" si="0"/>
        <v>84563983.459999979</v>
      </c>
      <c r="D15" s="48">
        <f t="shared" si="1"/>
        <v>1835819404.1299999</v>
      </c>
      <c r="E15" s="47">
        <f t="shared" si="2"/>
        <v>7</v>
      </c>
      <c r="F15" s="63">
        <f t="shared" si="3"/>
        <v>1920383387.5899999</v>
      </c>
      <c r="G15" s="48">
        <f t="shared" si="4"/>
        <v>96400607.319999993</v>
      </c>
      <c r="H15" s="48">
        <f t="shared" si="5"/>
        <v>1918698195.46</v>
      </c>
      <c r="I15" s="47">
        <f t="shared" si="6"/>
        <v>7</v>
      </c>
      <c r="J15" s="63">
        <f t="shared" si="7"/>
        <v>2015098802.78</v>
      </c>
      <c r="K15" s="48">
        <f t="shared" si="8"/>
        <v>94715415.190000057</v>
      </c>
      <c r="L15" s="93">
        <f t="shared" si="9"/>
        <v>4.9321096923705374</v>
      </c>
      <c r="M15" s="61">
        <f t="shared" si="10"/>
        <v>3.332276024916661</v>
      </c>
      <c r="N15" s="61">
        <f t="shared" si="11"/>
        <v>3.3915542017780402</v>
      </c>
    </row>
    <row r="16" spans="1:14" ht="15.95" customHeight="1" x14ac:dyDescent="0.2">
      <c r="A16" s="97"/>
      <c r="B16" s="52" t="s">
        <v>79</v>
      </c>
      <c r="C16" s="48">
        <f t="shared" si="0"/>
        <v>456661420.38</v>
      </c>
      <c r="D16" s="48">
        <f t="shared" si="1"/>
        <v>803626686.14999998</v>
      </c>
      <c r="E16" s="47">
        <f t="shared" si="2"/>
        <v>8</v>
      </c>
      <c r="F16" s="63">
        <f t="shared" si="3"/>
        <v>1260288106.53</v>
      </c>
      <c r="G16" s="48">
        <f t="shared" si="4"/>
        <v>378724920.77999997</v>
      </c>
      <c r="H16" s="48">
        <f t="shared" si="5"/>
        <v>873298941.22000003</v>
      </c>
      <c r="I16" s="47">
        <f t="shared" si="6"/>
        <v>8</v>
      </c>
      <c r="J16" s="63">
        <f t="shared" si="7"/>
        <v>1252023862</v>
      </c>
      <c r="K16" s="48">
        <f t="shared" si="8"/>
        <v>-8264244.5299999714</v>
      </c>
      <c r="L16" s="93">
        <f t="shared" si="9"/>
        <v>-0.65574248357815867</v>
      </c>
      <c r="M16" s="61">
        <f t="shared" si="10"/>
        <v>2.1868694912779314</v>
      </c>
      <c r="N16" s="61">
        <f t="shared" si="11"/>
        <v>2.1072449569392466</v>
      </c>
    </row>
    <row r="17" spans="1:14" ht="15.95" customHeight="1" x14ac:dyDescent="0.2">
      <c r="A17" s="97"/>
      <c r="B17" s="52" t="s">
        <v>123</v>
      </c>
      <c r="C17" s="48">
        <f t="shared" si="0"/>
        <v>351362915.12000006</v>
      </c>
      <c r="D17" s="48">
        <f t="shared" si="1"/>
        <v>907282269.94999993</v>
      </c>
      <c r="E17" s="47">
        <f t="shared" si="2"/>
        <v>9</v>
      </c>
      <c r="F17" s="63">
        <f t="shared" si="3"/>
        <v>1258645185.0699999</v>
      </c>
      <c r="G17" s="48">
        <f t="shared" si="4"/>
        <v>370425602.91999996</v>
      </c>
      <c r="H17" s="48">
        <f t="shared" si="5"/>
        <v>833766462.55000007</v>
      </c>
      <c r="I17" s="47">
        <f t="shared" si="6"/>
        <v>9</v>
      </c>
      <c r="J17" s="63">
        <f t="shared" si="7"/>
        <v>1204192065.47</v>
      </c>
      <c r="K17" s="48">
        <f t="shared" si="8"/>
        <v>-54453119.599999905</v>
      </c>
      <c r="L17" s="93">
        <f t="shared" si="9"/>
        <v>-4.3263280427177326</v>
      </c>
      <c r="M17" s="61">
        <f t="shared" si="10"/>
        <v>2.1840186710576788</v>
      </c>
      <c r="N17" s="61">
        <f t="shared" si="11"/>
        <v>2.0267406510083856</v>
      </c>
    </row>
    <row r="18" spans="1:14" ht="15.95" customHeight="1" x14ac:dyDescent="0.2">
      <c r="A18" s="97"/>
      <c r="B18" s="52" t="s">
        <v>78</v>
      </c>
      <c r="C18" s="48">
        <f t="shared" si="0"/>
        <v>880586169.32000005</v>
      </c>
      <c r="D18" s="48">
        <f t="shared" si="1"/>
        <v>977598.53999999992</v>
      </c>
      <c r="E18" s="47">
        <f t="shared" si="2"/>
        <v>11</v>
      </c>
      <c r="F18" s="63">
        <f t="shared" si="3"/>
        <v>881563767.86000001</v>
      </c>
      <c r="G18" s="48">
        <f t="shared" si="4"/>
        <v>902069096.50999999</v>
      </c>
      <c r="H18" s="48">
        <f t="shared" si="5"/>
        <v>641323.96</v>
      </c>
      <c r="I18" s="47">
        <f t="shared" si="6"/>
        <v>10</v>
      </c>
      <c r="J18" s="63">
        <f t="shared" si="7"/>
        <v>902710420.47000003</v>
      </c>
      <c r="K18" s="48">
        <f t="shared" si="8"/>
        <v>21146652.610000014</v>
      </c>
      <c r="L18" s="93">
        <f t="shared" si="9"/>
        <v>2.398766076937759</v>
      </c>
      <c r="M18" s="61">
        <f t="shared" si="10"/>
        <v>1.5297017392769974</v>
      </c>
      <c r="N18" s="61">
        <f t="shared" si="11"/>
        <v>1.519325660513581</v>
      </c>
    </row>
    <row r="19" spans="1:14" ht="15.95" customHeight="1" x14ac:dyDescent="0.2">
      <c r="A19" s="97"/>
      <c r="B19" s="52" t="s">
        <v>91</v>
      </c>
      <c r="C19" s="48">
        <f t="shared" si="0"/>
        <v>937008308.71000004</v>
      </c>
      <c r="D19" s="48">
        <f t="shared" si="1"/>
        <v>3018883.96</v>
      </c>
      <c r="E19" s="47">
        <f t="shared" si="2"/>
        <v>10</v>
      </c>
      <c r="F19" s="63">
        <f t="shared" si="3"/>
        <v>940027192.67000008</v>
      </c>
      <c r="G19" s="48">
        <f t="shared" si="4"/>
        <v>887513440.30000007</v>
      </c>
      <c r="H19" s="48">
        <f t="shared" si="5"/>
        <v>4528941.62</v>
      </c>
      <c r="I19" s="47">
        <f t="shared" si="6"/>
        <v>11</v>
      </c>
      <c r="J19" s="63">
        <f t="shared" si="7"/>
        <v>892042381.92000008</v>
      </c>
      <c r="K19" s="48">
        <f t="shared" si="8"/>
        <v>-47984810.75</v>
      </c>
      <c r="L19" s="93">
        <f t="shared" si="9"/>
        <v>-5.104619432732223</v>
      </c>
      <c r="M19" s="61">
        <f t="shared" si="10"/>
        <v>1.631148289006511</v>
      </c>
      <c r="N19" s="61">
        <f t="shared" si="11"/>
        <v>1.5013705950254435</v>
      </c>
    </row>
    <row r="20" spans="1:14" ht="15.95" customHeight="1" x14ac:dyDescent="0.2">
      <c r="A20" s="97"/>
      <c r="B20" s="52" t="s">
        <v>99</v>
      </c>
      <c r="C20" s="48">
        <f t="shared" si="0"/>
        <v>571693487.55000007</v>
      </c>
      <c r="D20" s="48">
        <f t="shared" si="1"/>
        <v>1955.37</v>
      </c>
      <c r="E20" s="47">
        <f t="shared" si="2"/>
        <v>12</v>
      </c>
      <c r="F20" s="63">
        <f t="shared" si="3"/>
        <v>571695442.92000008</v>
      </c>
      <c r="G20" s="48">
        <f t="shared" si="4"/>
        <v>574135442.87</v>
      </c>
      <c r="H20" s="48">
        <f t="shared" si="5"/>
        <v>731889.35999999987</v>
      </c>
      <c r="I20" s="47">
        <f t="shared" si="6"/>
        <v>12</v>
      </c>
      <c r="J20" s="63">
        <f t="shared" si="7"/>
        <v>574867332.23000002</v>
      </c>
      <c r="K20" s="48">
        <f t="shared" si="8"/>
        <v>3171889.3099999428</v>
      </c>
      <c r="L20" s="93">
        <f t="shared" si="9"/>
        <v>0.55482151367153709</v>
      </c>
      <c r="M20" s="61">
        <f t="shared" si="10"/>
        <v>0.99201390217563867</v>
      </c>
      <c r="N20" s="61">
        <f t="shared" si="11"/>
        <v>0.96754249141522042</v>
      </c>
    </row>
    <row r="21" spans="1:14" ht="15.95" customHeight="1" x14ac:dyDescent="0.2">
      <c r="A21" s="97"/>
      <c r="B21" s="52" t="s">
        <v>104</v>
      </c>
      <c r="C21" s="48">
        <f t="shared" si="0"/>
        <v>565124560.31999993</v>
      </c>
      <c r="D21" s="48">
        <f t="shared" si="1"/>
        <v>0</v>
      </c>
      <c r="E21" s="47">
        <f t="shared" si="2"/>
        <v>13</v>
      </c>
      <c r="F21" s="63">
        <f t="shared" si="3"/>
        <v>565124560.31999993</v>
      </c>
      <c r="G21" s="48">
        <f t="shared" si="4"/>
        <v>556156858.12</v>
      </c>
      <c r="H21" s="48">
        <f t="shared" si="5"/>
        <v>0</v>
      </c>
      <c r="I21" s="47">
        <f t="shared" si="6"/>
        <v>13</v>
      </c>
      <c r="J21" s="63">
        <f t="shared" si="7"/>
        <v>556156858.12</v>
      </c>
      <c r="K21" s="48">
        <f t="shared" si="8"/>
        <v>-8967702.1999999285</v>
      </c>
      <c r="L21" s="93">
        <f t="shared" si="9"/>
        <v>-1.5868540901711996</v>
      </c>
      <c r="M21" s="61">
        <f t="shared" si="10"/>
        <v>0.98061201508787277</v>
      </c>
      <c r="N21" s="61">
        <f t="shared" si="11"/>
        <v>0.93605143648655653</v>
      </c>
    </row>
    <row r="22" spans="1:14" ht="15.95" customHeight="1" x14ac:dyDescent="0.2">
      <c r="A22" s="97"/>
      <c r="B22" s="52" t="s">
        <v>101</v>
      </c>
      <c r="C22" s="48">
        <f t="shared" si="0"/>
        <v>21827620.399999999</v>
      </c>
      <c r="D22" s="48">
        <f t="shared" si="1"/>
        <v>255806601.75</v>
      </c>
      <c r="E22" s="47">
        <f t="shared" si="2"/>
        <v>19</v>
      </c>
      <c r="F22" s="63">
        <f t="shared" si="3"/>
        <v>277634222.14999998</v>
      </c>
      <c r="G22" s="48">
        <f t="shared" si="4"/>
        <v>17647045.619999997</v>
      </c>
      <c r="H22" s="48">
        <f t="shared" si="5"/>
        <v>500663885.37</v>
      </c>
      <c r="I22" s="47">
        <f t="shared" si="6"/>
        <v>14</v>
      </c>
      <c r="J22" s="63">
        <f t="shared" si="7"/>
        <v>518310930.99000001</v>
      </c>
      <c r="K22" s="48">
        <f t="shared" si="8"/>
        <v>240676708.84000003</v>
      </c>
      <c r="L22" s="93">
        <f t="shared" si="9"/>
        <v>86.688415778213184</v>
      </c>
      <c r="M22" s="61">
        <f t="shared" si="10"/>
        <v>0.4817547725862491</v>
      </c>
      <c r="N22" s="61">
        <f t="shared" si="11"/>
        <v>0.87235405698295188</v>
      </c>
    </row>
    <row r="23" spans="1:14" ht="15.95" customHeight="1" x14ac:dyDescent="0.2">
      <c r="A23" s="97"/>
      <c r="B23" s="52" t="s">
        <v>111</v>
      </c>
      <c r="C23" s="48">
        <f t="shared" si="0"/>
        <v>413169423.60000002</v>
      </c>
      <c r="D23" s="48">
        <f t="shared" si="1"/>
        <v>4699017.8</v>
      </c>
      <c r="E23" s="47">
        <f t="shared" si="2"/>
        <v>16</v>
      </c>
      <c r="F23" s="63">
        <f t="shared" si="3"/>
        <v>417868441.40000004</v>
      </c>
      <c r="G23" s="48">
        <f t="shared" si="4"/>
        <v>448463485.25</v>
      </c>
      <c r="H23" s="48">
        <f t="shared" si="5"/>
        <v>7930805.540000001</v>
      </c>
      <c r="I23" s="47">
        <f t="shared" si="6"/>
        <v>15</v>
      </c>
      <c r="J23" s="63">
        <f t="shared" si="7"/>
        <v>456394290.79000002</v>
      </c>
      <c r="K23" s="48">
        <f t="shared" si="8"/>
        <v>38525849.389999986</v>
      </c>
      <c r="L23" s="93">
        <f t="shared" si="9"/>
        <v>9.2196121011018235</v>
      </c>
      <c r="M23" s="61">
        <f t="shared" si="10"/>
        <v>0.7250911447395838</v>
      </c>
      <c r="N23" s="61">
        <f t="shared" si="11"/>
        <v>0.7681439602171829</v>
      </c>
    </row>
    <row r="24" spans="1:14" ht="15.95" customHeight="1" x14ac:dyDescent="0.2">
      <c r="A24" s="97"/>
      <c r="B24" s="51" t="s">
        <v>112</v>
      </c>
      <c r="C24" s="48">
        <f t="shared" si="0"/>
        <v>485729904.88000005</v>
      </c>
      <c r="D24" s="48">
        <f t="shared" si="1"/>
        <v>-1380749.2099999997</v>
      </c>
      <c r="E24" s="47">
        <f t="shared" si="2"/>
        <v>15</v>
      </c>
      <c r="F24" s="63">
        <f t="shared" si="3"/>
        <v>484349155.67000008</v>
      </c>
      <c r="G24" s="48">
        <f t="shared" si="4"/>
        <v>372042651.24999994</v>
      </c>
      <c r="H24" s="48">
        <f t="shared" si="5"/>
        <v>0</v>
      </c>
      <c r="I24" s="47">
        <f t="shared" si="6"/>
        <v>16</v>
      </c>
      <c r="J24" s="63">
        <f t="shared" si="7"/>
        <v>372042651.24999994</v>
      </c>
      <c r="K24" s="48">
        <f t="shared" si="8"/>
        <v>-112306504.42000014</v>
      </c>
      <c r="L24" s="93">
        <f t="shared" si="9"/>
        <v>-23.187096148572113</v>
      </c>
      <c r="M24" s="61">
        <f t="shared" si="10"/>
        <v>0.84044940690371839</v>
      </c>
      <c r="N24" s="61">
        <f t="shared" si="11"/>
        <v>0.62617416840644002</v>
      </c>
    </row>
    <row r="25" spans="1:14" ht="15.95" customHeight="1" x14ac:dyDescent="0.2">
      <c r="A25" s="97"/>
      <c r="B25" s="52" t="s">
        <v>81</v>
      </c>
      <c r="C25" s="48">
        <f t="shared" si="0"/>
        <v>343036617.61000001</v>
      </c>
      <c r="D25" s="48">
        <f t="shared" si="1"/>
        <v>6539483.4100000001</v>
      </c>
      <c r="E25" s="47">
        <f t="shared" si="2"/>
        <v>17</v>
      </c>
      <c r="F25" s="63">
        <f t="shared" si="3"/>
        <v>349576101.02000004</v>
      </c>
      <c r="G25" s="48">
        <f t="shared" si="4"/>
        <v>353642830.06000006</v>
      </c>
      <c r="H25" s="48">
        <f t="shared" si="5"/>
        <v>5685184.6700000009</v>
      </c>
      <c r="I25" s="47">
        <f t="shared" si="6"/>
        <v>17</v>
      </c>
      <c r="J25" s="63">
        <f t="shared" si="7"/>
        <v>359328014.73000008</v>
      </c>
      <c r="K25" s="48">
        <f t="shared" si="8"/>
        <v>9751913.7100000381</v>
      </c>
      <c r="L25" s="93">
        <f t="shared" si="9"/>
        <v>2.7896397040717922</v>
      </c>
      <c r="M25" s="61">
        <f t="shared" si="10"/>
        <v>0.60658932369471863</v>
      </c>
      <c r="N25" s="61">
        <f t="shared" si="11"/>
        <v>0.60477453338408027</v>
      </c>
    </row>
    <row r="26" spans="1:14" ht="15.95" customHeight="1" x14ac:dyDescent="0.2">
      <c r="A26" s="97"/>
      <c r="B26" s="52" t="s">
        <v>98</v>
      </c>
      <c r="C26" s="48">
        <f t="shared" si="0"/>
        <v>16921419.599999998</v>
      </c>
      <c r="D26" s="48">
        <f t="shared" si="1"/>
        <v>307087857.56999999</v>
      </c>
      <c r="E26" s="47">
        <f t="shared" si="2"/>
        <v>18</v>
      </c>
      <c r="F26" s="63">
        <f t="shared" si="3"/>
        <v>324009277.17000002</v>
      </c>
      <c r="G26" s="48">
        <f t="shared" si="4"/>
        <v>12938220.77</v>
      </c>
      <c r="H26" s="48">
        <f t="shared" si="5"/>
        <v>308719385.63999999</v>
      </c>
      <c r="I26" s="47">
        <f t="shared" si="6"/>
        <v>18</v>
      </c>
      <c r="J26" s="63">
        <f t="shared" si="7"/>
        <v>321657606.40999997</v>
      </c>
      <c r="K26" s="48">
        <f t="shared" si="8"/>
        <v>-2351670.7600000501</v>
      </c>
      <c r="L26" s="93">
        <f t="shared" si="9"/>
        <v>-0.725803526534885</v>
      </c>
      <c r="M26" s="61">
        <f t="shared" si="10"/>
        <v>0.56222541454033914</v>
      </c>
      <c r="N26" s="61">
        <f t="shared" si="11"/>
        <v>0.54137256448601268</v>
      </c>
    </row>
    <row r="27" spans="1:14" ht="15.95" customHeight="1" x14ac:dyDescent="0.2">
      <c r="A27" s="97"/>
      <c r="B27" s="52" t="s">
        <v>107</v>
      </c>
      <c r="C27" s="48">
        <f t="shared" si="0"/>
        <v>256788141.546</v>
      </c>
      <c r="D27" s="48">
        <f t="shared" si="1"/>
        <v>0</v>
      </c>
      <c r="E27" s="47">
        <f t="shared" si="2"/>
        <v>21</v>
      </c>
      <c r="F27" s="63">
        <f t="shared" si="3"/>
        <v>256788141.546</v>
      </c>
      <c r="G27" s="48">
        <f t="shared" si="4"/>
        <v>290879288.22000003</v>
      </c>
      <c r="H27" s="48">
        <f t="shared" si="5"/>
        <v>0</v>
      </c>
      <c r="I27" s="47">
        <f t="shared" si="6"/>
        <v>19</v>
      </c>
      <c r="J27" s="63">
        <f t="shared" si="7"/>
        <v>290879288.22000003</v>
      </c>
      <c r="K27" s="48">
        <f t="shared" si="8"/>
        <v>34091146.674000025</v>
      </c>
      <c r="L27" s="93">
        <f t="shared" si="9"/>
        <v>13.275981697890465</v>
      </c>
      <c r="M27" s="61">
        <f t="shared" si="10"/>
        <v>0.44558236292102865</v>
      </c>
      <c r="N27" s="61">
        <f t="shared" si="11"/>
        <v>0.48957047208392007</v>
      </c>
    </row>
    <row r="28" spans="1:14" ht="15.95" customHeight="1" x14ac:dyDescent="0.2">
      <c r="A28" s="97"/>
      <c r="B28" s="51" t="s">
        <v>106</v>
      </c>
      <c r="C28" s="48">
        <f t="shared" si="0"/>
        <v>0</v>
      </c>
      <c r="D28" s="48">
        <f t="shared" si="1"/>
        <v>254253656.61999997</v>
      </c>
      <c r="E28" s="47">
        <f t="shared" si="2"/>
        <v>22</v>
      </c>
      <c r="F28" s="63">
        <f t="shared" si="3"/>
        <v>254253656.61999997</v>
      </c>
      <c r="G28" s="48">
        <f t="shared" si="4"/>
        <v>0</v>
      </c>
      <c r="H28" s="48">
        <f t="shared" si="5"/>
        <v>283271518.38</v>
      </c>
      <c r="I28" s="47">
        <f t="shared" si="6"/>
        <v>20</v>
      </c>
      <c r="J28" s="63">
        <f t="shared" si="7"/>
        <v>283271518.38</v>
      </c>
      <c r="K28" s="48">
        <f t="shared" si="8"/>
        <v>29017861.76000002</v>
      </c>
      <c r="L28" s="93">
        <f t="shared" si="9"/>
        <v>11.412957495187282</v>
      </c>
      <c r="M28" s="61">
        <f t="shared" si="10"/>
        <v>0.44118448934588728</v>
      </c>
      <c r="N28" s="61">
        <f t="shared" si="11"/>
        <v>0.47676605587791754</v>
      </c>
    </row>
    <row r="29" spans="1:14" ht="15.95" customHeight="1" x14ac:dyDescent="0.2">
      <c r="A29" s="97"/>
      <c r="B29" s="52" t="s">
        <v>83</v>
      </c>
      <c r="C29" s="48">
        <f t="shared" si="0"/>
        <v>264876627.75999999</v>
      </c>
      <c r="D29" s="48">
        <f t="shared" si="1"/>
        <v>0</v>
      </c>
      <c r="E29" s="47">
        <f t="shared" si="2"/>
        <v>20</v>
      </c>
      <c r="F29" s="63">
        <f t="shared" si="3"/>
        <v>264876627.75999999</v>
      </c>
      <c r="G29" s="48">
        <f t="shared" si="4"/>
        <v>274339389.48000002</v>
      </c>
      <c r="H29" s="48">
        <f t="shared" si="5"/>
        <v>0</v>
      </c>
      <c r="I29" s="47">
        <f t="shared" si="6"/>
        <v>21</v>
      </c>
      <c r="J29" s="63">
        <f t="shared" si="7"/>
        <v>274339389.48000002</v>
      </c>
      <c r="K29" s="48">
        <f t="shared" si="8"/>
        <v>9462761.7200000286</v>
      </c>
      <c r="L29" s="93">
        <f t="shared" si="9"/>
        <v>3.5725166844747318</v>
      </c>
      <c r="M29" s="61">
        <f t="shared" si="10"/>
        <v>0.4596176169556962</v>
      </c>
      <c r="N29" s="61">
        <f t="shared" si="11"/>
        <v>0.46173264944651821</v>
      </c>
    </row>
    <row r="30" spans="1:14" ht="15.95" customHeight="1" x14ac:dyDescent="0.2">
      <c r="A30" s="97"/>
      <c r="B30" s="52" t="s">
        <v>116</v>
      </c>
      <c r="C30" s="48">
        <f t="shared" si="0"/>
        <v>216785616.02999997</v>
      </c>
      <c r="D30" s="48">
        <f t="shared" si="1"/>
        <v>1271255.6099999996</v>
      </c>
      <c r="E30" s="47">
        <f t="shared" si="2"/>
        <v>23</v>
      </c>
      <c r="F30" s="63">
        <f t="shared" si="3"/>
        <v>218056871.63999999</v>
      </c>
      <c r="G30" s="48">
        <f t="shared" si="4"/>
        <v>169447089.88999999</v>
      </c>
      <c r="H30" s="48">
        <f t="shared" si="5"/>
        <v>104676393.61</v>
      </c>
      <c r="I30" s="47">
        <f t="shared" si="6"/>
        <v>22</v>
      </c>
      <c r="J30" s="63">
        <f t="shared" si="7"/>
        <v>274123483.5</v>
      </c>
      <c r="K30" s="48">
        <f t="shared" si="8"/>
        <v>56066611.860000014</v>
      </c>
      <c r="L30" s="93">
        <f t="shared" si="9"/>
        <v>25.711921591062232</v>
      </c>
      <c r="M30" s="61">
        <f t="shared" si="10"/>
        <v>0.37837532345360808</v>
      </c>
      <c r="N30" s="61">
        <f t="shared" si="11"/>
        <v>0.46136926436949482</v>
      </c>
    </row>
    <row r="31" spans="1:14" ht="15.95" customHeight="1" x14ac:dyDescent="0.2">
      <c r="A31" s="97"/>
      <c r="B31" s="52" t="s">
        <v>80</v>
      </c>
      <c r="C31" s="48">
        <f t="shared" si="0"/>
        <v>444929020.91999996</v>
      </c>
      <c r="D31" s="48">
        <f t="shared" si="1"/>
        <v>65652951.450000003</v>
      </c>
      <c r="E31" s="47">
        <f t="shared" si="2"/>
        <v>14</v>
      </c>
      <c r="F31" s="63">
        <f t="shared" si="3"/>
        <v>510581972.36999995</v>
      </c>
      <c r="G31" s="48">
        <f t="shared" si="4"/>
        <v>269508378.61000001</v>
      </c>
      <c r="H31" s="48">
        <f t="shared" si="5"/>
        <v>3878750.2499999995</v>
      </c>
      <c r="I31" s="47">
        <f t="shared" si="6"/>
        <v>23</v>
      </c>
      <c r="J31" s="63">
        <f t="shared" si="7"/>
        <v>273387128.86000001</v>
      </c>
      <c r="K31" s="48">
        <f t="shared" si="8"/>
        <v>-237194843.50999993</v>
      </c>
      <c r="L31" s="93">
        <f t="shared" si="9"/>
        <v>-46.455781117574119</v>
      </c>
      <c r="M31" s="61">
        <f t="shared" si="10"/>
        <v>0.88596895613557525</v>
      </c>
      <c r="N31" s="61">
        <f t="shared" si="11"/>
        <v>0.46012992728595065</v>
      </c>
    </row>
    <row r="32" spans="1:14" ht="15.95" customHeight="1" x14ac:dyDescent="0.2">
      <c r="A32" s="97"/>
      <c r="B32" s="52" t="s">
        <v>120</v>
      </c>
      <c r="C32" s="48">
        <f t="shared" si="0"/>
        <v>191567293.94</v>
      </c>
      <c r="D32" s="48">
        <f t="shared" si="1"/>
        <v>1311669.04</v>
      </c>
      <c r="E32" s="47">
        <f t="shared" si="2"/>
        <v>24</v>
      </c>
      <c r="F32" s="63">
        <f t="shared" si="3"/>
        <v>192878962.97999999</v>
      </c>
      <c r="G32" s="48">
        <f t="shared" si="4"/>
        <v>186834345.06</v>
      </c>
      <c r="H32" s="48">
        <f t="shared" si="5"/>
        <v>5085645</v>
      </c>
      <c r="I32" s="47">
        <f t="shared" si="6"/>
        <v>24</v>
      </c>
      <c r="J32" s="63">
        <f t="shared" si="7"/>
        <v>191919990.06</v>
      </c>
      <c r="K32" s="48">
        <f t="shared" si="8"/>
        <v>-958972.91999998689</v>
      </c>
      <c r="L32" s="93">
        <f t="shared" si="9"/>
        <v>-0.49718896513323996</v>
      </c>
      <c r="M32" s="61">
        <f t="shared" si="10"/>
        <v>0.33468626535852103</v>
      </c>
      <c r="N32" s="61">
        <f t="shared" si="11"/>
        <v>0.32301495479785464</v>
      </c>
    </row>
    <row r="33" spans="1:14" ht="15.95" customHeight="1" x14ac:dyDescent="0.2">
      <c r="A33" s="97"/>
      <c r="B33" s="52" t="s">
        <v>115</v>
      </c>
      <c r="C33" s="48">
        <f t="shared" si="0"/>
        <v>134913170.77000001</v>
      </c>
      <c r="D33" s="48">
        <f t="shared" si="1"/>
        <v>2097850.0799999996</v>
      </c>
      <c r="E33" s="47">
        <f t="shared" si="2"/>
        <v>25</v>
      </c>
      <c r="F33" s="63">
        <f t="shared" si="3"/>
        <v>137011020.85000002</v>
      </c>
      <c r="G33" s="48">
        <f t="shared" si="4"/>
        <v>143280901.36999997</v>
      </c>
      <c r="H33" s="48">
        <f t="shared" si="5"/>
        <v>2758948.78</v>
      </c>
      <c r="I33" s="47">
        <f t="shared" si="6"/>
        <v>25</v>
      </c>
      <c r="J33" s="63">
        <f t="shared" si="7"/>
        <v>146039850.14999998</v>
      </c>
      <c r="K33" s="48">
        <f t="shared" si="8"/>
        <v>9028829.2999999523</v>
      </c>
      <c r="L33" s="93">
        <f t="shared" si="9"/>
        <v>6.5898562349117409</v>
      </c>
      <c r="M33" s="61">
        <f t="shared" si="10"/>
        <v>0.23774343335721806</v>
      </c>
      <c r="N33" s="61">
        <f t="shared" si="11"/>
        <v>0.24579542537564733</v>
      </c>
    </row>
    <row r="34" spans="1:14" ht="15.95" customHeight="1" x14ac:dyDescent="0.2">
      <c r="A34" s="97"/>
      <c r="B34" s="52" t="s">
        <v>96</v>
      </c>
      <c r="C34" s="48">
        <f t="shared" si="0"/>
        <v>98532758.040000007</v>
      </c>
      <c r="D34" s="48">
        <f t="shared" si="1"/>
        <v>0</v>
      </c>
      <c r="E34" s="47">
        <f t="shared" si="2"/>
        <v>27</v>
      </c>
      <c r="F34" s="63">
        <f t="shared" si="3"/>
        <v>98532758.040000007</v>
      </c>
      <c r="G34" s="48">
        <f t="shared" si="4"/>
        <v>81132908.079999983</v>
      </c>
      <c r="H34" s="48">
        <f t="shared" si="5"/>
        <v>0</v>
      </c>
      <c r="I34" s="47">
        <f t="shared" si="6"/>
        <v>26</v>
      </c>
      <c r="J34" s="63">
        <f t="shared" si="7"/>
        <v>81132908.079999983</v>
      </c>
      <c r="K34" s="48">
        <f t="shared" si="8"/>
        <v>-17399849.960000023</v>
      </c>
      <c r="L34" s="93">
        <f t="shared" si="9"/>
        <v>-17.658949476413156</v>
      </c>
      <c r="M34" s="61">
        <f t="shared" si="10"/>
        <v>0.17097541532977806</v>
      </c>
      <c r="N34" s="61">
        <f t="shared" si="11"/>
        <v>0.13655243848171597</v>
      </c>
    </row>
    <row r="35" spans="1:14" ht="15.95" customHeight="1" x14ac:dyDescent="0.2">
      <c r="A35" s="97"/>
      <c r="B35" s="52" t="s">
        <v>119</v>
      </c>
      <c r="C35" s="48">
        <f t="shared" si="0"/>
        <v>68038612.280000001</v>
      </c>
      <c r="D35" s="48">
        <f t="shared" si="1"/>
        <v>9943.0300000000007</v>
      </c>
      <c r="E35" s="47">
        <f t="shared" si="2"/>
        <v>28</v>
      </c>
      <c r="F35" s="63">
        <f t="shared" si="3"/>
        <v>68048555.310000002</v>
      </c>
      <c r="G35" s="48">
        <f t="shared" si="4"/>
        <v>78513221.050000012</v>
      </c>
      <c r="H35" s="48">
        <f t="shared" si="5"/>
        <v>166992.9</v>
      </c>
      <c r="I35" s="47">
        <f t="shared" si="6"/>
        <v>27</v>
      </c>
      <c r="J35" s="63">
        <f t="shared" si="7"/>
        <v>78680213.950000018</v>
      </c>
      <c r="K35" s="48">
        <f t="shared" si="8"/>
        <v>10631658.640000015</v>
      </c>
      <c r="L35" s="93">
        <f t="shared" si="9"/>
        <v>15.623636080981798</v>
      </c>
      <c r="M35" s="61">
        <f t="shared" si="10"/>
        <v>0.11807880179295774</v>
      </c>
      <c r="N35" s="61">
        <f t="shared" si="11"/>
        <v>0.13242438030868658</v>
      </c>
    </row>
    <row r="36" spans="1:14" ht="15.95" customHeight="1" x14ac:dyDescent="0.2">
      <c r="A36" s="97"/>
      <c r="B36" s="52" t="s">
        <v>90</v>
      </c>
      <c r="C36" s="48">
        <f t="shared" si="0"/>
        <v>63035846.31000001</v>
      </c>
      <c r="D36" s="48">
        <f t="shared" si="1"/>
        <v>72386871.24000001</v>
      </c>
      <c r="E36" s="47">
        <f t="shared" si="2"/>
        <v>26</v>
      </c>
      <c r="F36" s="63">
        <f t="shared" si="3"/>
        <v>135422717.55000001</v>
      </c>
      <c r="G36" s="48">
        <f t="shared" si="4"/>
        <v>48417669.743000001</v>
      </c>
      <c r="H36" s="48">
        <f t="shared" si="5"/>
        <v>647785</v>
      </c>
      <c r="I36" s="47">
        <f t="shared" si="6"/>
        <v>28</v>
      </c>
      <c r="J36" s="63">
        <f t="shared" si="7"/>
        <v>49065454.743000001</v>
      </c>
      <c r="K36" s="48">
        <f t="shared" si="8"/>
        <v>-86357262.807000011</v>
      </c>
      <c r="L36" s="93">
        <f t="shared" si="9"/>
        <v>-63.768667745953088</v>
      </c>
      <c r="M36" s="61">
        <f t="shared" si="10"/>
        <v>0.23498738732959226</v>
      </c>
      <c r="N36" s="61">
        <f t="shared" si="11"/>
        <v>8.2580640197988178E-2</v>
      </c>
    </row>
    <row r="37" spans="1:14" ht="15.95" customHeight="1" x14ac:dyDescent="0.2">
      <c r="A37" s="97"/>
      <c r="B37" s="52" t="s">
        <v>82</v>
      </c>
      <c r="C37" s="48">
        <f t="shared" si="0"/>
        <v>56057439.18</v>
      </c>
      <c r="D37" s="48">
        <f t="shared" si="1"/>
        <v>0</v>
      </c>
      <c r="E37" s="47">
        <f t="shared" si="2"/>
        <v>29</v>
      </c>
      <c r="F37" s="63">
        <f t="shared" si="3"/>
        <v>56057439.18</v>
      </c>
      <c r="G37" s="48">
        <f t="shared" si="4"/>
        <v>47844826.63000001</v>
      </c>
      <c r="H37" s="48">
        <f t="shared" si="5"/>
        <v>0</v>
      </c>
      <c r="I37" s="47">
        <f t="shared" si="6"/>
        <v>29</v>
      </c>
      <c r="J37" s="63">
        <f t="shared" si="7"/>
        <v>47844826.63000001</v>
      </c>
      <c r="K37" s="48">
        <f t="shared" si="8"/>
        <v>-8212612.5499999896</v>
      </c>
      <c r="L37" s="93">
        <f t="shared" si="9"/>
        <v>-14.650352692047447</v>
      </c>
      <c r="M37" s="61">
        <f t="shared" si="10"/>
        <v>9.7271649924113621E-2</v>
      </c>
      <c r="N37" s="61">
        <f t="shared" si="11"/>
        <v>8.0526236513294269E-2</v>
      </c>
    </row>
    <row r="38" spans="1:14" ht="15.95" customHeight="1" x14ac:dyDescent="0.2">
      <c r="A38" s="97"/>
      <c r="B38" s="52" t="s">
        <v>127</v>
      </c>
      <c r="C38" s="48">
        <f t="shared" si="0"/>
        <v>0</v>
      </c>
      <c r="D38" s="48">
        <f t="shared" si="1"/>
        <v>0</v>
      </c>
      <c r="E38" s="47" t="str">
        <f t="shared" si="2"/>
        <v>ND</v>
      </c>
      <c r="F38" s="63">
        <f t="shared" si="3"/>
        <v>0</v>
      </c>
      <c r="G38" s="48">
        <f t="shared" si="4"/>
        <v>86828.66</v>
      </c>
      <c r="H38" s="48">
        <f t="shared" si="5"/>
        <v>21133460.73</v>
      </c>
      <c r="I38" s="47">
        <f t="shared" si="6"/>
        <v>30</v>
      </c>
      <c r="J38" s="63">
        <f t="shared" si="7"/>
        <v>21220289.390000001</v>
      </c>
      <c r="K38" s="48">
        <f t="shared" si="8"/>
        <v>21220289.390000001</v>
      </c>
      <c r="L38" s="93">
        <f t="shared" si="9"/>
        <v>0</v>
      </c>
      <c r="M38" s="61">
        <f t="shared" si="10"/>
        <v>0</v>
      </c>
      <c r="N38" s="61">
        <f t="shared" si="11"/>
        <v>3.5715252048342278E-2</v>
      </c>
    </row>
    <row r="39" spans="1:14" ht="15.95" customHeight="1" x14ac:dyDescent="0.2">
      <c r="A39" s="97"/>
      <c r="B39" s="52" t="s">
        <v>122</v>
      </c>
      <c r="C39" s="48">
        <f t="shared" si="0"/>
        <v>6158152.25</v>
      </c>
      <c r="D39" s="48">
        <f t="shared" si="1"/>
        <v>0</v>
      </c>
      <c r="E39" s="47">
        <f t="shared" si="2"/>
        <v>30</v>
      </c>
      <c r="F39" s="63">
        <f t="shared" si="3"/>
        <v>6158152.25</v>
      </c>
      <c r="G39" s="48">
        <f t="shared" si="4"/>
        <v>9970650.7699999996</v>
      </c>
      <c r="H39" s="48">
        <f t="shared" si="5"/>
        <v>0</v>
      </c>
      <c r="I39" s="47">
        <f t="shared" si="6"/>
        <v>31</v>
      </c>
      <c r="J39" s="63">
        <f t="shared" si="7"/>
        <v>9970650.7699999996</v>
      </c>
      <c r="K39" s="48">
        <f t="shared" si="8"/>
        <v>3812498.5199999996</v>
      </c>
      <c r="L39" s="93">
        <f t="shared" si="9"/>
        <v>61.909780161736009</v>
      </c>
      <c r="M39" s="61">
        <f t="shared" si="10"/>
        <v>1.0685711630850003E-2</v>
      </c>
      <c r="N39" s="61">
        <f t="shared" si="11"/>
        <v>1.678131239361708E-2</v>
      </c>
    </row>
    <row r="40" spans="1:14" ht="15.95" customHeight="1" x14ac:dyDescent="0.2">
      <c r="A40" s="97"/>
      <c r="B40" s="52" t="s">
        <v>124</v>
      </c>
      <c r="C40" s="48">
        <f t="shared" si="0"/>
        <v>1337653.6299999999</v>
      </c>
      <c r="D40" s="48">
        <f t="shared" si="1"/>
        <v>0</v>
      </c>
      <c r="E40" s="47">
        <f t="shared" si="2"/>
        <v>31</v>
      </c>
      <c r="F40" s="63">
        <f t="shared" si="3"/>
        <v>1337653.6299999999</v>
      </c>
      <c r="G40" s="48">
        <f t="shared" si="4"/>
        <v>4139732.69</v>
      </c>
      <c r="H40" s="48">
        <f t="shared" si="5"/>
        <v>0</v>
      </c>
      <c r="I40" s="47">
        <f t="shared" si="6"/>
        <v>32</v>
      </c>
      <c r="J40" s="63">
        <f t="shared" si="7"/>
        <v>4139732.69</v>
      </c>
      <c r="K40" s="48">
        <f t="shared" si="8"/>
        <v>2802079.06</v>
      </c>
      <c r="L40" s="93">
        <f t="shared" si="9"/>
        <v>209.47717683837186</v>
      </c>
      <c r="M40" s="61">
        <f t="shared" si="10"/>
        <v>2.3211152261036947E-3</v>
      </c>
      <c r="N40" s="61">
        <f t="shared" si="11"/>
        <v>6.9674637192170732E-3</v>
      </c>
    </row>
    <row r="41" spans="1:14" ht="15.95" customHeight="1" x14ac:dyDescent="0.2">
      <c r="A41" s="97"/>
      <c r="B41" s="52" t="s">
        <v>125</v>
      </c>
      <c r="C41" s="48">
        <f t="shared" si="0"/>
        <v>10908.619999999999</v>
      </c>
      <c r="D41" s="48">
        <f t="shared" si="1"/>
        <v>10406</v>
      </c>
      <c r="E41" s="47">
        <f t="shared" si="2"/>
        <v>32</v>
      </c>
      <c r="F41" s="63">
        <f t="shared" si="3"/>
        <v>21314.62</v>
      </c>
      <c r="G41" s="48">
        <f t="shared" si="4"/>
        <v>991775.67999999993</v>
      </c>
      <c r="H41" s="48">
        <f t="shared" si="5"/>
        <v>160358</v>
      </c>
      <c r="I41" s="47">
        <f t="shared" si="6"/>
        <v>33</v>
      </c>
      <c r="J41" s="63">
        <f t="shared" si="7"/>
        <v>1152133.68</v>
      </c>
      <c r="K41" s="48">
        <f t="shared" si="8"/>
        <v>1130819.0599999998</v>
      </c>
      <c r="L41" s="93">
        <f t="shared" si="9"/>
        <v>5305.3681463708945</v>
      </c>
      <c r="M41" s="61">
        <f t="shared" si="10"/>
        <v>3.6985425756751644E-5</v>
      </c>
      <c r="N41" s="61">
        <f t="shared" si="11"/>
        <v>1.9391226961294574E-3</v>
      </c>
    </row>
    <row r="42" spans="1:14" ht="15.95" customHeight="1" x14ac:dyDescent="0.2">
      <c r="A42" s="97"/>
      <c r="B42" s="52" t="s">
        <v>84</v>
      </c>
      <c r="C42" s="48">
        <f t="shared" si="0"/>
        <v>0</v>
      </c>
      <c r="D42" s="48">
        <f t="shared" si="1"/>
        <v>0</v>
      </c>
      <c r="E42" s="47" t="str">
        <f t="shared" si="2"/>
        <v>ND</v>
      </c>
      <c r="F42" s="63">
        <f t="shared" si="3"/>
        <v>0</v>
      </c>
      <c r="G42" s="48">
        <f t="shared" si="4"/>
        <v>0</v>
      </c>
      <c r="H42" s="48">
        <f t="shared" si="5"/>
        <v>0</v>
      </c>
      <c r="I42" s="47" t="str">
        <f t="shared" si="6"/>
        <v>ND</v>
      </c>
      <c r="J42" s="63">
        <f t="shared" si="7"/>
        <v>0</v>
      </c>
      <c r="K42" s="48">
        <f t="shared" si="8"/>
        <v>0</v>
      </c>
      <c r="L42" s="93">
        <f t="shared" si="9"/>
        <v>0</v>
      </c>
      <c r="M42" s="61">
        <f t="shared" si="10"/>
        <v>0</v>
      </c>
      <c r="N42" s="61">
        <f t="shared" si="11"/>
        <v>0</v>
      </c>
    </row>
    <row r="43" spans="1:14" ht="15.95" customHeight="1" x14ac:dyDescent="0.2">
      <c r="A43" s="97"/>
      <c r="B43" s="52" t="s">
        <v>103</v>
      </c>
      <c r="C43" s="48">
        <f t="shared" si="0"/>
        <v>0</v>
      </c>
      <c r="D43" s="48">
        <f t="shared" si="1"/>
        <v>0</v>
      </c>
      <c r="E43" s="47" t="str">
        <f t="shared" si="2"/>
        <v>ND</v>
      </c>
      <c r="F43" s="63">
        <f t="shared" si="3"/>
        <v>0</v>
      </c>
      <c r="G43" s="48">
        <f t="shared" si="4"/>
        <v>0</v>
      </c>
      <c r="H43" s="48">
        <f t="shared" si="5"/>
        <v>0</v>
      </c>
      <c r="I43" s="47" t="str">
        <f t="shared" si="6"/>
        <v>ND</v>
      </c>
      <c r="J43" s="63">
        <f t="shared" si="7"/>
        <v>0</v>
      </c>
      <c r="K43" s="48">
        <f t="shared" si="8"/>
        <v>0</v>
      </c>
      <c r="L43" s="93">
        <f t="shared" si="9"/>
        <v>0</v>
      </c>
      <c r="M43" s="61">
        <f t="shared" si="10"/>
        <v>0</v>
      </c>
      <c r="N43" s="61">
        <f t="shared" si="11"/>
        <v>0</v>
      </c>
    </row>
    <row r="44" spans="1:14" ht="15.95" customHeight="1" x14ac:dyDescent="0.2">
      <c r="A44" s="97"/>
      <c r="B44" s="52" t="s">
        <v>102</v>
      </c>
      <c r="C44" s="48">
        <f t="shared" si="0"/>
        <v>0</v>
      </c>
      <c r="D44" s="48">
        <f t="shared" si="1"/>
        <v>0</v>
      </c>
      <c r="E44" s="47" t="str">
        <f t="shared" si="2"/>
        <v>ND</v>
      </c>
      <c r="F44" s="63">
        <f t="shared" si="3"/>
        <v>0</v>
      </c>
      <c r="G44" s="48">
        <f t="shared" si="4"/>
        <v>0</v>
      </c>
      <c r="H44" s="48">
        <f t="shared" si="5"/>
        <v>0</v>
      </c>
      <c r="I44" s="47" t="str">
        <f t="shared" si="6"/>
        <v>ND</v>
      </c>
      <c r="J44" s="63">
        <f t="shared" si="7"/>
        <v>0</v>
      </c>
      <c r="K44" s="48">
        <f t="shared" si="8"/>
        <v>0</v>
      </c>
      <c r="L44" s="93">
        <f t="shared" si="9"/>
        <v>0</v>
      </c>
      <c r="M44" s="61">
        <f t="shared" si="10"/>
        <v>0</v>
      </c>
      <c r="N44" s="61">
        <f t="shared" si="11"/>
        <v>0</v>
      </c>
    </row>
    <row r="45" spans="1:14" ht="15.95" customHeight="1" x14ac:dyDescent="0.2">
      <c r="A45" s="97"/>
      <c r="B45" s="52" t="s">
        <v>100</v>
      </c>
      <c r="C45" s="48">
        <f t="shared" si="0"/>
        <v>0</v>
      </c>
      <c r="D45" s="48">
        <f t="shared" si="1"/>
        <v>0</v>
      </c>
      <c r="E45" s="47" t="str">
        <f t="shared" si="2"/>
        <v>ND</v>
      </c>
      <c r="F45" s="63">
        <f t="shared" si="3"/>
        <v>0</v>
      </c>
      <c r="G45" s="48">
        <f t="shared" si="4"/>
        <v>0</v>
      </c>
      <c r="H45" s="48">
        <f t="shared" si="5"/>
        <v>0</v>
      </c>
      <c r="I45" s="47" t="str">
        <f t="shared" si="6"/>
        <v>ND</v>
      </c>
      <c r="J45" s="63">
        <f t="shared" si="7"/>
        <v>0</v>
      </c>
      <c r="K45" s="48">
        <f t="shared" si="8"/>
        <v>0</v>
      </c>
      <c r="L45" s="93">
        <f t="shared" si="9"/>
        <v>0</v>
      </c>
      <c r="M45" s="61">
        <f t="shared" si="10"/>
        <v>0</v>
      </c>
      <c r="N45" s="61">
        <f t="shared" si="11"/>
        <v>0</v>
      </c>
    </row>
    <row r="46" spans="1:14" ht="15.95" customHeight="1" x14ac:dyDescent="0.2">
      <c r="A46" s="97"/>
      <c r="B46" s="52" t="s">
        <v>117</v>
      </c>
      <c r="C46" s="48">
        <f t="shared" si="0"/>
        <v>0</v>
      </c>
      <c r="D46" s="48">
        <f t="shared" si="1"/>
        <v>0</v>
      </c>
      <c r="E46" s="47" t="str">
        <f t="shared" si="2"/>
        <v>ND</v>
      </c>
      <c r="F46" s="63">
        <f t="shared" si="3"/>
        <v>0</v>
      </c>
      <c r="G46" s="48">
        <f t="shared" si="4"/>
        <v>0</v>
      </c>
      <c r="H46" s="48">
        <f t="shared" si="5"/>
        <v>0</v>
      </c>
      <c r="I46" s="47" t="str">
        <f t="shared" si="6"/>
        <v>ND</v>
      </c>
      <c r="J46" s="63">
        <f t="shared" si="7"/>
        <v>0</v>
      </c>
      <c r="K46" s="48">
        <f t="shared" si="8"/>
        <v>0</v>
      </c>
      <c r="L46" s="93">
        <f t="shared" si="9"/>
        <v>0</v>
      </c>
      <c r="M46" s="61">
        <f t="shared" si="10"/>
        <v>0</v>
      </c>
      <c r="N46" s="61">
        <f t="shared" si="11"/>
        <v>0</v>
      </c>
    </row>
    <row r="47" spans="1:14" ht="24" customHeight="1" x14ac:dyDescent="0.2">
      <c r="A47" s="12"/>
      <c r="B47" s="55" t="s">
        <v>21</v>
      </c>
      <c r="C47" s="66">
        <f>SUM(C9:C46)</f>
        <v>35827975721.425995</v>
      </c>
      <c r="D47" s="66">
        <f>SUM(D9:D46)</f>
        <v>21801805642.140003</v>
      </c>
      <c r="E47" s="66"/>
      <c r="F47" s="66">
        <f>SUM(F9:F46)</f>
        <v>57629781363.566002</v>
      </c>
      <c r="G47" s="66">
        <f>SUM(G9:G46)</f>
        <v>37060623292.042992</v>
      </c>
      <c r="H47" s="66">
        <f>SUM(H9:H46)</f>
        <v>22354579381.810001</v>
      </c>
      <c r="I47" s="66"/>
      <c r="J47" s="66">
        <f>SUM(J9:J46)</f>
        <v>59415202673.853004</v>
      </c>
      <c r="K47" s="66">
        <f t="shared" si="8"/>
        <v>1785421310.2870026</v>
      </c>
      <c r="L47" s="94">
        <f>K47/F47*100</f>
        <v>3.0980879469651432</v>
      </c>
      <c r="M47" s="67">
        <f>SUM(M9:M46)</f>
        <v>100.00000000000001</v>
      </c>
      <c r="N47" s="67">
        <f>SUM(N9:N46)</f>
        <v>99.999999999999986</v>
      </c>
    </row>
    <row r="48" spans="1:14" x14ac:dyDescent="0.2">
      <c r="A48" s="6"/>
      <c r="B48" s="80" t="s">
        <v>95</v>
      </c>
      <c r="C48" s="6"/>
      <c r="D48" s="6"/>
      <c r="E48" s="6"/>
      <c r="F48" s="92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</row>
    <row r="57" spans="1:14" ht="20.25" x14ac:dyDescent="0.3">
      <c r="A57" s="192" t="s">
        <v>42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</row>
    <row r="58" spans="1:14" x14ac:dyDescent="0.2">
      <c r="A58" s="191" t="s">
        <v>59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</row>
    <row r="59" spans="1:14" x14ac:dyDescent="0.2">
      <c r="A59" s="194" t="s">
        <v>161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</row>
    <row r="60" spans="1:14" x14ac:dyDescent="0.2">
      <c r="A60" s="191" t="s">
        <v>110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</row>
    <row r="61" spans="1:14" x14ac:dyDescent="0.2">
      <c r="A61" s="1"/>
      <c r="B61" s="181" t="s">
        <v>23</v>
      </c>
      <c r="C61" s="181">
        <v>4</v>
      </c>
      <c r="D61" s="181">
        <v>5</v>
      </c>
      <c r="E61" s="181"/>
      <c r="F61" s="181"/>
      <c r="G61" s="181">
        <v>6</v>
      </c>
      <c r="H61" s="181">
        <v>7</v>
      </c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195" t="s">
        <v>33</v>
      </c>
      <c r="C62" s="195" t="s">
        <v>121</v>
      </c>
      <c r="D62" s="195"/>
      <c r="E62" s="195" t="s">
        <v>52</v>
      </c>
      <c r="F62" s="195"/>
      <c r="G62" s="195" t="s">
        <v>160</v>
      </c>
      <c r="H62" s="195"/>
      <c r="I62" s="195"/>
      <c r="J62" s="195"/>
      <c r="K62" s="195" t="s">
        <v>29</v>
      </c>
      <c r="L62" s="195"/>
      <c r="M62" s="195" t="s">
        <v>62</v>
      </c>
      <c r="N62" s="195"/>
    </row>
    <row r="63" spans="1:14" ht="31.5" customHeight="1" x14ac:dyDescent="0.2">
      <c r="A63" s="95"/>
      <c r="B63" s="195"/>
      <c r="C63" s="111" t="s">
        <v>28</v>
      </c>
      <c r="D63" s="111" t="s">
        <v>37</v>
      </c>
      <c r="E63" s="111" t="s">
        <v>51</v>
      </c>
      <c r="F63" s="111" t="s">
        <v>57</v>
      </c>
      <c r="G63" s="111" t="s">
        <v>28</v>
      </c>
      <c r="H63" s="111" t="s">
        <v>37</v>
      </c>
      <c r="I63" s="111" t="s">
        <v>51</v>
      </c>
      <c r="J63" s="111" t="s">
        <v>57</v>
      </c>
      <c r="K63" s="111" t="s">
        <v>26</v>
      </c>
      <c r="L63" s="111" t="s">
        <v>24</v>
      </c>
      <c r="M63" s="111">
        <v>2019</v>
      </c>
      <c r="N63" s="111">
        <v>2020</v>
      </c>
    </row>
    <row r="64" spans="1:14" ht="15.95" customHeight="1" x14ac:dyDescent="0.2">
      <c r="A64" s="181" t="s">
        <v>23</v>
      </c>
      <c r="B64" s="101" t="s">
        <v>88</v>
      </c>
      <c r="C64" s="48">
        <v>1247818165.6200001</v>
      </c>
      <c r="D64" s="48">
        <v>467773072.46999997</v>
      </c>
      <c r="E64" s="47">
        <f t="shared" ref="E64:E101" si="12">IF(F64=0,"ND",RANK(F64,$F$64:$F$101))</f>
        <v>1</v>
      </c>
      <c r="F64" s="63">
        <f t="shared" ref="F64" si="13">(C64+D64)</f>
        <v>1715591238.0900002</v>
      </c>
      <c r="G64" s="48">
        <v>1178846852.95</v>
      </c>
      <c r="H64" s="48">
        <v>460786870.34999996</v>
      </c>
      <c r="I64" s="47">
        <f t="shared" ref="I64:I101" si="14">IF(J64=0,"ND",RANK(J64,$J$64:$J$101))</f>
        <v>1</v>
      </c>
      <c r="J64" s="63">
        <f t="shared" ref="J64" si="15">(G64+H64)</f>
        <v>1639633723.3</v>
      </c>
      <c r="K64" s="48">
        <f t="shared" ref="K64:K102" si="16">J64-F64</f>
        <v>-75957514.7900002</v>
      </c>
      <c r="L64" s="93">
        <f t="shared" ref="L64:L101" si="17">IFERROR(K64/F64*100,0)</f>
        <v>-4.4274832549602623</v>
      </c>
      <c r="M64" s="61">
        <f t="shared" ref="M64:M101" si="18">(F64/$F$102*100)</f>
        <v>30.429375242401356</v>
      </c>
      <c r="N64" s="61">
        <f t="shared" ref="N64:N101" si="19">(J64/$J$102*100)</f>
        <v>25.718909665118421</v>
      </c>
    </row>
    <row r="65" spans="1:14" ht="15.95" customHeight="1" x14ac:dyDescent="0.2">
      <c r="A65" s="181" t="s">
        <v>23</v>
      </c>
      <c r="B65" s="52" t="s">
        <v>118</v>
      </c>
      <c r="C65" s="48">
        <v>577813536.01000011</v>
      </c>
      <c r="D65" s="48">
        <v>88659658.920000002</v>
      </c>
      <c r="E65" s="47">
        <f t="shared" si="12"/>
        <v>3</v>
      </c>
      <c r="F65" s="63">
        <f t="shared" ref="F65:F101" si="20">(C65+D65)</f>
        <v>666473194.93000007</v>
      </c>
      <c r="G65" s="48">
        <v>992074740.57999992</v>
      </c>
      <c r="H65" s="48">
        <v>88326695.280000001</v>
      </c>
      <c r="I65" s="47">
        <f t="shared" si="14"/>
        <v>2</v>
      </c>
      <c r="J65" s="63">
        <f t="shared" ref="J65:J101" si="21">(G65+H65)</f>
        <v>1080401435.8599999</v>
      </c>
      <c r="K65" s="48">
        <f t="shared" si="16"/>
        <v>413928240.92999983</v>
      </c>
      <c r="L65" s="93">
        <f t="shared" si="17"/>
        <v>62.107260138717933</v>
      </c>
      <c r="M65" s="61">
        <f t="shared" si="18"/>
        <v>11.82120920604933</v>
      </c>
      <c r="N65" s="61">
        <f t="shared" si="19"/>
        <v>16.946923289076249</v>
      </c>
    </row>
    <row r="66" spans="1:14" ht="15.95" customHeight="1" x14ac:dyDescent="0.2">
      <c r="A66" s="181" t="s">
        <v>23</v>
      </c>
      <c r="B66" s="52" t="s">
        <v>113</v>
      </c>
      <c r="C66" s="48">
        <v>58487438.890000001</v>
      </c>
      <c r="D66" s="48">
        <v>803854309.73000002</v>
      </c>
      <c r="E66" s="47">
        <f t="shared" si="12"/>
        <v>2</v>
      </c>
      <c r="F66" s="63">
        <f t="shared" si="20"/>
        <v>862341748.62</v>
      </c>
      <c r="G66" s="48">
        <v>90144584.909999996</v>
      </c>
      <c r="H66" s="48">
        <v>891148984.38</v>
      </c>
      <c r="I66" s="47">
        <f t="shared" si="14"/>
        <v>3</v>
      </c>
      <c r="J66" s="63">
        <f t="shared" si="21"/>
        <v>981293569.28999996</v>
      </c>
      <c r="K66" s="48">
        <f t="shared" si="16"/>
        <v>118951820.66999996</v>
      </c>
      <c r="L66" s="93">
        <f t="shared" si="17"/>
        <v>13.794046369708738</v>
      </c>
      <c r="M66" s="61">
        <f t="shared" si="18"/>
        <v>15.295322145128573</v>
      </c>
      <c r="N66" s="61">
        <f t="shared" si="19"/>
        <v>15.392340560510315</v>
      </c>
    </row>
    <row r="67" spans="1:14" ht="15.95" customHeight="1" x14ac:dyDescent="0.2">
      <c r="A67" s="181" t="s">
        <v>23</v>
      </c>
      <c r="B67" s="52" t="s">
        <v>97</v>
      </c>
      <c r="C67" s="48">
        <v>428394512.17000002</v>
      </c>
      <c r="D67" s="48">
        <v>114026002.75999999</v>
      </c>
      <c r="E67" s="47">
        <f t="shared" si="12"/>
        <v>4</v>
      </c>
      <c r="F67" s="63">
        <f t="shared" si="20"/>
        <v>542420514.93000007</v>
      </c>
      <c r="G67" s="48">
        <v>514750804.62</v>
      </c>
      <c r="H67" s="48">
        <v>107000547.92999999</v>
      </c>
      <c r="I67" s="47">
        <f t="shared" si="14"/>
        <v>4</v>
      </c>
      <c r="J67" s="63">
        <f t="shared" si="21"/>
        <v>621751352.54999995</v>
      </c>
      <c r="K67" s="48">
        <f t="shared" si="16"/>
        <v>79330837.619999886</v>
      </c>
      <c r="L67" s="93">
        <f t="shared" si="17"/>
        <v>14.625338724557203</v>
      </c>
      <c r="M67" s="61">
        <f t="shared" si="18"/>
        <v>9.6208916328795446</v>
      </c>
      <c r="N67" s="61">
        <f t="shared" si="19"/>
        <v>9.7526457544523506</v>
      </c>
    </row>
    <row r="68" spans="1:14" ht="15.95" customHeight="1" x14ac:dyDescent="0.2">
      <c r="A68" s="181" t="s">
        <v>23</v>
      </c>
      <c r="B68" s="52" t="s">
        <v>89</v>
      </c>
      <c r="C68" s="48">
        <v>310749417.15000004</v>
      </c>
      <c r="D68" s="48">
        <v>79691480.329999998</v>
      </c>
      <c r="E68" s="47">
        <f t="shared" si="12"/>
        <v>5</v>
      </c>
      <c r="F68" s="63">
        <f t="shared" si="20"/>
        <v>390440897.48000002</v>
      </c>
      <c r="G68" s="48">
        <v>370483049.5</v>
      </c>
      <c r="H68" s="48">
        <v>62911815.640000001</v>
      </c>
      <c r="I68" s="47">
        <f t="shared" si="14"/>
        <v>5</v>
      </c>
      <c r="J68" s="63">
        <f t="shared" si="21"/>
        <v>433394865.13999999</v>
      </c>
      <c r="K68" s="48">
        <f t="shared" si="16"/>
        <v>42953967.659999967</v>
      </c>
      <c r="L68" s="93">
        <f t="shared" si="17"/>
        <v>11.001400708080343</v>
      </c>
      <c r="M68" s="61">
        <f t="shared" si="18"/>
        <v>6.9252350534420302</v>
      </c>
      <c r="N68" s="61">
        <f t="shared" si="19"/>
        <v>6.7981301112958397</v>
      </c>
    </row>
    <row r="69" spans="1:14" ht="15.95" customHeight="1" x14ac:dyDescent="0.2">
      <c r="A69" s="181" t="s">
        <v>23</v>
      </c>
      <c r="B69" s="52" t="s">
        <v>94</v>
      </c>
      <c r="C69" s="48">
        <v>323020256.79000002</v>
      </c>
      <c r="D69" s="48">
        <v>18908562.049999997</v>
      </c>
      <c r="E69" s="47">
        <f t="shared" si="12"/>
        <v>6</v>
      </c>
      <c r="F69" s="63">
        <f t="shared" si="20"/>
        <v>341928818.84000003</v>
      </c>
      <c r="G69" s="48">
        <v>370688015.80000001</v>
      </c>
      <c r="H69" s="48">
        <v>31907280.110000003</v>
      </c>
      <c r="I69" s="47">
        <f t="shared" si="14"/>
        <v>6</v>
      </c>
      <c r="J69" s="63">
        <f t="shared" si="21"/>
        <v>402595295.91000003</v>
      </c>
      <c r="K69" s="48">
        <f t="shared" si="16"/>
        <v>60666477.069999993</v>
      </c>
      <c r="L69" s="93">
        <f t="shared" si="17"/>
        <v>17.742428753391472</v>
      </c>
      <c r="M69" s="61">
        <f t="shared" si="18"/>
        <v>6.0647781963827017</v>
      </c>
      <c r="N69" s="61">
        <f t="shared" si="19"/>
        <v>6.3150152988262294</v>
      </c>
    </row>
    <row r="70" spans="1:14" ht="15.95" customHeight="1" x14ac:dyDescent="0.2">
      <c r="A70" s="181" t="s">
        <v>23</v>
      </c>
      <c r="B70" s="52" t="s">
        <v>93</v>
      </c>
      <c r="C70" s="48">
        <v>5852324.0999999996</v>
      </c>
      <c r="D70" s="48">
        <v>161339672.57999998</v>
      </c>
      <c r="E70" s="47">
        <f t="shared" si="12"/>
        <v>7</v>
      </c>
      <c r="F70" s="63">
        <f t="shared" si="20"/>
        <v>167191996.67999998</v>
      </c>
      <c r="G70" s="48">
        <v>6682756.6399999997</v>
      </c>
      <c r="H70" s="48">
        <v>169556355.41</v>
      </c>
      <c r="I70" s="47">
        <f t="shared" si="14"/>
        <v>7</v>
      </c>
      <c r="J70" s="63">
        <f t="shared" si="21"/>
        <v>176239112.04999998</v>
      </c>
      <c r="K70" s="48">
        <f t="shared" si="16"/>
        <v>9047115.3700000048</v>
      </c>
      <c r="L70" s="93">
        <f t="shared" si="17"/>
        <v>5.4112131858296353</v>
      </c>
      <c r="M70" s="61">
        <f t="shared" si="18"/>
        <v>2.9654779597534575</v>
      </c>
      <c r="N70" s="61">
        <f t="shared" si="19"/>
        <v>2.7644453379209377</v>
      </c>
    </row>
    <row r="71" spans="1:14" ht="15.95" customHeight="1" x14ac:dyDescent="0.2">
      <c r="A71" s="181" t="s">
        <v>23</v>
      </c>
      <c r="B71" s="52" t="s">
        <v>123</v>
      </c>
      <c r="C71" s="48">
        <v>37391969.790000007</v>
      </c>
      <c r="D71" s="48">
        <v>86047243.810000002</v>
      </c>
      <c r="E71" s="47">
        <f t="shared" si="12"/>
        <v>8</v>
      </c>
      <c r="F71" s="63">
        <f t="shared" si="20"/>
        <v>123439213.60000001</v>
      </c>
      <c r="G71" s="48">
        <v>37298049.130000003</v>
      </c>
      <c r="H71" s="48">
        <v>98507721.030000001</v>
      </c>
      <c r="I71" s="47">
        <f t="shared" si="14"/>
        <v>8</v>
      </c>
      <c r="J71" s="63">
        <f t="shared" si="21"/>
        <v>135805770.16</v>
      </c>
      <c r="K71" s="48">
        <f t="shared" si="16"/>
        <v>12366556.559999987</v>
      </c>
      <c r="L71" s="93">
        <f t="shared" si="17"/>
        <v>10.018337122653207</v>
      </c>
      <c r="M71" s="61">
        <f t="shared" si="18"/>
        <v>2.1894365434292826</v>
      </c>
      <c r="N71" s="61">
        <f t="shared" si="19"/>
        <v>2.1302174291201803</v>
      </c>
    </row>
    <row r="72" spans="1:14" ht="15.95" customHeight="1" x14ac:dyDescent="0.2">
      <c r="A72" s="181" t="s">
        <v>23</v>
      </c>
      <c r="B72" s="52" t="s">
        <v>79</v>
      </c>
      <c r="C72" s="48">
        <v>40161099.5</v>
      </c>
      <c r="D72" s="48">
        <v>79660920.279999986</v>
      </c>
      <c r="E72" s="47">
        <f t="shared" si="12"/>
        <v>9</v>
      </c>
      <c r="F72" s="63">
        <f t="shared" si="20"/>
        <v>119822019.77999999</v>
      </c>
      <c r="G72" s="48">
        <v>48301997.079999998</v>
      </c>
      <c r="H72" s="48">
        <v>87380609.24000001</v>
      </c>
      <c r="I72" s="47">
        <f t="shared" si="14"/>
        <v>9</v>
      </c>
      <c r="J72" s="63">
        <f t="shared" si="21"/>
        <v>135682606.31999999</v>
      </c>
      <c r="K72" s="48">
        <f t="shared" si="16"/>
        <v>15860586.540000007</v>
      </c>
      <c r="L72" s="93">
        <f t="shared" si="17"/>
        <v>13.236787836760675</v>
      </c>
      <c r="M72" s="61">
        <f t="shared" si="18"/>
        <v>2.1252785169545043</v>
      </c>
      <c r="N72" s="61">
        <f t="shared" si="19"/>
        <v>2.1282855100397446</v>
      </c>
    </row>
    <row r="73" spans="1:14" ht="15.95" customHeight="1" x14ac:dyDescent="0.2">
      <c r="A73" s="181" t="s">
        <v>23</v>
      </c>
      <c r="B73" s="52" t="s">
        <v>78</v>
      </c>
      <c r="C73" s="48">
        <v>99445478.969999999</v>
      </c>
      <c r="D73" s="48">
        <v>606.98</v>
      </c>
      <c r="E73" s="47">
        <f t="shared" si="12"/>
        <v>10</v>
      </c>
      <c r="F73" s="63">
        <f t="shared" si="20"/>
        <v>99446085.950000003</v>
      </c>
      <c r="G73" s="48">
        <v>102819636.07000001</v>
      </c>
      <c r="H73" s="48">
        <v>9634.0400000000009</v>
      </c>
      <c r="I73" s="47">
        <f t="shared" si="14"/>
        <v>10</v>
      </c>
      <c r="J73" s="63">
        <f t="shared" si="21"/>
        <v>102829270.11000001</v>
      </c>
      <c r="K73" s="48">
        <f t="shared" si="16"/>
        <v>3383184.1600000113</v>
      </c>
      <c r="L73" s="93">
        <f t="shared" si="17"/>
        <v>3.4020284737008408</v>
      </c>
      <c r="M73" s="61">
        <f t="shared" si="18"/>
        <v>1.7638713689920926</v>
      </c>
      <c r="N73" s="61">
        <f t="shared" si="19"/>
        <v>1.6129557908618752</v>
      </c>
    </row>
    <row r="74" spans="1:14" ht="15.95" customHeight="1" x14ac:dyDescent="0.2">
      <c r="A74" s="181" t="s">
        <v>23</v>
      </c>
      <c r="B74" s="52" t="s">
        <v>91</v>
      </c>
      <c r="C74" s="48">
        <v>97695246.48999998</v>
      </c>
      <c r="D74" s="48">
        <v>275383.72000000003</v>
      </c>
      <c r="E74" s="47">
        <f t="shared" si="12"/>
        <v>11</v>
      </c>
      <c r="F74" s="63">
        <f t="shared" si="20"/>
        <v>97970630.209999979</v>
      </c>
      <c r="G74" s="48">
        <v>99837774.739999995</v>
      </c>
      <c r="H74" s="48">
        <v>295235.17000000004</v>
      </c>
      <c r="I74" s="47">
        <f t="shared" si="14"/>
        <v>11</v>
      </c>
      <c r="J74" s="63">
        <f t="shared" si="21"/>
        <v>100133009.91</v>
      </c>
      <c r="K74" s="48">
        <f t="shared" si="16"/>
        <v>2162379.7000000179</v>
      </c>
      <c r="L74" s="93">
        <f t="shared" si="17"/>
        <v>2.2071713689755375</v>
      </c>
      <c r="M74" s="61">
        <f t="shared" si="18"/>
        <v>1.737701267764483</v>
      </c>
      <c r="N74" s="61">
        <f t="shared" si="19"/>
        <v>1.5706628863356813</v>
      </c>
    </row>
    <row r="75" spans="1:14" ht="15.95" customHeight="1" x14ac:dyDescent="0.2">
      <c r="A75" s="181" t="s">
        <v>23</v>
      </c>
      <c r="B75" s="52" t="s">
        <v>99</v>
      </c>
      <c r="C75" s="48">
        <v>68026459.540000007</v>
      </c>
      <c r="D75" s="48">
        <v>0</v>
      </c>
      <c r="E75" s="47">
        <f t="shared" si="12"/>
        <v>12</v>
      </c>
      <c r="F75" s="63">
        <f t="shared" si="20"/>
        <v>68026459.540000007</v>
      </c>
      <c r="G75" s="48">
        <v>66146684.949999996</v>
      </c>
      <c r="H75" s="48">
        <v>0</v>
      </c>
      <c r="I75" s="47">
        <f t="shared" si="14"/>
        <v>12</v>
      </c>
      <c r="J75" s="63">
        <f t="shared" si="21"/>
        <v>66146684.949999996</v>
      </c>
      <c r="K75" s="48">
        <f t="shared" si="16"/>
        <v>-1879774.590000011</v>
      </c>
      <c r="L75" s="93">
        <f t="shared" si="17"/>
        <v>-2.7632991672816534</v>
      </c>
      <c r="M75" s="61">
        <f t="shared" si="18"/>
        <v>1.2065826741218768</v>
      </c>
      <c r="N75" s="61">
        <f t="shared" si="19"/>
        <v>1.0375613716044738</v>
      </c>
    </row>
    <row r="76" spans="1:14" ht="15.95" customHeight="1" x14ac:dyDescent="0.2">
      <c r="A76" s="181" t="s">
        <v>23</v>
      </c>
      <c r="B76" s="52" t="s">
        <v>104</v>
      </c>
      <c r="C76" s="48">
        <v>63508037.410000004</v>
      </c>
      <c r="D76" s="48">
        <v>0</v>
      </c>
      <c r="E76" s="47">
        <f t="shared" si="12"/>
        <v>13</v>
      </c>
      <c r="F76" s="63">
        <f t="shared" si="20"/>
        <v>63508037.410000004</v>
      </c>
      <c r="G76" s="48">
        <v>65628393.749999993</v>
      </c>
      <c r="H76" s="48">
        <v>0</v>
      </c>
      <c r="I76" s="47">
        <f t="shared" si="14"/>
        <v>13</v>
      </c>
      <c r="J76" s="63">
        <f t="shared" si="21"/>
        <v>65628393.749999993</v>
      </c>
      <c r="K76" s="48">
        <f t="shared" si="16"/>
        <v>2120356.3399999887</v>
      </c>
      <c r="L76" s="93">
        <f t="shared" si="17"/>
        <v>3.3387212492668157</v>
      </c>
      <c r="M76" s="61">
        <f t="shared" si="18"/>
        <v>1.1264395960711791</v>
      </c>
      <c r="N76" s="61">
        <f t="shared" si="19"/>
        <v>1.0294315775147318</v>
      </c>
    </row>
    <row r="77" spans="1:14" ht="15.95" customHeight="1" x14ac:dyDescent="0.2">
      <c r="A77" s="181" t="s">
        <v>23</v>
      </c>
      <c r="B77" s="52" t="s">
        <v>101</v>
      </c>
      <c r="C77" s="48">
        <v>778571.92999999993</v>
      </c>
      <c r="D77" s="48">
        <v>14618396.17</v>
      </c>
      <c r="E77" s="47">
        <f t="shared" si="12"/>
        <v>24</v>
      </c>
      <c r="F77" s="63">
        <f t="shared" si="20"/>
        <v>15396968.1</v>
      </c>
      <c r="G77" s="48">
        <v>2756330.04</v>
      </c>
      <c r="H77" s="48">
        <v>53707780.229999997</v>
      </c>
      <c r="I77" s="47">
        <f t="shared" si="14"/>
        <v>14</v>
      </c>
      <c r="J77" s="63">
        <f t="shared" si="21"/>
        <v>56464110.269999996</v>
      </c>
      <c r="K77" s="48">
        <f t="shared" si="16"/>
        <v>41067142.169999994</v>
      </c>
      <c r="L77" s="93">
        <f t="shared" si="17"/>
        <v>266.72226572970555</v>
      </c>
      <c r="M77" s="61">
        <f t="shared" si="18"/>
        <v>0.27309542594295116</v>
      </c>
      <c r="N77" s="61">
        <f t="shared" si="19"/>
        <v>0.88568277824431552</v>
      </c>
    </row>
    <row r="78" spans="1:14" ht="15.95" customHeight="1" x14ac:dyDescent="0.2">
      <c r="A78" s="181" t="s">
        <v>23</v>
      </c>
      <c r="B78" s="52" t="s">
        <v>111</v>
      </c>
      <c r="C78" s="48">
        <v>37231550.729999997</v>
      </c>
      <c r="D78" s="48">
        <v>0</v>
      </c>
      <c r="E78" s="47">
        <f t="shared" si="12"/>
        <v>16</v>
      </c>
      <c r="F78" s="63">
        <f t="shared" si="20"/>
        <v>37231550.729999997</v>
      </c>
      <c r="G78" s="48">
        <v>48934987.159999996</v>
      </c>
      <c r="H78" s="48">
        <v>134439.87</v>
      </c>
      <c r="I78" s="47">
        <f t="shared" si="14"/>
        <v>15</v>
      </c>
      <c r="J78" s="63">
        <f t="shared" si="21"/>
        <v>49069427.029999994</v>
      </c>
      <c r="K78" s="48">
        <f t="shared" si="16"/>
        <v>11837876.299999997</v>
      </c>
      <c r="L78" s="93">
        <f t="shared" si="17"/>
        <v>31.79528133503559</v>
      </c>
      <c r="M78" s="61">
        <f t="shared" si="18"/>
        <v>0.66037457109013187</v>
      </c>
      <c r="N78" s="61">
        <f t="shared" si="19"/>
        <v>0.76969151290918081</v>
      </c>
    </row>
    <row r="79" spans="1:14" ht="15.95" customHeight="1" x14ac:dyDescent="0.2">
      <c r="A79" s="181" t="s">
        <v>23</v>
      </c>
      <c r="B79" s="51" t="s">
        <v>112</v>
      </c>
      <c r="C79" s="48">
        <v>54200115.960000001</v>
      </c>
      <c r="D79" s="48">
        <v>-839649.85</v>
      </c>
      <c r="E79" s="47">
        <f t="shared" si="12"/>
        <v>14</v>
      </c>
      <c r="F79" s="63">
        <f t="shared" si="20"/>
        <v>53360466.109999999</v>
      </c>
      <c r="G79" s="48">
        <v>46171756.880000003</v>
      </c>
      <c r="H79" s="48">
        <v>0</v>
      </c>
      <c r="I79" s="47">
        <f t="shared" si="14"/>
        <v>16</v>
      </c>
      <c r="J79" s="63">
        <f t="shared" si="21"/>
        <v>46171756.880000003</v>
      </c>
      <c r="K79" s="48">
        <f t="shared" si="16"/>
        <v>-7188709.2299999967</v>
      </c>
      <c r="L79" s="93">
        <f t="shared" si="17"/>
        <v>-13.471976079033535</v>
      </c>
      <c r="M79" s="61">
        <f t="shared" si="18"/>
        <v>0.94645251754628623</v>
      </c>
      <c r="N79" s="61">
        <f t="shared" si="19"/>
        <v>0.72423933919006034</v>
      </c>
    </row>
    <row r="80" spans="1:14" ht="15.95" customHeight="1" x14ac:dyDescent="0.2">
      <c r="A80" s="181" t="s">
        <v>23</v>
      </c>
      <c r="B80" s="52" t="s">
        <v>81</v>
      </c>
      <c r="C80" s="48">
        <v>34688538.68</v>
      </c>
      <c r="D80" s="48">
        <v>24611.67</v>
      </c>
      <c r="E80" s="47">
        <f t="shared" si="12"/>
        <v>18</v>
      </c>
      <c r="F80" s="63">
        <f t="shared" si="20"/>
        <v>34713150.350000001</v>
      </c>
      <c r="G80" s="48">
        <v>37496697.600000001</v>
      </c>
      <c r="H80" s="48">
        <v>127414.37</v>
      </c>
      <c r="I80" s="47">
        <f t="shared" si="14"/>
        <v>17</v>
      </c>
      <c r="J80" s="63">
        <f t="shared" si="21"/>
        <v>37624111.969999999</v>
      </c>
      <c r="K80" s="48">
        <f t="shared" si="16"/>
        <v>2910961.6199999973</v>
      </c>
      <c r="L80" s="93">
        <f t="shared" si="17"/>
        <v>8.3857604125521181</v>
      </c>
      <c r="M80" s="61">
        <f t="shared" si="18"/>
        <v>0.6157058012385539</v>
      </c>
      <c r="N80" s="61">
        <f t="shared" si="19"/>
        <v>0.59016298776728804</v>
      </c>
    </row>
    <row r="81" spans="1:14" ht="15.95" customHeight="1" x14ac:dyDescent="0.2">
      <c r="A81" s="181" t="s">
        <v>23</v>
      </c>
      <c r="B81" s="52" t="s">
        <v>80</v>
      </c>
      <c r="C81" s="48">
        <v>36344245.390000001</v>
      </c>
      <c r="D81" s="48">
        <v>1475082.5</v>
      </c>
      <c r="E81" s="47">
        <f t="shared" si="12"/>
        <v>15</v>
      </c>
      <c r="F81" s="63">
        <f t="shared" si="20"/>
        <v>37819327.890000001</v>
      </c>
      <c r="G81" s="48">
        <v>36640624.960000001</v>
      </c>
      <c r="H81" s="48">
        <v>648015.67999999993</v>
      </c>
      <c r="I81" s="47">
        <f t="shared" si="14"/>
        <v>18</v>
      </c>
      <c r="J81" s="63">
        <f t="shared" si="21"/>
        <v>37288640.640000001</v>
      </c>
      <c r="K81" s="48">
        <f t="shared" si="16"/>
        <v>-530687.25</v>
      </c>
      <c r="L81" s="93">
        <f t="shared" si="17"/>
        <v>-1.4032170310999146</v>
      </c>
      <c r="M81" s="61">
        <f t="shared" si="18"/>
        <v>0.67079995177723872</v>
      </c>
      <c r="N81" s="61">
        <f t="shared" si="19"/>
        <v>0.58490086323977941</v>
      </c>
    </row>
    <row r="82" spans="1:14" ht="15.95" customHeight="1" x14ac:dyDescent="0.2">
      <c r="A82" s="181" t="s">
        <v>23</v>
      </c>
      <c r="B82" s="52" t="s">
        <v>107</v>
      </c>
      <c r="C82" s="48">
        <v>29346417.270000003</v>
      </c>
      <c r="D82" s="48">
        <v>0</v>
      </c>
      <c r="E82" s="47">
        <f t="shared" si="12"/>
        <v>20</v>
      </c>
      <c r="F82" s="63">
        <f t="shared" si="20"/>
        <v>29346417.270000003</v>
      </c>
      <c r="G82" s="48">
        <v>32049426.489999998</v>
      </c>
      <c r="H82" s="48">
        <v>0</v>
      </c>
      <c r="I82" s="47">
        <f t="shared" si="14"/>
        <v>19</v>
      </c>
      <c r="J82" s="63">
        <f t="shared" si="21"/>
        <v>32049426.489999998</v>
      </c>
      <c r="K82" s="48">
        <f t="shared" si="16"/>
        <v>2703009.2199999951</v>
      </c>
      <c r="L82" s="93">
        <f t="shared" si="17"/>
        <v>9.2106957899872963</v>
      </c>
      <c r="M82" s="61">
        <f t="shared" si="18"/>
        <v>0.52051626477359714</v>
      </c>
      <c r="N82" s="61">
        <f t="shared" si="19"/>
        <v>0.50271978003488982</v>
      </c>
    </row>
    <row r="83" spans="1:14" ht="15.95" customHeight="1" x14ac:dyDescent="0.2">
      <c r="A83" s="181" t="s">
        <v>23</v>
      </c>
      <c r="B83" s="52" t="s">
        <v>83</v>
      </c>
      <c r="C83" s="48">
        <v>27693694.109999999</v>
      </c>
      <c r="D83" s="48">
        <v>0</v>
      </c>
      <c r="E83" s="47">
        <f t="shared" si="12"/>
        <v>21</v>
      </c>
      <c r="F83" s="63">
        <f t="shared" si="20"/>
        <v>27693694.109999999</v>
      </c>
      <c r="G83" s="48">
        <v>31264180.059999999</v>
      </c>
      <c r="H83" s="48">
        <v>0</v>
      </c>
      <c r="I83" s="47">
        <f t="shared" si="14"/>
        <v>20</v>
      </c>
      <c r="J83" s="63">
        <f t="shared" si="21"/>
        <v>31264180.059999999</v>
      </c>
      <c r="K83" s="48">
        <f t="shared" si="16"/>
        <v>3570485.9499999993</v>
      </c>
      <c r="L83" s="93">
        <f t="shared" si="17"/>
        <v>12.89277600820586</v>
      </c>
      <c r="M83" s="61">
        <f t="shared" si="18"/>
        <v>0.49120197819363198</v>
      </c>
      <c r="N83" s="61">
        <f t="shared" si="19"/>
        <v>0.49040258887747695</v>
      </c>
    </row>
    <row r="84" spans="1:14" ht="15.95" customHeight="1" x14ac:dyDescent="0.2">
      <c r="A84" s="181" t="s">
        <v>23</v>
      </c>
      <c r="B84" s="51" t="s">
        <v>106</v>
      </c>
      <c r="C84" s="48">
        <v>0</v>
      </c>
      <c r="D84" s="48">
        <v>32725593.469999999</v>
      </c>
      <c r="E84" s="47">
        <f t="shared" si="12"/>
        <v>19</v>
      </c>
      <c r="F84" s="63">
        <f t="shared" si="20"/>
        <v>32725593.469999999</v>
      </c>
      <c r="G84" s="48">
        <v>0</v>
      </c>
      <c r="H84" s="48">
        <v>30727095.120000001</v>
      </c>
      <c r="I84" s="47">
        <f t="shared" si="14"/>
        <v>21</v>
      </c>
      <c r="J84" s="63">
        <f t="shared" si="21"/>
        <v>30727095.120000001</v>
      </c>
      <c r="K84" s="48">
        <f t="shared" si="16"/>
        <v>-1998498.3499999978</v>
      </c>
      <c r="L84" s="93">
        <f t="shared" si="17"/>
        <v>-6.10683608177205</v>
      </c>
      <c r="M84" s="61">
        <f t="shared" si="18"/>
        <v>0.58045258195511296</v>
      </c>
      <c r="N84" s="61">
        <f t="shared" si="19"/>
        <v>0.48197800059409229</v>
      </c>
    </row>
    <row r="85" spans="1:14" ht="15.95" customHeight="1" x14ac:dyDescent="0.2">
      <c r="A85" s="181" t="s">
        <v>23</v>
      </c>
      <c r="B85" s="52" t="s">
        <v>98</v>
      </c>
      <c r="C85" s="48">
        <v>4187528.41</v>
      </c>
      <c r="D85" s="48">
        <v>31389537.739999998</v>
      </c>
      <c r="E85" s="47">
        <f t="shared" si="12"/>
        <v>17</v>
      </c>
      <c r="F85" s="63">
        <f t="shared" si="20"/>
        <v>35577066.149999999</v>
      </c>
      <c r="G85" s="48">
        <v>388799.34</v>
      </c>
      <c r="H85" s="48">
        <v>29956306.050000001</v>
      </c>
      <c r="I85" s="47">
        <f t="shared" si="14"/>
        <v>22</v>
      </c>
      <c r="J85" s="63">
        <f t="shared" si="21"/>
        <v>30345105.390000001</v>
      </c>
      <c r="K85" s="48">
        <f t="shared" si="16"/>
        <v>-5231960.7599999979</v>
      </c>
      <c r="L85" s="93">
        <f t="shared" si="17"/>
        <v>-14.705992725597463</v>
      </c>
      <c r="M85" s="61">
        <f t="shared" si="18"/>
        <v>0.63102904227195211</v>
      </c>
      <c r="N85" s="61">
        <f t="shared" si="19"/>
        <v>0.47598619936479092</v>
      </c>
    </row>
    <row r="86" spans="1:14" ht="15.95" customHeight="1" x14ac:dyDescent="0.2">
      <c r="A86" s="181" t="s">
        <v>23</v>
      </c>
      <c r="B86" s="52" t="s">
        <v>120</v>
      </c>
      <c r="C86" s="48">
        <v>15961303.290000001</v>
      </c>
      <c r="D86" s="48">
        <v>197673</v>
      </c>
      <c r="E86" s="47">
        <f t="shared" si="12"/>
        <v>23</v>
      </c>
      <c r="F86" s="63">
        <f t="shared" si="20"/>
        <v>16158976.290000001</v>
      </c>
      <c r="G86" s="48">
        <v>23060720.320000004</v>
      </c>
      <c r="H86" s="48">
        <v>348820</v>
      </c>
      <c r="I86" s="47">
        <f t="shared" si="14"/>
        <v>23</v>
      </c>
      <c r="J86" s="63">
        <f t="shared" si="21"/>
        <v>23409540.320000004</v>
      </c>
      <c r="K86" s="48">
        <f t="shared" si="16"/>
        <v>7250564.0300000031</v>
      </c>
      <c r="L86" s="93">
        <f t="shared" si="17"/>
        <v>44.870194125397795</v>
      </c>
      <c r="M86" s="61">
        <f t="shared" si="18"/>
        <v>0.28661113565076485</v>
      </c>
      <c r="N86" s="61">
        <f t="shared" si="19"/>
        <v>0.36719655386221195</v>
      </c>
    </row>
    <row r="87" spans="1:14" ht="15.95" customHeight="1" x14ac:dyDescent="0.2">
      <c r="A87" s="181" t="s">
        <v>23</v>
      </c>
      <c r="B87" s="52" t="s">
        <v>116</v>
      </c>
      <c r="C87" s="48">
        <v>18202437.709999997</v>
      </c>
      <c r="D87" s="48">
        <v>91760.39</v>
      </c>
      <c r="E87" s="47">
        <f t="shared" si="12"/>
        <v>22</v>
      </c>
      <c r="F87" s="63">
        <f t="shared" si="20"/>
        <v>18294198.099999998</v>
      </c>
      <c r="G87" s="48">
        <v>16520495.109999999</v>
      </c>
      <c r="H87" s="48">
        <v>152594.68</v>
      </c>
      <c r="I87" s="47">
        <f t="shared" si="14"/>
        <v>24</v>
      </c>
      <c r="J87" s="63">
        <f t="shared" si="21"/>
        <v>16673089.789999999</v>
      </c>
      <c r="K87" s="48">
        <f t="shared" si="16"/>
        <v>-1621108.3099999987</v>
      </c>
      <c r="L87" s="93">
        <f t="shared" si="17"/>
        <v>-8.86132478252763</v>
      </c>
      <c r="M87" s="61">
        <f t="shared" si="18"/>
        <v>0.32448348206970867</v>
      </c>
      <c r="N87" s="61">
        <f t="shared" si="19"/>
        <v>0.26153017229016778</v>
      </c>
    </row>
    <row r="88" spans="1:14" ht="15.95" customHeight="1" x14ac:dyDescent="0.2">
      <c r="A88" s="181" t="s">
        <v>23</v>
      </c>
      <c r="B88" s="52" t="s">
        <v>115</v>
      </c>
      <c r="C88" s="48">
        <v>11353892.83</v>
      </c>
      <c r="D88" s="48">
        <v>0</v>
      </c>
      <c r="E88" s="47">
        <f t="shared" si="12"/>
        <v>25</v>
      </c>
      <c r="F88" s="63">
        <f t="shared" si="20"/>
        <v>11353892.83</v>
      </c>
      <c r="G88" s="48">
        <v>12777788.23</v>
      </c>
      <c r="H88" s="48">
        <v>0</v>
      </c>
      <c r="I88" s="47">
        <f t="shared" si="14"/>
        <v>25</v>
      </c>
      <c r="J88" s="63">
        <f t="shared" si="21"/>
        <v>12777788.23</v>
      </c>
      <c r="K88" s="48">
        <f t="shared" si="16"/>
        <v>1423895.4000000004</v>
      </c>
      <c r="L88" s="93">
        <f t="shared" si="17"/>
        <v>12.541032589612705</v>
      </c>
      <c r="M88" s="61">
        <f t="shared" si="18"/>
        <v>0.20138355670941926</v>
      </c>
      <c r="N88" s="61">
        <f t="shared" si="19"/>
        <v>0.20042938647661288</v>
      </c>
    </row>
    <row r="89" spans="1:14" ht="15.95" customHeight="1" x14ac:dyDescent="0.2">
      <c r="A89" s="181" t="s">
        <v>23</v>
      </c>
      <c r="B89" s="52" t="s">
        <v>96</v>
      </c>
      <c r="C89" s="48">
        <v>9751353.160000002</v>
      </c>
      <c r="D89" s="48">
        <v>0</v>
      </c>
      <c r="E89" s="47">
        <f t="shared" si="12"/>
        <v>26</v>
      </c>
      <c r="F89" s="63">
        <f t="shared" si="20"/>
        <v>9751353.160000002</v>
      </c>
      <c r="G89" s="48">
        <v>7422804.6500000004</v>
      </c>
      <c r="H89" s="48">
        <v>0</v>
      </c>
      <c r="I89" s="47">
        <f t="shared" si="14"/>
        <v>26</v>
      </c>
      <c r="J89" s="63">
        <f t="shared" si="21"/>
        <v>7422804.6500000004</v>
      </c>
      <c r="K89" s="48">
        <f t="shared" si="16"/>
        <v>-2328548.5100000016</v>
      </c>
      <c r="L89" s="93">
        <f t="shared" si="17"/>
        <v>-23.879234725614236</v>
      </c>
      <c r="M89" s="61">
        <f t="shared" si="18"/>
        <v>0.172959372744972</v>
      </c>
      <c r="N89" s="61">
        <f t="shared" si="19"/>
        <v>0.11643237117064424</v>
      </c>
    </row>
    <row r="90" spans="1:14" ht="15.95" customHeight="1" x14ac:dyDescent="0.2">
      <c r="A90" s="181" t="s">
        <v>23</v>
      </c>
      <c r="B90" s="52" t="s">
        <v>119</v>
      </c>
      <c r="C90" s="48">
        <v>4704790.3999999994</v>
      </c>
      <c r="D90" s="48">
        <v>0</v>
      </c>
      <c r="E90" s="47">
        <f t="shared" si="12"/>
        <v>29</v>
      </c>
      <c r="F90" s="63">
        <f t="shared" si="20"/>
        <v>4704790.3999999994</v>
      </c>
      <c r="G90" s="48">
        <v>7297730.9700000007</v>
      </c>
      <c r="H90" s="48">
        <v>0</v>
      </c>
      <c r="I90" s="47">
        <f t="shared" si="14"/>
        <v>27</v>
      </c>
      <c r="J90" s="63">
        <f t="shared" si="21"/>
        <v>7297730.9700000007</v>
      </c>
      <c r="K90" s="48">
        <f t="shared" si="16"/>
        <v>2592940.5700000012</v>
      </c>
      <c r="L90" s="93">
        <f t="shared" si="17"/>
        <v>55.112775480922629</v>
      </c>
      <c r="M90" s="61">
        <f t="shared" si="18"/>
        <v>8.3448684826482655E-2</v>
      </c>
      <c r="N90" s="61">
        <f t="shared" si="19"/>
        <v>0.11447049478832043</v>
      </c>
    </row>
    <row r="91" spans="1:14" ht="15.95" customHeight="1" x14ac:dyDescent="0.2">
      <c r="A91" s="181" t="s">
        <v>23</v>
      </c>
      <c r="B91" s="52" t="s">
        <v>82</v>
      </c>
      <c r="C91" s="48">
        <v>7620102.1200000001</v>
      </c>
      <c r="D91" s="48">
        <v>0</v>
      </c>
      <c r="E91" s="47">
        <f t="shared" si="12"/>
        <v>27</v>
      </c>
      <c r="F91" s="63">
        <f t="shared" si="20"/>
        <v>7620102.1200000001</v>
      </c>
      <c r="G91" s="48">
        <v>7296078.9699999997</v>
      </c>
      <c r="H91" s="48">
        <v>0</v>
      </c>
      <c r="I91" s="47">
        <f t="shared" si="14"/>
        <v>28</v>
      </c>
      <c r="J91" s="63">
        <f t="shared" si="21"/>
        <v>7296078.9699999997</v>
      </c>
      <c r="K91" s="48">
        <f t="shared" si="16"/>
        <v>-324023.15000000037</v>
      </c>
      <c r="L91" s="93">
        <f t="shared" si="17"/>
        <v>-4.2522153233295565</v>
      </c>
      <c r="M91" s="61">
        <f t="shared" si="18"/>
        <v>0.13515745571949228</v>
      </c>
      <c r="N91" s="61">
        <f t="shared" si="19"/>
        <v>0.11444458190414206</v>
      </c>
    </row>
    <row r="92" spans="1:14" ht="15.95" customHeight="1" x14ac:dyDescent="0.2">
      <c r="A92" s="181" t="s">
        <v>23</v>
      </c>
      <c r="B92" s="52" t="s">
        <v>90</v>
      </c>
      <c r="C92" s="48">
        <v>7589631.6200000001</v>
      </c>
      <c r="D92" s="48">
        <v>6301.67</v>
      </c>
      <c r="E92" s="47">
        <f t="shared" si="12"/>
        <v>28</v>
      </c>
      <c r="F92" s="63">
        <f t="shared" si="20"/>
        <v>7595933.29</v>
      </c>
      <c r="G92" s="48">
        <v>5879421.7829999998</v>
      </c>
      <c r="H92" s="48">
        <v>96260</v>
      </c>
      <c r="I92" s="47">
        <f t="shared" si="14"/>
        <v>29</v>
      </c>
      <c r="J92" s="63">
        <f t="shared" si="21"/>
        <v>5975681.7829999998</v>
      </c>
      <c r="K92" s="48">
        <f t="shared" si="16"/>
        <v>-1620251.5070000002</v>
      </c>
      <c r="L92" s="93">
        <f t="shared" si="17"/>
        <v>-21.330512593272132</v>
      </c>
      <c r="M92" s="61">
        <f t="shared" si="18"/>
        <v>0.1347287741192886</v>
      </c>
      <c r="N92" s="61">
        <f t="shared" si="19"/>
        <v>9.3733141603815906E-2</v>
      </c>
    </row>
    <row r="93" spans="1:14" ht="15.95" customHeight="1" x14ac:dyDescent="0.2">
      <c r="A93" s="181" t="s">
        <v>23</v>
      </c>
      <c r="B93" s="52" t="s">
        <v>122</v>
      </c>
      <c r="C93" s="48">
        <v>0</v>
      </c>
      <c r="D93" s="48">
        <v>0</v>
      </c>
      <c r="E93" s="47" t="str">
        <f t="shared" si="12"/>
        <v>ND</v>
      </c>
      <c r="F93" s="63">
        <f t="shared" si="20"/>
        <v>0</v>
      </c>
      <c r="G93" s="48">
        <v>1600701.31</v>
      </c>
      <c r="H93" s="48">
        <v>0</v>
      </c>
      <c r="I93" s="47">
        <f t="shared" si="14"/>
        <v>30</v>
      </c>
      <c r="J93" s="63">
        <f t="shared" si="21"/>
        <v>1600701.31</v>
      </c>
      <c r="K93" s="48">
        <f t="shared" si="16"/>
        <v>1600701.31</v>
      </c>
      <c r="L93" s="93">
        <f t="shared" si="17"/>
        <v>0</v>
      </c>
      <c r="M93" s="61">
        <f t="shared" si="18"/>
        <v>0</v>
      </c>
      <c r="N93" s="61">
        <f t="shared" si="19"/>
        <v>2.5108224969824105E-2</v>
      </c>
    </row>
    <row r="94" spans="1:14" ht="15.95" customHeight="1" x14ac:dyDescent="0.2">
      <c r="A94" s="181" t="s">
        <v>23</v>
      </c>
      <c r="B94" s="52" t="s">
        <v>124</v>
      </c>
      <c r="C94" s="48">
        <v>0</v>
      </c>
      <c r="D94" s="48">
        <v>0</v>
      </c>
      <c r="E94" s="47" t="str">
        <f t="shared" si="12"/>
        <v>ND</v>
      </c>
      <c r="F94" s="63">
        <f t="shared" si="20"/>
        <v>0</v>
      </c>
      <c r="G94" s="48">
        <v>173363.79</v>
      </c>
      <c r="H94" s="48">
        <v>0</v>
      </c>
      <c r="I94" s="47">
        <f t="shared" si="14"/>
        <v>31</v>
      </c>
      <c r="J94" s="63">
        <f t="shared" si="21"/>
        <v>173363.79</v>
      </c>
      <c r="K94" s="48">
        <f t="shared" si="16"/>
        <v>173363.79</v>
      </c>
      <c r="L94" s="93">
        <f t="shared" si="17"/>
        <v>0</v>
      </c>
      <c r="M94" s="61">
        <f t="shared" si="18"/>
        <v>0</v>
      </c>
      <c r="N94" s="61">
        <f t="shared" si="19"/>
        <v>2.7193437112520025E-3</v>
      </c>
    </row>
    <row r="95" spans="1:14" ht="15.95" customHeight="1" x14ac:dyDescent="0.2">
      <c r="A95" s="181" t="s">
        <v>23</v>
      </c>
      <c r="B95" s="52" t="s">
        <v>125</v>
      </c>
      <c r="C95" s="48">
        <v>0</v>
      </c>
      <c r="D95" s="48">
        <v>0</v>
      </c>
      <c r="E95" s="47" t="str">
        <f t="shared" si="12"/>
        <v>ND</v>
      </c>
      <c r="F95" s="63">
        <f t="shared" si="20"/>
        <v>0</v>
      </c>
      <c r="G95" s="48">
        <v>31957.730000000003</v>
      </c>
      <c r="H95" s="48">
        <v>9296</v>
      </c>
      <c r="I95" s="47">
        <f t="shared" si="14"/>
        <v>32</v>
      </c>
      <c r="J95" s="63">
        <f t="shared" si="21"/>
        <v>41253.730000000003</v>
      </c>
      <c r="K95" s="48">
        <f t="shared" si="16"/>
        <v>41253.730000000003</v>
      </c>
      <c r="L95" s="93">
        <f t="shared" si="17"/>
        <v>0</v>
      </c>
      <c r="M95" s="61">
        <f t="shared" si="18"/>
        <v>0</v>
      </c>
      <c r="N95" s="61">
        <f t="shared" si="19"/>
        <v>6.4709632410082907E-4</v>
      </c>
    </row>
    <row r="96" spans="1:14" ht="15.95" customHeight="1" x14ac:dyDescent="0.2">
      <c r="A96" s="181" t="s">
        <v>23</v>
      </c>
      <c r="B96" s="52" t="s">
        <v>127</v>
      </c>
      <c r="C96" s="48">
        <v>0</v>
      </c>
      <c r="D96" s="48">
        <v>0</v>
      </c>
      <c r="E96" s="47" t="str">
        <f t="shared" si="12"/>
        <v>ND</v>
      </c>
      <c r="F96" s="63">
        <f t="shared" si="20"/>
        <v>0</v>
      </c>
      <c r="G96" s="48">
        <v>0</v>
      </c>
      <c r="H96" s="48">
        <v>0</v>
      </c>
      <c r="I96" s="47" t="str">
        <f t="shared" si="14"/>
        <v>ND</v>
      </c>
      <c r="J96" s="63">
        <f t="shared" si="21"/>
        <v>0</v>
      </c>
      <c r="K96" s="48">
        <f t="shared" si="16"/>
        <v>0</v>
      </c>
      <c r="L96" s="93">
        <f t="shared" si="17"/>
        <v>0</v>
      </c>
      <c r="M96" s="61">
        <f t="shared" si="18"/>
        <v>0</v>
      </c>
      <c r="N96" s="61">
        <f t="shared" si="19"/>
        <v>0</v>
      </c>
    </row>
    <row r="97" spans="1:14" ht="15.95" customHeight="1" x14ac:dyDescent="0.2">
      <c r="A97" s="181" t="s">
        <v>23</v>
      </c>
      <c r="B97" s="52" t="s">
        <v>84</v>
      </c>
      <c r="C97" s="48">
        <v>0</v>
      </c>
      <c r="D97" s="48">
        <v>0</v>
      </c>
      <c r="E97" s="47" t="str">
        <f t="shared" si="12"/>
        <v>ND</v>
      </c>
      <c r="F97" s="63">
        <f t="shared" si="20"/>
        <v>0</v>
      </c>
      <c r="G97" s="48">
        <v>0</v>
      </c>
      <c r="H97" s="48">
        <v>0</v>
      </c>
      <c r="I97" s="47" t="str">
        <f t="shared" si="14"/>
        <v>ND</v>
      </c>
      <c r="J97" s="63">
        <f t="shared" si="21"/>
        <v>0</v>
      </c>
      <c r="K97" s="48">
        <f t="shared" si="16"/>
        <v>0</v>
      </c>
      <c r="L97" s="93">
        <f t="shared" si="17"/>
        <v>0</v>
      </c>
      <c r="M97" s="61">
        <f t="shared" si="18"/>
        <v>0</v>
      </c>
      <c r="N97" s="61">
        <f t="shared" si="19"/>
        <v>0</v>
      </c>
    </row>
    <row r="98" spans="1:14" ht="15.95" customHeight="1" x14ac:dyDescent="0.2">
      <c r="A98" s="181" t="s">
        <v>23</v>
      </c>
      <c r="B98" s="52" t="s">
        <v>103</v>
      </c>
      <c r="C98" s="48">
        <v>0</v>
      </c>
      <c r="D98" s="48">
        <v>0</v>
      </c>
      <c r="E98" s="47" t="str">
        <f t="shared" si="12"/>
        <v>ND</v>
      </c>
      <c r="F98" s="63">
        <f t="shared" si="20"/>
        <v>0</v>
      </c>
      <c r="G98" s="48">
        <v>0</v>
      </c>
      <c r="H98" s="48">
        <v>0</v>
      </c>
      <c r="I98" s="47" t="str">
        <f t="shared" si="14"/>
        <v>ND</v>
      </c>
      <c r="J98" s="63">
        <f t="shared" si="21"/>
        <v>0</v>
      </c>
      <c r="K98" s="48">
        <f t="shared" si="16"/>
        <v>0</v>
      </c>
      <c r="L98" s="93">
        <f t="shared" si="17"/>
        <v>0</v>
      </c>
      <c r="M98" s="61">
        <f t="shared" si="18"/>
        <v>0</v>
      </c>
      <c r="N98" s="61">
        <f t="shared" si="19"/>
        <v>0</v>
      </c>
    </row>
    <row r="99" spans="1:14" ht="15.95" customHeight="1" x14ac:dyDescent="0.2">
      <c r="A99" s="181" t="s">
        <v>23</v>
      </c>
      <c r="B99" s="52" t="s">
        <v>102</v>
      </c>
      <c r="C99" s="48">
        <v>0</v>
      </c>
      <c r="D99" s="48">
        <v>0</v>
      </c>
      <c r="E99" s="47" t="str">
        <f t="shared" si="12"/>
        <v>ND</v>
      </c>
      <c r="F99" s="63">
        <f t="shared" si="20"/>
        <v>0</v>
      </c>
      <c r="G99" s="48">
        <v>0</v>
      </c>
      <c r="H99" s="48">
        <v>0</v>
      </c>
      <c r="I99" s="47" t="str">
        <f t="shared" si="14"/>
        <v>ND</v>
      </c>
      <c r="J99" s="63">
        <f t="shared" si="21"/>
        <v>0</v>
      </c>
      <c r="K99" s="48">
        <f t="shared" si="16"/>
        <v>0</v>
      </c>
      <c r="L99" s="93">
        <f t="shared" si="17"/>
        <v>0</v>
      </c>
      <c r="M99" s="61">
        <f t="shared" si="18"/>
        <v>0</v>
      </c>
      <c r="N99" s="61">
        <f t="shared" si="19"/>
        <v>0</v>
      </c>
    </row>
    <row r="100" spans="1:14" ht="15.95" customHeight="1" x14ac:dyDescent="0.2">
      <c r="A100" s="181" t="s">
        <v>23</v>
      </c>
      <c r="B100" s="52" t="s">
        <v>100</v>
      </c>
      <c r="C100" s="48">
        <v>0</v>
      </c>
      <c r="D100" s="48">
        <v>0</v>
      </c>
      <c r="E100" s="47" t="str">
        <f t="shared" si="12"/>
        <v>ND</v>
      </c>
      <c r="F100" s="63">
        <f t="shared" si="20"/>
        <v>0</v>
      </c>
      <c r="G100" s="48">
        <v>0</v>
      </c>
      <c r="H100" s="48">
        <v>0</v>
      </c>
      <c r="I100" s="47" t="str">
        <f t="shared" si="14"/>
        <v>ND</v>
      </c>
      <c r="J100" s="63">
        <f t="shared" si="21"/>
        <v>0</v>
      </c>
      <c r="K100" s="48">
        <f t="shared" si="16"/>
        <v>0</v>
      </c>
      <c r="L100" s="93">
        <f t="shared" si="17"/>
        <v>0</v>
      </c>
      <c r="M100" s="61">
        <f t="shared" si="18"/>
        <v>0</v>
      </c>
      <c r="N100" s="61">
        <f t="shared" si="19"/>
        <v>0</v>
      </c>
    </row>
    <row r="101" spans="1:14" ht="15.95" customHeight="1" x14ac:dyDescent="0.2">
      <c r="A101" s="181" t="s">
        <v>23</v>
      </c>
      <c r="B101" s="52" t="s">
        <v>117</v>
      </c>
      <c r="C101" s="48">
        <v>0</v>
      </c>
      <c r="D101" s="48">
        <v>0</v>
      </c>
      <c r="E101" s="47" t="str">
        <f t="shared" si="12"/>
        <v>ND</v>
      </c>
      <c r="F101" s="63">
        <f t="shared" si="20"/>
        <v>0</v>
      </c>
      <c r="G101" s="48">
        <v>0</v>
      </c>
      <c r="H101" s="48">
        <v>0</v>
      </c>
      <c r="I101" s="47" t="str">
        <f t="shared" si="14"/>
        <v>ND</v>
      </c>
      <c r="J101" s="63">
        <f t="shared" si="21"/>
        <v>0</v>
      </c>
      <c r="K101" s="48">
        <f t="shared" si="16"/>
        <v>0</v>
      </c>
      <c r="L101" s="93">
        <f t="shared" si="17"/>
        <v>0</v>
      </c>
      <c r="M101" s="61">
        <f t="shared" si="18"/>
        <v>0</v>
      </c>
      <c r="N101" s="61">
        <f t="shared" si="19"/>
        <v>0</v>
      </c>
    </row>
    <row r="102" spans="1:14" ht="20.25" customHeight="1" x14ac:dyDescent="0.2">
      <c r="A102" s="12"/>
      <c r="B102" s="55" t="s">
        <v>21</v>
      </c>
      <c r="C102" s="66">
        <f>SUM(C64:C101)</f>
        <v>3658018116.0399985</v>
      </c>
      <c r="D102" s="66">
        <f>SUM(D64:D101)</f>
        <v>1979926220.3900001</v>
      </c>
      <c r="E102" s="66"/>
      <c r="F102" s="66">
        <f>SUM(F64:F101)</f>
        <v>5637944336.4300003</v>
      </c>
      <c r="G102" s="66">
        <f>SUM(G64:G101)</f>
        <v>4261467206.112999</v>
      </c>
      <c r="H102" s="66">
        <f>SUM(H64:H101)</f>
        <v>2113739770.5799999</v>
      </c>
      <c r="I102" s="66"/>
      <c r="J102" s="66">
        <f>SUM(J64:J101)</f>
        <v>6375206976.6929998</v>
      </c>
      <c r="K102" s="66">
        <f t="shared" si="16"/>
        <v>737262640.26299953</v>
      </c>
      <c r="L102" s="94">
        <f>K102/F102*100</f>
        <v>13.076798852005716</v>
      </c>
      <c r="M102" s="67">
        <f>SUM(M64:M101)</f>
        <v>99.999999999999986</v>
      </c>
      <c r="N102" s="67">
        <f>SUM(N64:N101)</f>
        <v>99.999999999999986</v>
      </c>
    </row>
    <row r="103" spans="1:14" x14ac:dyDescent="0.2">
      <c r="A103" s="6"/>
      <c r="B103" s="80" t="s">
        <v>95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80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80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x14ac:dyDescent="0.3">
      <c r="A108" s="192" t="s">
        <v>42</v>
      </c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</row>
    <row r="109" spans="1:14" x14ac:dyDescent="0.2">
      <c r="A109" s="191" t="s">
        <v>59</v>
      </c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</row>
    <row r="110" spans="1:14" x14ac:dyDescent="0.2">
      <c r="A110" s="194" t="s">
        <v>149</v>
      </c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</row>
    <row r="111" spans="1:14" x14ac:dyDescent="0.2">
      <c r="A111" s="191" t="s">
        <v>110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</row>
    <row r="112" spans="1:14" x14ac:dyDescent="0.2">
      <c r="A112" s="1"/>
      <c r="B112" s="181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">
      <c r="B113" s="195" t="s">
        <v>33</v>
      </c>
      <c r="C113" s="195" t="s">
        <v>121</v>
      </c>
      <c r="D113" s="195"/>
      <c r="E113" s="195" t="s">
        <v>52</v>
      </c>
      <c r="F113" s="195"/>
      <c r="G113" s="195" t="s">
        <v>160</v>
      </c>
      <c r="H113" s="195"/>
      <c r="I113" s="195"/>
      <c r="J113" s="195"/>
      <c r="K113" s="195" t="s">
        <v>29</v>
      </c>
      <c r="L113" s="195"/>
      <c r="M113" s="195" t="s">
        <v>62</v>
      </c>
      <c r="N113" s="195"/>
    </row>
    <row r="114" spans="1:14" ht="31.5" customHeight="1" x14ac:dyDescent="0.2">
      <c r="A114" s="95"/>
      <c r="B114" s="195"/>
      <c r="C114" s="111" t="s">
        <v>28</v>
      </c>
      <c r="D114" s="111" t="s">
        <v>37</v>
      </c>
      <c r="E114" s="111" t="s">
        <v>51</v>
      </c>
      <c r="F114" s="111" t="s">
        <v>57</v>
      </c>
      <c r="G114" s="111" t="s">
        <v>28</v>
      </c>
      <c r="H114" s="111" t="s">
        <v>37</v>
      </c>
      <c r="I114" s="111" t="s">
        <v>51</v>
      </c>
      <c r="J114" s="111" t="s">
        <v>57</v>
      </c>
      <c r="K114" s="111" t="s">
        <v>26</v>
      </c>
      <c r="L114" s="111" t="s">
        <v>24</v>
      </c>
      <c r="M114" s="111">
        <v>2019</v>
      </c>
      <c r="N114" s="111">
        <v>2020</v>
      </c>
    </row>
    <row r="115" spans="1:14" ht="15.95" customHeight="1" x14ac:dyDescent="0.2">
      <c r="A115" s="181" t="s">
        <v>1</v>
      </c>
      <c r="B115" s="101" t="s">
        <v>88</v>
      </c>
      <c r="C115" s="48">
        <v>775987529.26999998</v>
      </c>
      <c r="D115" s="48">
        <v>459206658.40000004</v>
      </c>
      <c r="E115" s="47">
        <f t="shared" ref="E115:E152" si="22">IF(F115=0,"ND",RANK(F115,$F$115:$F$152))</f>
        <v>1</v>
      </c>
      <c r="F115" s="63">
        <f t="shared" ref="F115" si="23">(C115+D115)</f>
        <v>1235194187.6700001</v>
      </c>
      <c r="G115" s="48">
        <v>1133194583.1400001</v>
      </c>
      <c r="H115" s="48">
        <v>558353022.11000013</v>
      </c>
      <c r="I115" s="47">
        <f t="shared" ref="I115:I152" si="24">IF(J115=0,"ND",RANK(J115,$J$115:$J$152))</f>
        <v>1</v>
      </c>
      <c r="J115" s="63">
        <f t="shared" ref="J115:J152" si="25">(G115+H115)</f>
        <v>1691547605.2500002</v>
      </c>
      <c r="K115" s="48">
        <f t="shared" ref="K115:K153" si="26">J115-F115</f>
        <v>456353417.58000016</v>
      </c>
      <c r="L115" s="93">
        <f t="shared" ref="L115:L152" si="27">IFERROR(K115/F115*100,0)</f>
        <v>36.945884471885286</v>
      </c>
      <c r="M115" s="61">
        <f t="shared" ref="M115" si="28">(F115/$F$153*100)</f>
        <v>24.551403956863862</v>
      </c>
      <c r="N115" s="61">
        <f t="shared" ref="N115" si="29">(J115/$J$153*100)</f>
        <v>28.103779509921633</v>
      </c>
    </row>
    <row r="116" spans="1:14" ht="15.95" customHeight="1" x14ac:dyDescent="0.2">
      <c r="A116" s="181" t="s">
        <v>1</v>
      </c>
      <c r="B116" s="52" t="s">
        <v>118</v>
      </c>
      <c r="C116" s="48">
        <v>407961623.30000001</v>
      </c>
      <c r="D116" s="48">
        <v>209277639.62</v>
      </c>
      <c r="E116" s="47">
        <f t="shared" si="22"/>
        <v>3</v>
      </c>
      <c r="F116" s="63">
        <f t="shared" ref="F116:F152" si="30">(C116+D116)</f>
        <v>617239262.92000008</v>
      </c>
      <c r="G116" s="48">
        <v>752880876.69000006</v>
      </c>
      <c r="H116" s="48">
        <v>98260906.939999998</v>
      </c>
      <c r="I116" s="47">
        <f t="shared" si="24"/>
        <v>2</v>
      </c>
      <c r="J116" s="63">
        <f t="shared" si="25"/>
        <v>851141783.63000011</v>
      </c>
      <c r="K116" s="48">
        <f t="shared" si="26"/>
        <v>233902520.71000004</v>
      </c>
      <c r="L116" s="93">
        <f t="shared" si="27"/>
        <v>37.894951724792655</v>
      </c>
      <c r="M116" s="61">
        <f t="shared" ref="M116:M152" si="31">(F116/$F$153*100)</f>
        <v>12.268589532931367</v>
      </c>
      <c r="N116" s="61">
        <f t="shared" ref="N116:N152" si="32">(J116/$J$153*100)</f>
        <v>14.141074684849722</v>
      </c>
    </row>
    <row r="117" spans="1:14" ht="15.95" customHeight="1" x14ac:dyDescent="0.2">
      <c r="A117" s="181" t="s">
        <v>1</v>
      </c>
      <c r="B117" s="52" t="s">
        <v>113</v>
      </c>
      <c r="C117" s="48">
        <v>52982479.640000001</v>
      </c>
      <c r="D117" s="48">
        <v>789271693.06000006</v>
      </c>
      <c r="E117" s="47">
        <f t="shared" si="22"/>
        <v>2</v>
      </c>
      <c r="F117" s="63">
        <f t="shared" si="30"/>
        <v>842254172.70000005</v>
      </c>
      <c r="G117" s="48">
        <v>82430227.219999999</v>
      </c>
      <c r="H117" s="48">
        <v>767695115.08000004</v>
      </c>
      <c r="I117" s="47">
        <f t="shared" si="24"/>
        <v>3</v>
      </c>
      <c r="J117" s="63">
        <f t="shared" si="25"/>
        <v>850125342.30000007</v>
      </c>
      <c r="K117" s="48">
        <f t="shared" si="26"/>
        <v>7871169.6000000238</v>
      </c>
      <c r="L117" s="93">
        <f t="shared" si="27"/>
        <v>0.93453613589916074</v>
      </c>
      <c r="M117" s="61">
        <f t="shared" si="31"/>
        <v>16.741110535274352</v>
      </c>
      <c r="N117" s="61">
        <f t="shared" si="32"/>
        <v>14.124187283670805</v>
      </c>
    </row>
    <row r="118" spans="1:14" ht="15.95" customHeight="1" x14ac:dyDescent="0.2">
      <c r="A118" s="181" t="s">
        <v>1</v>
      </c>
      <c r="B118" s="52" t="s">
        <v>97</v>
      </c>
      <c r="C118" s="48">
        <v>444534217.68000001</v>
      </c>
      <c r="D118" s="48">
        <v>100979910.97999999</v>
      </c>
      <c r="E118" s="47">
        <f t="shared" si="22"/>
        <v>4</v>
      </c>
      <c r="F118" s="63">
        <f t="shared" si="30"/>
        <v>545514128.65999997</v>
      </c>
      <c r="G118" s="48">
        <v>506329626.75</v>
      </c>
      <c r="H118" s="48">
        <v>130217077.97</v>
      </c>
      <c r="I118" s="47">
        <f t="shared" si="24"/>
        <v>4</v>
      </c>
      <c r="J118" s="63">
        <f t="shared" si="25"/>
        <v>636546704.72000003</v>
      </c>
      <c r="K118" s="48">
        <f t="shared" si="26"/>
        <v>91032576.060000062</v>
      </c>
      <c r="L118" s="93">
        <f t="shared" si="27"/>
        <v>16.687482739193637</v>
      </c>
      <c r="M118" s="61">
        <f t="shared" si="31"/>
        <v>10.842941029517243</v>
      </c>
      <c r="N118" s="61">
        <f t="shared" si="32"/>
        <v>10.575740334883532</v>
      </c>
    </row>
    <row r="119" spans="1:14" ht="15.95" customHeight="1" x14ac:dyDescent="0.2">
      <c r="A119" s="181" t="s">
        <v>1</v>
      </c>
      <c r="B119" s="52" t="s">
        <v>94</v>
      </c>
      <c r="C119" s="48">
        <v>347363532.41999996</v>
      </c>
      <c r="D119" s="48">
        <v>51287253.100000001</v>
      </c>
      <c r="E119" s="47">
        <f t="shared" si="22"/>
        <v>5</v>
      </c>
      <c r="F119" s="63">
        <f t="shared" si="30"/>
        <v>398650785.51999998</v>
      </c>
      <c r="G119" s="48">
        <v>437522155.47000003</v>
      </c>
      <c r="H119" s="48">
        <v>19795509.899999999</v>
      </c>
      <c r="I119" s="47">
        <f t="shared" si="24"/>
        <v>5</v>
      </c>
      <c r="J119" s="63">
        <f t="shared" si="25"/>
        <v>457317665.37</v>
      </c>
      <c r="K119" s="48">
        <f t="shared" si="26"/>
        <v>58666879.850000024</v>
      </c>
      <c r="L119" s="93">
        <f t="shared" si="27"/>
        <v>14.716358773374788</v>
      </c>
      <c r="M119" s="61">
        <f t="shared" si="31"/>
        <v>7.9238038607395627</v>
      </c>
      <c r="N119" s="61">
        <f t="shared" si="32"/>
        <v>7.5979858879887132</v>
      </c>
    </row>
    <row r="120" spans="1:14" ht="15.95" customHeight="1" x14ac:dyDescent="0.2">
      <c r="A120" s="181" t="s">
        <v>1</v>
      </c>
      <c r="B120" s="52" t="s">
        <v>89</v>
      </c>
      <c r="C120" s="48">
        <v>305768670.30999994</v>
      </c>
      <c r="D120" s="48">
        <v>44786181.050000004</v>
      </c>
      <c r="E120" s="47">
        <f t="shared" si="22"/>
        <v>6</v>
      </c>
      <c r="F120" s="63">
        <f t="shared" si="30"/>
        <v>350554851.35999995</v>
      </c>
      <c r="G120" s="48">
        <v>307913009.60000002</v>
      </c>
      <c r="H120" s="48">
        <v>45576258.350000001</v>
      </c>
      <c r="I120" s="47">
        <f t="shared" si="24"/>
        <v>6</v>
      </c>
      <c r="J120" s="63">
        <f t="shared" si="25"/>
        <v>353489267.95000005</v>
      </c>
      <c r="K120" s="48">
        <f t="shared" si="26"/>
        <v>2934416.590000093</v>
      </c>
      <c r="L120" s="93">
        <f t="shared" si="27"/>
        <v>0.83707772938124703</v>
      </c>
      <c r="M120" s="61">
        <f t="shared" si="31"/>
        <v>6.9678224288059125</v>
      </c>
      <c r="N120" s="61">
        <f t="shared" si="32"/>
        <v>5.8729558747015984</v>
      </c>
    </row>
    <row r="121" spans="1:14" ht="15.95" customHeight="1" x14ac:dyDescent="0.2">
      <c r="A121" s="181" t="s">
        <v>1</v>
      </c>
      <c r="B121" s="52" t="s">
        <v>93</v>
      </c>
      <c r="C121" s="48">
        <v>7837945.0999999996</v>
      </c>
      <c r="D121" s="48">
        <v>174641245.36000001</v>
      </c>
      <c r="E121" s="47">
        <f t="shared" si="22"/>
        <v>7</v>
      </c>
      <c r="F121" s="63">
        <f t="shared" si="30"/>
        <v>182479190.46000001</v>
      </c>
      <c r="G121" s="48">
        <v>12367745.389999999</v>
      </c>
      <c r="H121" s="48">
        <v>209818577.53</v>
      </c>
      <c r="I121" s="47">
        <f t="shared" si="24"/>
        <v>7</v>
      </c>
      <c r="J121" s="63">
        <f t="shared" si="25"/>
        <v>222186322.91999999</v>
      </c>
      <c r="K121" s="48">
        <f t="shared" si="26"/>
        <v>39707132.459999979</v>
      </c>
      <c r="L121" s="93">
        <f t="shared" si="27"/>
        <v>21.75981401490484</v>
      </c>
      <c r="M121" s="61">
        <f t="shared" si="31"/>
        <v>3.6270574808613718</v>
      </c>
      <c r="N121" s="61">
        <f t="shared" si="32"/>
        <v>3.6914571071389157</v>
      </c>
    </row>
    <row r="122" spans="1:14" ht="15.95" customHeight="1" x14ac:dyDescent="0.2">
      <c r="A122" s="181" t="s">
        <v>1</v>
      </c>
      <c r="B122" s="52" t="s">
        <v>79</v>
      </c>
      <c r="C122" s="48">
        <v>33878160.439999998</v>
      </c>
      <c r="D122" s="48">
        <v>80034124.859999999</v>
      </c>
      <c r="E122" s="47">
        <f t="shared" si="22"/>
        <v>8</v>
      </c>
      <c r="F122" s="63">
        <f t="shared" si="30"/>
        <v>113912285.3</v>
      </c>
      <c r="G122" s="48">
        <v>37273027.04999999</v>
      </c>
      <c r="H122" s="48">
        <v>86387627.069999993</v>
      </c>
      <c r="I122" s="47">
        <f t="shared" si="24"/>
        <v>8</v>
      </c>
      <c r="J122" s="63">
        <f t="shared" si="25"/>
        <v>123660654.11999997</v>
      </c>
      <c r="K122" s="48">
        <f t="shared" si="26"/>
        <v>9748368.8199999779</v>
      </c>
      <c r="L122" s="93">
        <f t="shared" si="27"/>
        <v>8.5577853120290079</v>
      </c>
      <c r="M122" s="61">
        <f t="shared" si="31"/>
        <v>2.2641836886598155</v>
      </c>
      <c r="N122" s="61">
        <f t="shared" si="32"/>
        <v>2.0545279048930634</v>
      </c>
    </row>
    <row r="123" spans="1:14" ht="15.95" customHeight="1" x14ac:dyDescent="0.2">
      <c r="A123" s="181" t="s">
        <v>1</v>
      </c>
      <c r="B123" s="52" t="s">
        <v>123</v>
      </c>
      <c r="C123" s="48">
        <v>24052728.41</v>
      </c>
      <c r="D123" s="48">
        <v>86103900.930000007</v>
      </c>
      <c r="E123" s="47">
        <f t="shared" si="22"/>
        <v>9</v>
      </c>
      <c r="F123" s="63">
        <f t="shared" si="30"/>
        <v>110156629.34</v>
      </c>
      <c r="G123" s="48">
        <v>15505792.41</v>
      </c>
      <c r="H123" s="48">
        <v>97658401.459999993</v>
      </c>
      <c r="I123" s="47">
        <f t="shared" si="24"/>
        <v>9</v>
      </c>
      <c r="J123" s="63">
        <f t="shared" si="25"/>
        <v>113164193.86999999</v>
      </c>
      <c r="K123" s="48">
        <f t="shared" si="26"/>
        <v>3007564.5299999863</v>
      </c>
      <c r="L123" s="93">
        <f t="shared" si="27"/>
        <v>2.7302619443057714</v>
      </c>
      <c r="M123" s="61">
        <f t="shared" si="31"/>
        <v>2.1895341902105905</v>
      </c>
      <c r="N123" s="61">
        <f t="shared" si="32"/>
        <v>1.8801371850663762</v>
      </c>
    </row>
    <row r="124" spans="1:14" ht="15.95" customHeight="1" x14ac:dyDescent="0.2">
      <c r="A124" s="181" t="s">
        <v>1</v>
      </c>
      <c r="B124" s="52" t="s">
        <v>78</v>
      </c>
      <c r="C124" s="48">
        <v>78064474.49000001</v>
      </c>
      <c r="D124" s="48">
        <v>32796.980000000003</v>
      </c>
      <c r="E124" s="47">
        <f t="shared" si="22"/>
        <v>11</v>
      </c>
      <c r="F124" s="63">
        <f t="shared" si="30"/>
        <v>78097271.470000014</v>
      </c>
      <c r="G124" s="48">
        <v>90054920.229999989</v>
      </c>
      <c r="H124" s="48">
        <v>269498.87</v>
      </c>
      <c r="I124" s="47">
        <f t="shared" si="24"/>
        <v>10</v>
      </c>
      <c r="J124" s="63">
        <f t="shared" si="25"/>
        <v>90324419.099999994</v>
      </c>
      <c r="K124" s="48">
        <f t="shared" si="26"/>
        <v>12227147.62999998</v>
      </c>
      <c r="L124" s="93">
        <f t="shared" si="27"/>
        <v>15.65630578361098</v>
      </c>
      <c r="M124" s="61">
        <f t="shared" si="31"/>
        <v>1.5523046326875123</v>
      </c>
      <c r="N124" s="61">
        <f t="shared" si="32"/>
        <v>1.5006716635521384</v>
      </c>
    </row>
    <row r="125" spans="1:14" ht="15.95" customHeight="1" x14ac:dyDescent="0.2">
      <c r="A125" s="181" t="s">
        <v>1</v>
      </c>
      <c r="B125" s="52" t="s">
        <v>91</v>
      </c>
      <c r="C125" s="48">
        <v>85929689.700000003</v>
      </c>
      <c r="D125" s="48">
        <v>732886.16</v>
      </c>
      <c r="E125" s="47">
        <f t="shared" si="22"/>
        <v>10</v>
      </c>
      <c r="F125" s="63">
        <f t="shared" si="30"/>
        <v>86662575.859999999</v>
      </c>
      <c r="G125" s="48">
        <v>88697350.000000015</v>
      </c>
      <c r="H125" s="48">
        <v>1477291.46</v>
      </c>
      <c r="I125" s="47">
        <f t="shared" si="24"/>
        <v>11</v>
      </c>
      <c r="J125" s="63">
        <f t="shared" si="25"/>
        <v>90174641.460000008</v>
      </c>
      <c r="K125" s="48">
        <f t="shared" si="26"/>
        <v>3512065.6000000089</v>
      </c>
      <c r="L125" s="93">
        <f t="shared" si="27"/>
        <v>4.0525746726864122</v>
      </c>
      <c r="M125" s="61">
        <f t="shared" si="31"/>
        <v>1.7225533678188429</v>
      </c>
      <c r="N125" s="61">
        <f t="shared" si="32"/>
        <v>1.4981832217506712</v>
      </c>
    </row>
    <row r="126" spans="1:14" ht="15.95" customHeight="1" x14ac:dyDescent="0.2">
      <c r="A126" s="181" t="s">
        <v>1</v>
      </c>
      <c r="B126" s="52" t="s">
        <v>99</v>
      </c>
      <c r="C126" s="48">
        <v>48815083.940000005</v>
      </c>
      <c r="D126" s="48">
        <v>0</v>
      </c>
      <c r="E126" s="47">
        <f t="shared" si="22"/>
        <v>14</v>
      </c>
      <c r="F126" s="63">
        <f t="shared" si="30"/>
        <v>48815083.940000005</v>
      </c>
      <c r="G126" s="48">
        <v>65385603.689999998</v>
      </c>
      <c r="H126" s="48">
        <v>50400</v>
      </c>
      <c r="I126" s="47">
        <f t="shared" si="24"/>
        <v>12</v>
      </c>
      <c r="J126" s="63">
        <f t="shared" si="25"/>
        <v>65436003.689999998</v>
      </c>
      <c r="K126" s="48">
        <f t="shared" si="26"/>
        <v>16620919.749999993</v>
      </c>
      <c r="L126" s="93">
        <f t="shared" si="27"/>
        <v>34.048737415732468</v>
      </c>
      <c r="M126" s="61">
        <f t="shared" si="31"/>
        <v>0.97027565136126492</v>
      </c>
      <c r="N126" s="61">
        <f t="shared" si="32"/>
        <v>1.0871695328032969</v>
      </c>
    </row>
    <row r="127" spans="1:14" ht="15.95" customHeight="1" x14ac:dyDescent="0.2">
      <c r="A127" s="181" t="s">
        <v>1</v>
      </c>
      <c r="B127" s="52" t="s">
        <v>104</v>
      </c>
      <c r="C127" s="48">
        <v>52427934.740000002</v>
      </c>
      <c r="D127" s="48">
        <v>0</v>
      </c>
      <c r="E127" s="47">
        <f t="shared" si="22"/>
        <v>13</v>
      </c>
      <c r="F127" s="63">
        <f t="shared" si="30"/>
        <v>52427934.740000002</v>
      </c>
      <c r="G127" s="48">
        <v>58901128.920000002</v>
      </c>
      <c r="H127" s="48">
        <v>0</v>
      </c>
      <c r="I127" s="47">
        <f t="shared" si="24"/>
        <v>13</v>
      </c>
      <c r="J127" s="63">
        <f t="shared" si="25"/>
        <v>58901128.920000002</v>
      </c>
      <c r="K127" s="48">
        <f t="shared" si="26"/>
        <v>6473194.1799999997</v>
      </c>
      <c r="L127" s="93">
        <f t="shared" si="27"/>
        <v>12.346841835563021</v>
      </c>
      <c r="M127" s="61">
        <f t="shared" si="31"/>
        <v>1.0420866753379874</v>
      </c>
      <c r="N127" s="61">
        <f t="shared" si="32"/>
        <v>0.97859754872727867</v>
      </c>
    </row>
    <row r="128" spans="1:14" ht="15.95" customHeight="1" x14ac:dyDescent="0.2">
      <c r="A128" s="181" t="s">
        <v>1</v>
      </c>
      <c r="B128" s="52" t="s">
        <v>111</v>
      </c>
      <c r="C128" s="48">
        <v>35477989.099999994</v>
      </c>
      <c r="D128" s="48">
        <v>254583.29</v>
      </c>
      <c r="E128" s="47">
        <f t="shared" si="22"/>
        <v>16</v>
      </c>
      <c r="F128" s="63">
        <f t="shared" si="30"/>
        <v>35732572.389999993</v>
      </c>
      <c r="G128" s="48">
        <v>49899881.960000008</v>
      </c>
      <c r="H128" s="48">
        <v>2859.68</v>
      </c>
      <c r="I128" s="47">
        <f t="shared" si="24"/>
        <v>14</v>
      </c>
      <c r="J128" s="63">
        <f t="shared" si="25"/>
        <v>49902741.640000008</v>
      </c>
      <c r="K128" s="48">
        <f t="shared" si="26"/>
        <v>14170169.250000015</v>
      </c>
      <c r="L128" s="93">
        <f t="shared" si="27"/>
        <v>39.656168873992499</v>
      </c>
      <c r="M128" s="61">
        <f t="shared" si="31"/>
        <v>0.71024040423929646</v>
      </c>
      <c r="N128" s="61">
        <f t="shared" si="32"/>
        <v>0.82909617420070836</v>
      </c>
    </row>
    <row r="129" spans="1:14" ht="15.95" customHeight="1" x14ac:dyDescent="0.2">
      <c r="A129" s="181" t="s">
        <v>1</v>
      </c>
      <c r="B129" s="52" t="s">
        <v>101</v>
      </c>
      <c r="C129" s="48">
        <v>1989084.3</v>
      </c>
      <c r="D129" s="48">
        <v>24931153.210000001</v>
      </c>
      <c r="E129" s="47">
        <f t="shared" si="22"/>
        <v>18</v>
      </c>
      <c r="F129" s="63">
        <f t="shared" si="30"/>
        <v>26920237.510000002</v>
      </c>
      <c r="G129" s="48">
        <v>2153552</v>
      </c>
      <c r="H129" s="48">
        <v>45887037.539999999</v>
      </c>
      <c r="I129" s="47">
        <f t="shared" si="24"/>
        <v>15</v>
      </c>
      <c r="J129" s="63">
        <f t="shared" si="25"/>
        <v>48040589.539999999</v>
      </c>
      <c r="K129" s="48">
        <f t="shared" si="26"/>
        <v>21120352.029999997</v>
      </c>
      <c r="L129" s="93">
        <f t="shared" si="27"/>
        <v>78.455296028329869</v>
      </c>
      <c r="M129" s="61">
        <f t="shared" si="31"/>
        <v>0.53508155423680304</v>
      </c>
      <c r="N129" s="61">
        <f t="shared" si="32"/>
        <v>0.79815793050605155</v>
      </c>
    </row>
    <row r="130" spans="1:14" ht="15.95" customHeight="1" x14ac:dyDescent="0.2">
      <c r="A130" s="181" t="s">
        <v>1</v>
      </c>
      <c r="B130" s="51" t="s">
        <v>112</v>
      </c>
      <c r="C130" s="48">
        <v>46676971.730000004</v>
      </c>
      <c r="D130" s="48">
        <v>-164513.54999999999</v>
      </c>
      <c r="E130" s="47">
        <f t="shared" si="22"/>
        <v>15</v>
      </c>
      <c r="F130" s="63">
        <f t="shared" si="30"/>
        <v>46512458.180000007</v>
      </c>
      <c r="G130" s="48">
        <v>41383821.57</v>
      </c>
      <c r="H130" s="48">
        <v>0</v>
      </c>
      <c r="I130" s="47">
        <f t="shared" si="24"/>
        <v>16</v>
      </c>
      <c r="J130" s="63">
        <f t="shared" si="25"/>
        <v>41383821.57</v>
      </c>
      <c r="K130" s="48">
        <f t="shared" si="26"/>
        <v>-5128636.6100000069</v>
      </c>
      <c r="L130" s="93">
        <f t="shared" si="27"/>
        <v>-11.026371881168991</v>
      </c>
      <c r="M130" s="61">
        <f t="shared" si="31"/>
        <v>0.9245073861285078</v>
      </c>
      <c r="N130" s="61">
        <f t="shared" si="32"/>
        <v>0.68756078343377669</v>
      </c>
    </row>
    <row r="131" spans="1:14" ht="15.95" customHeight="1" x14ac:dyDescent="0.2">
      <c r="A131" s="181" t="s">
        <v>1</v>
      </c>
      <c r="B131" s="52" t="s">
        <v>81</v>
      </c>
      <c r="C131" s="48">
        <v>33692230.850000001</v>
      </c>
      <c r="D131" s="48">
        <v>60285.52</v>
      </c>
      <c r="E131" s="47">
        <f t="shared" si="22"/>
        <v>17</v>
      </c>
      <c r="F131" s="63">
        <f t="shared" si="30"/>
        <v>33752516.370000005</v>
      </c>
      <c r="G131" s="48">
        <v>37223215.57</v>
      </c>
      <c r="H131" s="48">
        <v>79385.51999999999</v>
      </c>
      <c r="I131" s="47">
        <f t="shared" si="24"/>
        <v>17</v>
      </c>
      <c r="J131" s="63">
        <f t="shared" si="25"/>
        <v>37302601.090000004</v>
      </c>
      <c r="K131" s="48">
        <f t="shared" si="26"/>
        <v>3550084.7199999988</v>
      </c>
      <c r="L131" s="93">
        <f t="shared" si="27"/>
        <v>10.517985329103919</v>
      </c>
      <c r="M131" s="61">
        <f t="shared" si="31"/>
        <v>0.67088371385853862</v>
      </c>
      <c r="N131" s="61">
        <f t="shared" si="32"/>
        <v>0.6197544029657881</v>
      </c>
    </row>
    <row r="132" spans="1:14" ht="15.95" customHeight="1" x14ac:dyDescent="0.2">
      <c r="A132" s="181" t="s">
        <v>1</v>
      </c>
      <c r="B132" s="51" t="s">
        <v>106</v>
      </c>
      <c r="C132" s="48">
        <v>0</v>
      </c>
      <c r="D132" s="48">
        <v>18856220.280000001</v>
      </c>
      <c r="E132" s="47">
        <f t="shared" si="22"/>
        <v>21</v>
      </c>
      <c r="F132" s="63">
        <f t="shared" si="30"/>
        <v>18856220.280000001</v>
      </c>
      <c r="G132" s="48">
        <v>0</v>
      </c>
      <c r="H132" s="48">
        <v>31587723.879999999</v>
      </c>
      <c r="I132" s="47">
        <f t="shared" si="24"/>
        <v>18</v>
      </c>
      <c r="J132" s="63">
        <f t="shared" si="25"/>
        <v>31587723.879999999</v>
      </c>
      <c r="K132" s="48">
        <f t="shared" si="26"/>
        <v>12731503.599999998</v>
      </c>
      <c r="L132" s="93">
        <f t="shared" si="27"/>
        <v>67.518852723118471</v>
      </c>
      <c r="M132" s="61">
        <f t="shared" si="31"/>
        <v>0.37479668040469405</v>
      </c>
      <c r="N132" s="61">
        <f t="shared" si="32"/>
        <v>0.52480605593870033</v>
      </c>
    </row>
    <row r="133" spans="1:14" ht="15.95" customHeight="1" x14ac:dyDescent="0.2">
      <c r="A133" s="181" t="s">
        <v>1</v>
      </c>
      <c r="B133" s="52" t="s">
        <v>80</v>
      </c>
      <c r="C133" s="48">
        <v>64500894.159999996</v>
      </c>
      <c r="D133" s="48">
        <v>252102.74</v>
      </c>
      <c r="E133" s="47">
        <f t="shared" si="22"/>
        <v>12</v>
      </c>
      <c r="F133" s="63">
        <f t="shared" si="30"/>
        <v>64752996.899999999</v>
      </c>
      <c r="G133" s="48">
        <v>30682937.049999997</v>
      </c>
      <c r="H133" s="48">
        <v>646544.94999999995</v>
      </c>
      <c r="I133" s="47">
        <f t="shared" si="24"/>
        <v>19</v>
      </c>
      <c r="J133" s="63">
        <f t="shared" si="25"/>
        <v>31329481.999999996</v>
      </c>
      <c r="K133" s="48">
        <f t="shared" si="26"/>
        <v>-33423514.900000002</v>
      </c>
      <c r="L133" s="93">
        <f t="shared" si="27"/>
        <v>-51.616938983715208</v>
      </c>
      <c r="M133" s="61">
        <f t="shared" si="31"/>
        <v>1.2870664387664568</v>
      </c>
      <c r="N133" s="61">
        <f t="shared" si="32"/>
        <v>0.52051556311826619</v>
      </c>
    </row>
    <row r="134" spans="1:14" ht="15.95" customHeight="1" x14ac:dyDescent="0.2">
      <c r="A134" s="181" t="s">
        <v>1</v>
      </c>
      <c r="B134" s="52" t="s">
        <v>116</v>
      </c>
      <c r="C134" s="48">
        <v>17064377.140000001</v>
      </c>
      <c r="D134" s="48">
        <v>70402.22</v>
      </c>
      <c r="E134" s="47">
        <f t="shared" si="22"/>
        <v>23</v>
      </c>
      <c r="F134" s="63">
        <f t="shared" si="30"/>
        <v>17134779.359999999</v>
      </c>
      <c r="G134" s="48">
        <v>19008710.589999996</v>
      </c>
      <c r="H134" s="48">
        <v>10363283.26</v>
      </c>
      <c r="I134" s="47">
        <f t="shared" si="24"/>
        <v>20</v>
      </c>
      <c r="J134" s="63">
        <f t="shared" si="25"/>
        <v>29371993.849999994</v>
      </c>
      <c r="K134" s="48">
        <f t="shared" si="26"/>
        <v>12237214.489999995</v>
      </c>
      <c r="L134" s="93">
        <f t="shared" si="27"/>
        <v>71.417403357798449</v>
      </c>
      <c r="M134" s="61">
        <f t="shared" si="31"/>
        <v>0.34058036702119321</v>
      </c>
      <c r="N134" s="61">
        <f t="shared" si="32"/>
        <v>0.48799338331667919</v>
      </c>
    </row>
    <row r="135" spans="1:14" ht="15.95" customHeight="1" x14ac:dyDescent="0.2">
      <c r="A135" s="181" t="s">
        <v>1</v>
      </c>
      <c r="B135" s="52" t="s">
        <v>83</v>
      </c>
      <c r="C135" s="48">
        <v>25388077.780000001</v>
      </c>
      <c r="D135" s="48">
        <v>0</v>
      </c>
      <c r="E135" s="47">
        <f t="shared" si="22"/>
        <v>19</v>
      </c>
      <c r="F135" s="63">
        <f t="shared" si="30"/>
        <v>25388077.780000001</v>
      </c>
      <c r="G135" s="48">
        <v>28490655.879999999</v>
      </c>
      <c r="H135" s="48">
        <v>0</v>
      </c>
      <c r="I135" s="47">
        <f t="shared" si="24"/>
        <v>21</v>
      </c>
      <c r="J135" s="63">
        <f t="shared" si="25"/>
        <v>28490655.879999999</v>
      </c>
      <c r="K135" s="48">
        <f t="shared" si="26"/>
        <v>3102578.0999999978</v>
      </c>
      <c r="L135" s="93">
        <f t="shared" si="27"/>
        <v>12.220610504211232</v>
      </c>
      <c r="M135" s="61">
        <f t="shared" si="31"/>
        <v>0.5046274986452467</v>
      </c>
      <c r="N135" s="61">
        <f t="shared" si="32"/>
        <v>0.47335062191538768</v>
      </c>
    </row>
    <row r="136" spans="1:14" ht="15.95" customHeight="1" x14ac:dyDescent="0.2">
      <c r="A136" s="181" t="s">
        <v>1</v>
      </c>
      <c r="B136" s="52" t="s">
        <v>107</v>
      </c>
      <c r="C136" s="48">
        <v>19249154.469999999</v>
      </c>
      <c r="D136" s="48">
        <v>0</v>
      </c>
      <c r="E136" s="47">
        <f t="shared" si="22"/>
        <v>20</v>
      </c>
      <c r="F136" s="63">
        <f t="shared" si="30"/>
        <v>19249154.469999999</v>
      </c>
      <c r="G136" s="48">
        <v>28281822.289999999</v>
      </c>
      <c r="H136" s="48">
        <v>0</v>
      </c>
      <c r="I136" s="47">
        <f t="shared" si="24"/>
        <v>22</v>
      </c>
      <c r="J136" s="63">
        <f t="shared" si="25"/>
        <v>28281822.289999999</v>
      </c>
      <c r="K136" s="48">
        <f t="shared" si="26"/>
        <v>9032667.8200000003</v>
      </c>
      <c r="L136" s="93">
        <f t="shared" si="27"/>
        <v>46.925010831397834</v>
      </c>
      <c r="M136" s="61">
        <f t="shared" si="31"/>
        <v>0.38260685804595279</v>
      </c>
      <c r="N136" s="61">
        <f t="shared" si="32"/>
        <v>0.46988101033046392</v>
      </c>
    </row>
    <row r="137" spans="1:14" ht="15.95" customHeight="1" x14ac:dyDescent="0.2">
      <c r="A137" s="181" t="s">
        <v>1</v>
      </c>
      <c r="B137" s="52" t="s">
        <v>98</v>
      </c>
      <c r="C137" s="48">
        <v>1122688.01</v>
      </c>
      <c r="D137" s="48">
        <v>17040556.289999999</v>
      </c>
      <c r="E137" s="47">
        <f t="shared" si="22"/>
        <v>22</v>
      </c>
      <c r="F137" s="63">
        <f t="shared" si="30"/>
        <v>18163244.300000001</v>
      </c>
      <c r="G137" s="48">
        <v>1920449.09</v>
      </c>
      <c r="H137" s="48">
        <v>23405537.899999999</v>
      </c>
      <c r="I137" s="47">
        <f t="shared" si="24"/>
        <v>23</v>
      </c>
      <c r="J137" s="63">
        <f t="shared" si="25"/>
        <v>25325986.989999998</v>
      </c>
      <c r="K137" s="48">
        <f t="shared" si="26"/>
        <v>7162742.6899999976</v>
      </c>
      <c r="L137" s="93">
        <f t="shared" si="27"/>
        <v>39.435370530142556</v>
      </c>
      <c r="M137" s="61">
        <f t="shared" si="31"/>
        <v>0.36102270592584956</v>
      </c>
      <c r="N137" s="61">
        <f t="shared" si="32"/>
        <v>0.42077205041646509</v>
      </c>
    </row>
    <row r="138" spans="1:14" ht="15.95" customHeight="1" x14ac:dyDescent="0.2">
      <c r="A138" s="181" t="s">
        <v>1</v>
      </c>
      <c r="B138" s="52" t="s">
        <v>120</v>
      </c>
      <c r="C138" s="48">
        <v>16511522.719999997</v>
      </c>
      <c r="D138" s="48">
        <v>35178</v>
      </c>
      <c r="E138" s="47">
        <f t="shared" si="22"/>
        <v>24</v>
      </c>
      <c r="F138" s="63">
        <f t="shared" si="30"/>
        <v>16546700.719999997</v>
      </c>
      <c r="G138" s="48">
        <v>18607439.609999999</v>
      </c>
      <c r="H138" s="48">
        <v>856135</v>
      </c>
      <c r="I138" s="47">
        <f t="shared" si="24"/>
        <v>24</v>
      </c>
      <c r="J138" s="63">
        <f t="shared" si="25"/>
        <v>19463574.609999999</v>
      </c>
      <c r="K138" s="48">
        <f t="shared" si="26"/>
        <v>2916873.8900000025</v>
      </c>
      <c r="L138" s="93">
        <f t="shared" si="27"/>
        <v>17.628129857176766</v>
      </c>
      <c r="M138" s="61">
        <f t="shared" si="31"/>
        <v>0.32889139018405439</v>
      </c>
      <c r="N138" s="61">
        <f t="shared" si="32"/>
        <v>0.32337251852483678</v>
      </c>
    </row>
    <row r="139" spans="1:14" ht="15.95" customHeight="1" x14ac:dyDescent="0.2">
      <c r="A139" s="181" t="s">
        <v>1</v>
      </c>
      <c r="B139" s="52" t="s">
        <v>115</v>
      </c>
      <c r="C139" s="48">
        <v>11455205.779999999</v>
      </c>
      <c r="D139" s="48">
        <v>439589.04000000004</v>
      </c>
      <c r="E139" s="47">
        <f t="shared" si="22"/>
        <v>26</v>
      </c>
      <c r="F139" s="63">
        <f t="shared" si="30"/>
        <v>11894794.82</v>
      </c>
      <c r="G139" s="48">
        <v>16520599.800000001</v>
      </c>
      <c r="H139" s="48">
        <v>410467.38</v>
      </c>
      <c r="I139" s="47">
        <f t="shared" si="24"/>
        <v>25</v>
      </c>
      <c r="J139" s="63">
        <f t="shared" si="25"/>
        <v>16931067.18</v>
      </c>
      <c r="K139" s="48">
        <f t="shared" si="26"/>
        <v>5036272.3599999994</v>
      </c>
      <c r="L139" s="93">
        <f t="shared" si="27"/>
        <v>42.340136473240989</v>
      </c>
      <c r="M139" s="61">
        <f t="shared" si="31"/>
        <v>0.23642753141569417</v>
      </c>
      <c r="N139" s="61">
        <f t="shared" si="32"/>
        <v>0.28129682984834847</v>
      </c>
    </row>
    <row r="140" spans="1:14" ht="15.95" customHeight="1" x14ac:dyDescent="0.2">
      <c r="A140" s="181" t="s">
        <v>1</v>
      </c>
      <c r="B140" s="52" t="s">
        <v>96</v>
      </c>
      <c r="C140" s="48">
        <v>8762750.7799999993</v>
      </c>
      <c r="D140" s="48">
        <v>0</v>
      </c>
      <c r="E140" s="47">
        <f t="shared" si="22"/>
        <v>27</v>
      </c>
      <c r="F140" s="63">
        <f t="shared" si="30"/>
        <v>8762750.7799999993</v>
      </c>
      <c r="G140" s="48">
        <v>9682324.0099999979</v>
      </c>
      <c r="H140" s="48">
        <v>0</v>
      </c>
      <c r="I140" s="47">
        <f t="shared" si="24"/>
        <v>26</v>
      </c>
      <c r="J140" s="63">
        <f t="shared" si="25"/>
        <v>9682324.0099999979</v>
      </c>
      <c r="K140" s="48">
        <f t="shared" si="26"/>
        <v>919573.22999999858</v>
      </c>
      <c r="L140" s="93">
        <f t="shared" si="27"/>
        <v>10.494115981237556</v>
      </c>
      <c r="M140" s="61">
        <f t="shared" si="31"/>
        <v>0.1741732889618981</v>
      </c>
      <c r="N140" s="61">
        <f t="shared" si="32"/>
        <v>0.16086446416058392</v>
      </c>
    </row>
    <row r="141" spans="1:14" ht="15.95" customHeight="1" x14ac:dyDescent="0.2">
      <c r="A141" s="181" t="s">
        <v>1</v>
      </c>
      <c r="B141" s="52" t="s">
        <v>119</v>
      </c>
      <c r="C141" s="48">
        <v>4228901.25</v>
      </c>
      <c r="D141" s="48">
        <v>9943.0300000000007</v>
      </c>
      <c r="E141" s="47">
        <f t="shared" si="22"/>
        <v>29</v>
      </c>
      <c r="F141" s="63">
        <f t="shared" si="30"/>
        <v>4238844.28</v>
      </c>
      <c r="G141" s="48">
        <v>7022894.1099999994</v>
      </c>
      <c r="H141" s="48">
        <v>0</v>
      </c>
      <c r="I141" s="47">
        <f t="shared" si="24"/>
        <v>27</v>
      </c>
      <c r="J141" s="63">
        <f t="shared" si="25"/>
        <v>7022894.1099999994</v>
      </c>
      <c r="K141" s="48">
        <f t="shared" si="26"/>
        <v>2784049.8299999991</v>
      </c>
      <c r="L141" s="93">
        <f t="shared" si="27"/>
        <v>65.679455202822382</v>
      </c>
      <c r="M141" s="61">
        <f t="shared" si="31"/>
        <v>8.4253617178067106E-2</v>
      </c>
      <c r="N141" s="61">
        <f t="shared" si="32"/>
        <v>0.11668005498420324</v>
      </c>
    </row>
    <row r="142" spans="1:14" ht="15.95" customHeight="1" x14ac:dyDescent="0.2">
      <c r="A142" s="181" t="s">
        <v>1</v>
      </c>
      <c r="B142" s="52" t="s">
        <v>90</v>
      </c>
      <c r="C142" s="48">
        <v>6293557.9000000004</v>
      </c>
      <c r="D142" s="48">
        <v>7839145.3099999996</v>
      </c>
      <c r="E142" s="47">
        <f t="shared" si="22"/>
        <v>25</v>
      </c>
      <c r="F142" s="63">
        <f t="shared" si="30"/>
        <v>14132703.210000001</v>
      </c>
      <c r="G142" s="48">
        <v>5070227.7</v>
      </c>
      <c r="H142" s="48">
        <v>121785</v>
      </c>
      <c r="I142" s="47">
        <f t="shared" si="24"/>
        <v>28</v>
      </c>
      <c r="J142" s="63">
        <f t="shared" si="25"/>
        <v>5192012.7</v>
      </c>
      <c r="K142" s="48">
        <f t="shared" si="26"/>
        <v>-8940690.5100000016</v>
      </c>
      <c r="L142" s="93">
        <f t="shared" si="27"/>
        <v>-63.262423169502057</v>
      </c>
      <c r="M142" s="61">
        <f t="shared" si="31"/>
        <v>0.28090943834968624</v>
      </c>
      <c r="N142" s="61">
        <f t="shared" si="32"/>
        <v>8.6261350068210202E-2</v>
      </c>
    </row>
    <row r="143" spans="1:14" ht="15.95" customHeight="1" x14ac:dyDescent="0.2">
      <c r="A143" s="181" t="s">
        <v>1</v>
      </c>
      <c r="B143" s="52" t="s">
        <v>82</v>
      </c>
      <c r="C143" s="48">
        <v>5404433.9699999997</v>
      </c>
      <c r="D143" s="48">
        <v>0</v>
      </c>
      <c r="E143" s="47">
        <f t="shared" si="22"/>
        <v>28</v>
      </c>
      <c r="F143" s="63">
        <f t="shared" si="30"/>
        <v>5404433.9699999997</v>
      </c>
      <c r="G143" s="48">
        <v>4891074.26</v>
      </c>
      <c r="H143" s="48">
        <v>0</v>
      </c>
      <c r="I143" s="47">
        <f t="shared" si="24"/>
        <v>29</v>
      </c>
      <c r="J143" s="63">
        <f t="shared" si="25"/>
        <v>4891074.26</v>
      </c>
      <c r="K143" s="48">
        <f t="shared" si="26"/>
        <v>-513359.70999999996</v>
      </c>
      <c r="L143" s="93">
        <f t="shared" si="27"/>
        <v>-9.4988617281598504</v>
      </c>
      <c r="M143" s="61">
        <f t="shared" si="31"/>
        <v>0.10742152357918686</v>
      </c>
      <c r="N143" s="61">
        <f t="shared" si="32"/>
        <v>8.1261486311748066E-2</v>
      </c>
    </row>
    <row r="144" spans="1:14" ht="15.95" customHeight="1" x14ac:dyDescent="0.2">
      <c r="A144" s="181" t="s">
        <v>1</v>
      </c>
      <c r="B144" s="52" t="s">
        <v>122</v>
      </c>
      <c r="C144" s="48">
        <v>1652327.26</v>
      </c>
      <c r="D144" s="48">
        <v>0</v>
      </c>
      <c r="E144" s="47">
        <f t="shared" si="22"/>
        <v>30</v>
      </c>
      <c r="F144" s="63">
        <f t="shared" si="30"/>
        <v>1652327.26</v>
      </c>
      <c r="G144" s="48">
        <v>622143.59</v>
      </c>
      <c r="H144" s="48">
        <v>0</v>
      </c>
      <c r="I144" s="47">
        <f t="shared" si="24"/>
        <v>30</v>
      </c>
      <c r="J144" s="63">
        <f t="shared" si="25"/>
        <v>622143.59</v>
      </c>
      <c r="K144" s="48">
        <f t="shared" si="26"/>
        <v>-1030183.67</v>
      </c>
      <c r="L144" s="93">
        <f t="shared" si="27"/>
        <v>-62.347435337960832</v>
      </c>
      <c r="M144" s="61">
        <f t="shared" si="31"/>
        <v>3.2842571989203748E-2</v>
      </c>
      <c r="N144" s="61">
        <f t="shared" si="32"/>
        <v>1.0336443516342523E-2</v>
      </c>
    </row>
    <row r="145" spans="1:14" ht="15.95" customHeight="1" x14ac:dyDescent="0.2">
      <c r="A145" s="181" t="s">
        <v>1</v>
      </c>
      <c r="B145" s="52" t="s">
        <v>124</v>
      </c>
      <c r="C145" s="48">
        <v>0</v>
      </c>
      <c r="D145" s="48">
        <v>0</v>
      </c>
      <c r="E145" s="47" t="str">
        <f t="shared" si="22"/>
        <v>ND</v>
      </c>
      <c r="F145" s="63">
        <f t="shared" si="30"/>
        <v>0</v>
      </c>
      <c r="G145" s="48">
        <v>49772.12</v>
      </c>
      <c r="H145" s="48">
        <v>0</v>
      </c>
      <c r="I145" s="47">
        <f t="shared" si="24"/>
        <v>31</v>
      </c>
      <c r="J145" s="63">
        <f t="shared" si="25"/>
        <v>49772.12</v>
      </c>
      <c r="K145" s="48">
        <f t="shared" si="26"/>
        <v>49772.12</v>
      </c>
      <c r="L145" s="93">
        <f t="shared" si="27"/>
        <v>0</v>
      </c>
      <c r="M145" s="61">
        <f t="shared" si="31"/>
        <v>0</v>
      </c>
      <c r="N145" s="61">
        <f t="shared" si="32"/>
        <v>8.2692599479908182E-4</v>
      </c>
    </row>
    <row r="146" spans="1:14" ht="15.95" customHeight="1" x14ac:dyDescent="0.2">
      <c r="A146" s="181" t="s">
        <v>1</v>
      </c>
      <c r="B146" s="52" t="s">
        <v>125</v>
      </c>
      <c r="C146" s="48">
        <v>0</v>
      </c>
      <c r="D146" s="48">
        <v>0</v>
      </c>
      <c r="E146" s="47" t="str">
        <f t="shared" si="22"/>
        <v>ND</v>
      </c>
      <c r="F146" s="63">
        <f t="shared" si="30"/>
        <v>0</v>
      </c>
      <c r="G146" s="48">
        <v>29971.53</v>
      </c>
      <c r="H146" s="48">
        <v>14822</v>
      </c>
      <c r="I146" s="47">
        <f t="shared" si="24"/>
        <v>32</v>
      </c>
      <c r="J146" s="63">
        <f t="shared" si="25"/>
        <v>44793.53</v>
      </c>
      <c r="K146" s="48">
        <f t="shared" si="26"/>
        <v>44793.53</v>
      </c>
      <c r="L146" s="93">
        <f t="shared" si="27"/>
        <v>0</v>
      </c>
      <c r="M146" s="61">
        <f t="shared" si="31"/>
        <v>0</v>
      </c>
      <c r="N146" s="61">
        <f t="shared" si="32"/>
        <v>7.4421050089512988E-4</v>
      </c>
    </row>
    <row r="147" spans="1:14" ht="15.95" customHeight="1" x14ac:dyDescent="0.2">
      <c r="A147" s="181" t="s">
        <v>1</v>
      </c>
      <c r="B147" s="52" t="s">
        <v>127</v>
      </c>
      <c r="C147" s="48">
        <v>0</v>
      </c>
      <c r="D147" s="48">
        <v>0</v>
      </c>
      <c r="E147" s="47" t="str">
        <f t="shared" si="22"/>
        <v>ND</v>
      </c>
      <c r="F147" s="63">
        <f t="shared" si="30"/>
        <v>0</v>
      </c>
      <c r="G147" s="48">
        <v>0</v>
      </c>
      <c r="H147" s="48">
        <v>0</v>
      </c>
      <c r="I147" s="47" t="str">
        <f t="shared" si="24"/>
        <v>ND</v>
      </c>
      <c r="J147" s="63">
        <f t="shared" si="25"/>
        <v>0</v>
      </c>
      <c r="K147" s="48">
        <f t="shared" si="26"/>
        <v>0</v>
      </c>
      <c r="L147" s="93">
        <f t="shared" si="27"/>
        <v>0</v>
      </c>
      <c r="M147" s="61">
        <f t="shared" si="31"/>
        <v>0</v>
      </c>
      <c r="N147" s="61">
        <f t="shared" si="32"/>
        <v>0</v>
      </c>
    </row>
    <row r="148" spans="1:14" ht="15.95" customHeight="1" x14ac:dyDescent="0.2">
      <c r="A148" s="181" t="s">
        <v>1</v>
      </c>
      <c r="B148" s="52" t="s">
        <v>84</v>
      </c>
      <c r="C148" s="48">
        <v>0</v>
      </c>
      <c r="D148" s="48">
        <v>0</v>
      </c>
      <c r="E148" s="47" t="str">
        <f t="shared" si="22"/>
        <v>ND</v>
      </c>
      <c r="F148" s="63">
        <f t="shared" si="30"/>
        <v>0</v>
      </c>
      <c r="G148" s="48">
        <v>0</v>
      </c>
      <c r="H148" s="48">
        <v>0</v>
      </c>
      <c r="I148" s="47" t="str">
        <f t="shared" si="24"/>
        <v>ND</v>
      </c>
      <c r="J148" s="63">
        <f t="shared" si="25"/>
        <v>0</v>
      </c>
      <c r="K148" s="48">
        <f t="shared" si="26"/>
        <v>0</v>
      </c>
      <c r="L148" s="93">
        <f t="shared" si="27"/>
        <v>0</v>
      </c>
      <c r="M148" s="61">
        <f t="shared" si="31"/>
        <v>0</v>
      </c>
      <c r="N148" s="61">
        <f t="shared" si="32"/>
        <v>0</v>
      </c>
    </row>
    <row r="149" spans="1:14" ht="15.95" customHeight="1" x14ac:dyDescent="0.2">
      <c r="A149" s="181" t="s">
        <v>1</v>
      </c>
      <c r="B149" s="52" t="s">
        <v>103</v>
      </c>
      <c r="C149" s="48">
        <v>0</v>
      </c>
      <c r="D149" s="48">
        <v>0</v>
      </c>
      <c r="E149" s="47" t="str">
        <f t="shared" si="22"/>
        <v>ND</v>
      </c>
      <c r="F149" s="63">
        <f t="shared" si="30"/>
        <v>0</v>
      </c>
      <c r="G149" s="48">
        <v>0</v>
      </c>
      <c r="H149" s="48">
        <v>0</v>
      </c>
      <c r="I149" s="47" t="str">
        <f t="shared" si="24"/>
        <v>ND</v>
      </c>
      <c r="J149" s="63">
        <f t="shared" si="25"/>
        <v>0</v>
      </c>
      <c r="K149" s="48">
        <f t="shared" si="26"/>
        <v>0</v>
      </c>
      <c r="L149" s="93">
        <f t="shared" si="27"/>
        <v>0</v>
      </c>
      <c r="M149" s="61">
        <f t="shared" si="31"/>
        <v>0</v>
      </c>
      <c r="N149" s="61">
        <f t="shared" si="32"/>
        <v>0</v>
      </c>
    </row>
    <row r="150" spans="1:14" ht="15.95" customHeight="1" x14ac:dyDescent="0.2">
      <c r="A150" s="181" t="s">
        <v>1</v>
      </c>
      <c r="B150" s="52" t="s">
        <v>102</v>
      </c>
      <c r="C150" s="48">
        <v>0</v>
      </c>
      <c r="D150" s="48">
        <v>0</v>
      </c>
      <c r="E150" s="47" t="str">
        <f t="shared" si="22"/>
        <v>ND</v>
      </c>
      <c r="F150" s="63">
        <f t="shared" si="30"/>
        <v>0</v>
      </c>
      <c r="G150" s="48">
        <v>0</v>
      </c>
      <c r="H150" s="48">
        <v>0</v>
      </c>
      <c r="I150" s="47" t="str">
        <f t="shared" si="24"/>
        <v>ND</v>
      </c>
      <c r="J150" s="63">
        <f t="shared" si="25"/>
        <v>0</v>
      </c>
      <c r="K150" s="48">
        <f t="shared" si="26"/>
        <v>0</v>
      </c>
      <c r="L150" s="93">
        <f t="shared" si="27"/>
        <v>0</v>
      </c>
      <c r="M150" s="61">
        <f t="shared" si="31"/>
        <v>0</v>
      </c>
      <c r="N150" s="61">
        <f t="shared" si="32"/>
        <v>0</v>
      </c>
    </row>
    <row r="151" spans="1:14" ht="15.95" customHeight="1" x14ac:dyDescent="0.2">
      <c r="A151" s="181" t="s">
        <v>1</v>
      </c>
      <c r="B151" s="52" t="s">
        <v>100</v>
      </c>
      <c r="C151" s="48">
        <v>0</v>
      </c>
      <c r="D151" s="48">
        <v>0</v>
      </c>
      <c r="E151" s="47" t="str">
        <f t="shared" si="22"/>
        <v>ND</v>
      </c>
      <c r="F151" s="63">
        <f t="shared" si="30"/>
        <v>0</v>
      </c>
      <c r="G151" s="48">
        <v>0</v>
      </c>
      <c r="H151" s="48">
        <v>0</v>
      </c>
      <c r="I151" s="47" t="str">
        <f t="shared" si="24"/>
        <v>ND</v>
      </c>
      <c r="J151" s="63">
        <f t="shared" si="25"/>
        <v>0</v>
      </c>
      <c r="K151" s="48">
        <f t="shared" si="26"/>
        <v>0</v>
      </c>
      <c r="L151" s="93">
        <f t="shared" si="27"/>
        <v>0</v>
      </c>
      <c r="M151" s="61">
        <f t="shared" si="31"/>
        <v>0</v>
      </c>
      <c r="N151" s="61">
        <f t="shared" si="32"/>
        <v>0</v>
      </c>
    </row>
    <row r="152" spans="1:14" ht="15.95" customHeight="1" x14ac:dyDescent="0.2">
      <c r="A152" s="181" t="s">
        <v>1</v>
      </c>
      <c r="B152" s="52" t="s">
        <v>117</v>
      </c>
      <c r="C152" s="48">
        <v>0</v>
      </c>
      <c r="D152" s="48">
        <v>0</v>
      </c>
      <c r="E152" s="47" t="str">
        <f t="shared" si="22"/>
        <v>ND</v>
      </c>
      <c r="F152" s="63">
        <f t="shared" si="30"/>
        <v>0</v>
      </c>
      <c r="G152" s="48">
        <v>0</v>
      </c>
      <c r="H152" s="48">
        <v>0</v>
      </c>
      <c r="I152" s="47" t="str">
        <f t="shared" si="24"/>
        <v>ND</v>
      </c>
      <c r="J152" s="63">
        <f t="shared" si="25"/>
        <v>0</v>
      </c>
      <c r="K152" s="48">
        <f t="shared" si="26"/>
        <v>0</v>
      </c>
      <c r="L152" s="93">
        <f t="shared" si="27"/>
        <v>0</v>
      </c>
      <c r="M152" s="61">
        <f t="shared" si="31"/>
        <v>0</v>
      </c>
      <c r="N152" s="61">
        <f t="shared" si="32"/>
        <v>0</v>
      </c>
    </row>
    <row r="153" spans="1:14" ht="21" customHeight="1" x14ac:dyDescent="0.2">
      <c r="A153" s="8"/>
      <c r="B153" s="55" t="s">
        <v>21</v>
      </c>
      <c r="C153" s="66">
        <f>SUM(C115:C152)</f>
        <v>2965074236.6399994</v>
      </c>
      <c r="D153" s="66">
        <f>SUM(D115:D152)</f>
        <v>2065978935.8799996</v>
      </c>
      <c r="E153" s="66"/>
      <c r="F153" s="66">
        <f>SUM(F115:F152)</f>
        <v>5031053172.5199995</v>
      </c>
      <c r="G153" s="66">
        <f>SUM(G115:G152)</f>
        <v>3889997539.2900023</v>
      </c>
      <c r="H153" s="66">
        <f>SUM(H115:H152)</f>
        <v>2128935268.8500004</v>
      </c>
      <c r="I153" s="66"/>
      <c r="J153" s="66">
        <f>SUM(J115:J152)</f>
        <v>6018932808.1400003</v>
      </c>
      <c r="K153" s="66">
        <f t="shared" si="26"/>
        <v>987879635.62000084</v>
      </c>
      <c r="L153" s="94">
        <f>K153/F153*100</f>
        <v>19.635642911028562</v>
      </c>
      <c r="M153" s="67">
        <f>SUM(M115:M152)</f>
        <v>100.00000000000003</v>
      </c>
      <c r="N153" s="67">
        <f>SUM(N115:N152)</f>
        <v>99.999999999999986</v>
      </c>
    </row>
    <row r="154" spans="1:14" x14ac:dyDescent="0.2">
      <c r="B154" s="80" t="s">
        <v>95</v>
      </c>
    </row>
    <row r="159" spans="1:14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x14ac:dyDescent="0.3">
      <c r="A160" s="192" t="s">
        <v>42</v>
      </c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</row>
    <row r="161" spans="1:14" x14ac:dyDescent="0.2">
      <c r="A161" s="191" t="s">
        <v>59</v>
      </c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</row>
    <row r="162" spans="1:14" x14ac:dyDescent="0.2">
      <c r="A162" s="194" t="s">
        <v>150</v>
      </c>
      <c r="B162" s="194"/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</row>
    <row r="163" spans="1:14" x14ac:dyDescent="0.2">
      <c r="A163" s="191" t="s">
        <v>110</v>
      </c>
      <c r="B163" s="191"/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</row>
    <row r="164" spans="1:14" x14ac:dyDescent="0.2">
      <c r="A164" s="1"/>
      <c r="B164" s="181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">
      <c r="B165" s="195" t="s">
        <v>33</v>
      </c>
      <c r="C165" s="195" t="s">
        <v>121</v>
      </c>
      <c r="D165" s="195"/>
      <c r="E165" s="195" t="s">
        <v>52</v>
      </c>
      <c r="F165" s="195"/>
      <c r="G165" s="195" t="s">
        <v>160</v>
      </c>
      <c r="H165" s="195"/>
      <c r="I165" s="195"/>
      <c r="J165" s="195"/>
      <c r="K165" s="195" t="s">
        <v>29</v>
      </c>
      <c r="L165" s="195"/>
      <c r="M165" s="195" t="s">
        <v>62</v>
      </c>
      <c r="N165" s="195"/>
    </row>
    <row r="166" spans="1:14" ht="34.5" customHeight="1" x14ac:dyDescent="0.2">
      <c r="A166" s="95"/>
      <c r="B166" s="195"/>
      <c r="C166" s="111" t="s">
        <v>28</v>
      </c>
      <c r="D166" s="111" t="s">
        <v>37</v>
      </c>
      <c r="E166" s="111" t="s">
        <v>51</v>
      </c>
      <c r="F166" s="111" t="s">
        <v>57</v>
      </c>
      <c r="G166" s="111" t="s">
        <v>28</v>
      </c>
      <c r="H166" s="111" t="s">
        <v>37</v>
      </c>
      <c r="I166" s="111" t="s">
        <v>51</v>
      </c>
      <c r="J166" s="111" t="s">
        <v>57</v>
      </c>
      <c r="K166" s="111" t="s">
        <v>26</v>
      </c>
      <c r="L166" s="111" t="s">
        <v>24</v>
      </c>
      <c r="M166" s="111">
        <v>2019</v>
      </c>
      <c r="N166" s="111">
        <v>2020</v>
      </c>
    </row>
    <row r="167" spans="1:14" ht="15.95" customHeight="1" x14ac:dyDescent="0.2">
      <c r="A167" s="181" t="s">
        <v>2</v>
      </c>
      <c r="B167" s="101" t="s">
        <v>88</v>
      </c>
      <c r="C167" s="48">
        <v>723140660.29000008</v>
      </c>
      <c r="D167" s="48">
        <v>485013552.66999996</v>
      </c>
      <c r="E167" s="47">
        <f t="shared" ref="E167:E204" si="33">IF(F167=0,"ND",RANK(F167,$F$167:$F$204))</f>
        <v>1</v>
      </c>
      <c r="F167" s="63">
        <f t="shared" ref="F167" si="34">(C167+D167)</f>
        <v>1208154212.96</v>
      </c>
      <c r="G167" s="48">
        <v>734114311.91999996</v>
      </c>
      <c r="H167" s="48">
        <v>546146193.96999991</v>
      </c>
      <c r="I167" s="47">
        <f t="shared" ref="I167:I204" si="35">IF(J167=0,"ND",RANK(J167,$J$167:$J$204))</f>
        <v>1</v>
      </c>
      <c r="J167" s="63">
        <f t="shared" ref="J167:J204" si="36">(G167+H167)</f>
        <v>1280260505.8899999</v>
      </c>
      <c r="K167" s="48">
        <f t="shared" ref="K167:K205" si="37">J167-F167</f>
        <v>72106292.929999828</v>
      </c>
      <c r="L167" s="93">
        <f t="shared" ref="L167:L204" si="38">IFERROR(K167/F167*100,0)</f>
        <v>5.9683020724099523</v>
      </c>
      <c r="M167" s="61">
        <f t="shared" ref="M167:M204" si="39">(F167/$F$205*100)</f>
        <v>20.679171746582583</v>
      </c>
      <c r="N167" s="61">
        <f t="shared" ref="N167:N204" si="40">(J167/$J$205*100)</f>
        <v>23.234117298549616</v>
      </c>
    </row>
    <row r="168" spans="1:14" ht="15.95" customHeight="1" x14ac:dyDescent="0.2">
      <c r="A168" s="181" t="s">
        <v>2</v>
      </c>
      <c r="B168" s="52" t="s">
        <v>113</v>
      </c>
      <c r="C168" s="48">
        <v>70575636.309999987</v>
      </c>
      <c r="D168" s="48">
        <v>886068019.84000003</v>
      </c>
      <c r="E168" s="47">
        <f t="shared" si="33"/>
        <v>2</v>
      </c>
      <c r="F168" s="63">
        <f t="shared" ref="F168:F204" si="41">(C168+D168)</f>
        <v>956643656.14999998</v>
      </c>
      <c r="G168" s="48">
        <v>76792588.560000002</v>
      </c>
      <c r="H168" s="48">
        <v>971623945.25</v>
      </c>
      <c r="I168" s="47">
        <f t="shared" si="35"/>
        <v>2</v>
      </c>
      <c r="J168" s="63">
        <f t="shared" si="36"/>
        <v>1048416533.8099999</v>
      </c>
      <c r="K168" s="48">
        <f t="shared" si="37"/>
        <v>91772877.659999967</v>
      </c>
      <c r="L168" s="93">
        <f t="shared" si="38"/>
        <v>9.5932144712419589</v>
      </c>
      <c r="M168" s="61">
        <f t="shared" si="39"/>
        <v>16.374232903047048</v>
      </c>
      <c r="N168" s="61">
        <f t="shared" si="40"/>
        <v>19.026622013421136</v>
      </c>
    </row>
    <row r="169" spans="1:14" ht="15.95" customHeight="1" x14ac:dyDescent="0.2">
      <c r="A169" s="181" t="s">
        <v>2</v>
      </c>
      <c r="B169" s="52" t="s">
        <v>118</v>
      </c>
      <c r="C169" s="48">
        <v>863255676.71999991</v>
      </c>
      <c r="D169" s="48">
        <v>73704292.299999997</v>
      </c>
      <c r="E169" s="47">
        <f t="shared" si="33"/>
        <v>3</v>
      </c>
      <c r="F169" s="63">
        <f t="shared" si="41"/>
        <v>936959969.01999986</v>
      </c>
      <c r="G169" s="48">
        <v>638026258.47000003</v>
      </c>
      <c r="H169" s="48">
        <v>84709964.659999996</v>
      </c>
      <c r="I169" s="47">
        <f t="shared" si="35"/>
        <v>3</v>
      </c>
      <c r="J169" s="63">
        <f t="shared" si="36"/>
        <v>722736223.13</v>
      </c>
      <c r="K169" s="48">
        <f t="shared" si="37"/>
        <v>-214223745.88999987</v>
      </c>
      <c r="L169" s="93">
        <f t="shared" si="38"/>
        <v>-22.86370314348266</v>
      </c>
      <c r="M169" s="61">
        <f t="shared" si="39"/>
        <v>16.037320328144869</v>
      </c>
      <c r="N169" s="61">
        <f t="shared" si="40"/>
        <v>13.116188546673744</v>
      </c>
    </row>
    <row r="170" spans="1:14" ht="15.95" customHeight="1" x14ac:dyDescent="0.2">
      <c r="A170" s="181" t="s">
        <v>2</v>
      </c>
      <c r="B170" s="52" t="s">
        <v>97</v>
      </c>
      <c r="C170" s="48">
        <v>479052690.45000005</v>
      </c>
      <c r="D170" s="48">
        <v>143839570.78999999</v>
      </c>
      <c r="E170" s="47">
        <f t="shared" si="33"/>
        <v>4</v>
      </c>
      <c r="F170" s="63">
        <f t="shared" si="41"/>
        <v>622892261.24000001</v>
      </c>
      <c r="G170" s="48">
        <v>504718137.48000002</v>
      </c>
      <c r="H170" s="48">
        <v>130647673.69</v>
      </c>
      <c r="I170" s="47">
        <f t="shared" si="35"/>
        <v>4</v>
      </c>
      <c r="J170" s="63">
        <f t="shared" si="36"/>
        <v>635365811.17000008</v>
      </c>
      <c r="K170" s="48">
        <f t="shared" si="37"/>
        <v>12473549.930000067</v>
      </c>
      <c r="L170" s="93">
        <f t="shared" si="38"/>
        <v>2.0025212554686105</v>
      </c>
      <c r="M170" s="61">
        <f t="shared" si="39"/>
        <v>10.661632357545409</v>
      </c>
      <c r="N170" s="61">
        <f t="shared" si="40"/>
        <v>11.530593747363692</v>
      </c>
    </row>
    <row r="171" spans="1:14" ht="15.95" customHeight="1" x14ac:dyDescent="0.2">
      <c r="A171" s="181" t="s">
        <v>2</v>
      </c>
      <c r="B171" s="52" t="s">
        <v>94</v>
      </c>
      <c r="C171" s="48">
        <v>411120324.09000009</v>
      </c>
      <c r="D171" s="48">
        <v>25649982.549999997</v>
      </c>
      <c r="E171" s="47">
        <f t="shared" si="33"/>
        <v>6</v>
      </c>
      <c r="F171" s="63">
        <f t="shared" si="41"/>
        <v>436770306.6400001</v>
      </c>
      <c r="G171" s="48">
        <v>452905776.94999999</v>
      </c>
      <c r="H171" s="48">
        <v>21611855.400000002</v>
      </c>
      <c r="I171" s="47">
        <f t="shared" si="35"/>
        <v>5</v>
      </c>
      <c r="J171" s="63">
        <f t="shared" si="36"/>
        <v>474517632.34999996</v>
      </c>
      <c r="K171" s="48">
        <f t="shared" si="37"/>
        <v>37747325.709999859</v>
      </c>
      <c r="L171" s="93">
        <f t="shared" si="38"/>
        <v>8.6423745241254242</v>
      </c>
      <c r="M171" s="61">
        <f t="shared" si="39"/>
        <v>7.4759067078758239</v>
      </c>
      <c r="N171" s="61">
        <f t="shared" si="40"/>
        <v>8.6115273255154303</v>
      </c>
    </row>
    <row r="172" spans="1:14" ht="15.95" customHeight="1" x14ac:dyDescent="0.2">
      <c r="A172" s="181" t="s">
        <v>2</v>
      </c>
      <c r="B172" s="52" t="s">
        <v>89</v>
      </c>
      <c r="C172" s="48">
        <v>408795090.05000001</v>
      </c>
      <c r="D172" s="48">
        <v>52101796.730000004</v>
      </c>
      <c r="E172" s="47">
        <f t="shared" si="33"/>
        <v>5</v>
      </c>
      <c r="F172" s="63">
        <f t="shared" si="41"/>
        <v>460896886.78000003</v>
      </c>
      <c r="G172" s="48">
        <v>298199512.19</v>
      </c>
      <c r="H172" s="48">
        <v>44716701.520000003</v>
      </c>
      <c r="I172" s="47">
        <f t="shared" si="35"/>
        <v>6</v>
      </c>
      <c r="J172" s="63">
        <f t="shared" si="36"/>
        <v>342916213.70999998</v>
      </c>
      <c r="K172" s="48">
        <f t="shared" si="37"/>
        <v>-117980673.07000005</v>
      </c>
      <c r="L172" s="93">
        <f t="shared" si="38"/>
        <v>-25.59806248513798</v>
      </c>
      <c r="M172" s="61">
        <f t="shared" si="39"/>
        <v>7.888865326089296</v>
      </c>
      <c r="N172" s="61">
        <f t="shared" si="40"/>
        <v>6.2232299569172245</v>
      </c>
    </row>
    <row r="173" spans="1:14" ht="15.95" customHeight="1" x14ac:dyDescent="0.2">
      <c r="A173" s="181" t="s">
        <v>2</v>
      </c>
      <c r="B173" s="52" t="s">
        <v>93</v>
      </c>
      <c r="C173" s="48">
        <v>9365225.3399999999</v>
      </c>
      <c r="D173" s="48">
        <v>206328799.18000001</v>
      </c>
      <c r="E173" s="47">
        <f t="shared" si="33"/>
        <v>7</v>
      </c>
      <c r="F173" s="63">
        <f t="shared" si="41"/>
        <v>215694024.52000001</v>
      </c>
      <c r="G173" s="48">
        <v>7240299.9699999997</v>
      </c>
      <c r="H173" s="48">
        <v>177358208.81</v>
      </c>
      <c r="I173" s="47">
        <f t="shared" si="35"/>
        <v>7</v>
      </c>
      <c r="J173" s="63">
        <f t="shared" si="36"/>
        <v>184598508.78</v>
      </c>
      <c r="K173" s="48">
        <f t="shared" si="37"/>
        <v>-31095515.74000001</v>
      </c>
      <c r="L173" s="93">
        <f t="shared" si="38"/>
        <v>-14.416493831574231</v>
      </c>
      <c r="M173" s="61">
        <f t="shared" si="39"/>
        <v>3.691891092969561</v>
      </c>
      <c r="N173" s="61">
        <f t="shared" si="40"/>
        <v>3.3500864756819828</v>
      </c>
    </row>
    <row r="174" spans="1:14" ht="15.95" customHeight="1" x14ac:dyDescent="0.2">
      <c r="A174" s="181" t="s">
        <v>2</v>
      </c>
      <c r="B174" s="52" t="s">
        <v>123</v>
      </c>
      <c r="C174" s="48">
        <v>27050943.68</v>
      </c>
      <c r="D174" s="48">
        <v>89239361.920000002</v>
      </c>
      <c r="E174" s="47">
        <f t="shared" si="33"/>
        <v>10</v>
      </c>
      <c r="F174" s="63">
        <f t="shared" si="41"/>
        <v>116290305.59999999</v>
      </c>
      <c r="G174" s="48">
        <v>39281314.130000003</v>
      </c>
      <c r="H174" s="48">
        <v>97600500.200000003</v>
      </c>
      <c r="I174" s="47">
        <f t="shared" si="35"/>
        <v>8</v>
      </c>
      <c r="J174" s="63">
        <f t="shared" si="36"/>
        <v>136881814.33000001</v>
      </c>
      <c r="K174" s="48">
        <f t="shared" si="37"/>
        <v>20591508.730000019</v>
      </c>
      <c r="L174" s="93">
        <f t="shared" si="38"/>
        <v>17.706986514273996</v>
      </c>
      <c r="M174" s="61">
        <f t="shared" si="39"/>
        <v>1.9904637803424128</v>
      </c>
      <c r="N174" s="61">
        <f t="shared" si="40"/>
        <v>2.484125781862371</v>
      </c>
    </row>
    <row r="175" spans="1:14" ht="15.95" customHeight="1" x14ac:dyDescent="0.2">
      <c r="A175" s="181" t="s">
        <v>2</v>
      </c>
      <c r="B175" s="52" t="s">
        <v>79</v>
      </c>
      <c r="C175" s="48">
        <v>42606870.800000004</v>
      </c>
      <c r="D175" s="48">
        <v>81001976.400000006</v>
      </c>
      <c r="E175" s="47">
        <f t="shared" si="33"/>
        <v>8</v>
      </c>
      <c r="F175" s="63">
        <f t="shared" si="41"/>
        <v>123608847.20000002</v>
      </c>
      <c r="G175" s="48">
        <v>41685626.5</v>
      </c>
      <c r="H175" s="48">
        <v>84119800.530000001</v>
      </c>
      <c r="I175" s="47">
        <f t="shared" si="35"/>
        <v>9</v>
      </c>
      <c r="J175" s="63">
        <f t="shared" si="36"/>
        <v>125805427.03</v>
      </c>
      <c r="K175" s="48">
        <f t="shared" si="37"/>
        <v>2196579.8299999833</v>
      </c>
      <c r="L175" s="93">
        <f t="shared" si="38"/>
        <v>1.777040947923332</v>
      </c>
      <c r="M175" s="61">
        <f t="shared" si="39"/>
        <v>2.1157303870863653</v>
      </c>
      <c r="N175" s="61">
        <f t="shared" si="40"/>
        <v>2.2831119408601732</v>
      </c>
    </row>
    <row r="176" spans="1:14" ht="15.95" customHeight="1" x14ac:dyDescent="0.2">
      <c r="A176" s="181" t="s">
        <v>2</v>
      </c>
      <c r="B176" s="52" t="s">
        <v>91</v>
      </c>
      <c r="C176" s="48">
        <v>96590316.539999977</v>
      </c>
      <c r="D176" s="48">
        <v>207453.16</v>
      </c>
      <c r="E176" s="47">
        <f t="shared" si="33"/>
        <v>11</v>
      </c>
      <c r="F176" s="63">
        <f t="shared" si="41"/>
        <v>96797769.699999973</v>
      </c>
      <c r="G176" s="48">
        <v>72743431.950000003</v>
      </c>
      <c r="H176" s="48">
        <v>1497493.7000000002</v>
      </c>
      <c r="I176" s="47">
        <f t="shared" si="35"/>
        <v>10</v>
      </c>
      <c r="J176" s="63">
        <f t="shared" si="36"/>
        <v>74240925.650000006</v>
      </c>
      <c r="K176" s="48">
        <f t="shared" si="37"/>
        <v>-22556844.049999967</v>
      </c>
      <c r="L176" s="93">
        <f t="shared" si="38"/>
        <v>-23.30306175432467</v>
      </c>
      <c r="M176" s="61">
        <f t="shared" si="39"/>
        <v>1.6568230138504014</v>
      </c>
      <c r="N176" s="61">
        <f t="shared" si="40"/>
        <v>1.3473213982383103</v>
      </c>
    </row>
    <row r="177" spans="1:14" ht="15.95" customHeight="1" x14ac:dyDescent="0.2">
      <c r="A177" s="181" t="s">
        <v>2</v>
      </c>
      <c r="B177" s="52" t="s">
        <v>78</v>
      </c>
      <c r="C177" s="48">
        <v>91584208.25999999</v>
      </c>
      <c r="D177" s="48">
        <v>252688</v>
      </c>
      <c r="E177" s="47">
        <f t="shared" si="33"/>
        <v>12</v>
      </c>
      <c r="F177" s="63">
        <f t="shared" si="41"/>
        <v>91836896.25999999</v>
      </c>
      <c r="G177" s="48">
        <v>62513477.539999999</v>
      </c>
      <c r="H177" s="48">
        <v>243856.99</v>
      </c>
      <c r="I177" s="47">
        <f t="shared" si="35"/>
        <v>11</v>
      </c>
      <c r="J177" s="63">
        <f t="shared" si="36"/>
        <v>62757334.530000001</v>
      </c>
      <c r="K177" s="48">
        <f t="shared" si="37"/>
        <v>-29079561.729999989</v>
      </c>
      <c r="L177" s="93">
        <f t="shared" si="38"/>
        <v>-31.664355955228135</v>
      </c>
      <c r="M177" s="61">
        <f t="shared" si="39"/>
        <v>1.5719110441876212</v>
      </c>
      <c r="N177" s="61">
        <f t="shared" si="40"/>
        <v>1.1389176383291633</v>
      </c>
    </row>
    <row r="178" spans="1:14" ht="15.95" customHeight="1" x14ac:dyDescent="0.2">
      <c r="A178" s="181" t="s">
        <v>2</v>
      </c>
      <c r="B178" s="52" t="s">
        <v>99</v>
      </c>
      <c r="C178" s="48">
        <v>52570824.339999996</v>
      </c>
      <c r="D178" s="48">
        <v>0</v>
      </c>
      <c r="E178" s="47">
        <f t="shared" si="33"/>
        <v>15</v>
      </c>
      <c r="F178" s="63">
        <f t="shared" si="41"/>
        <v>52570824.339999996</v>
      </c>
      <c r="G178" s="48">
        <v>42897100.770000003</v>
      </c>
      <c r="H178" s="48">
        <v>0</v>
      </c>
      <c r="I178" s="47">
        <f t="shared" si="35"/>
        <v>12</v>
      </c>
      <c r="J178" s="63">
        <f t="shared" si="36"/>
        <v>42897100.770000003</v>
      </c>
      <c r="K178" s="48">
        <f t="shared" si="37"/>
        <v>-9673723.5699999928</v>
      </c>
      <c r="L178" s="93">
        <f t="shared" si="38"/>
        <v>-18.401316112974602</v>
      </c>
      <c r="M178" s="61">
        <f t="shared" si="39"/>
        <v>0.89981981912956055</v>
      </c>
      <c r="N178" s="61">
        <f t="shared" si="40"/>
        <v>0.77849489730609389</v>
      </c>
    </row>
    <row r="179" spans="1:14" ht="15.95" customHeight="1" x14ac:dyDescent="0.2">
      <c r="A179" s="181" t="s">
        <v>2</v>
      </c>
      <c r="B179" s="52" t="s">
        <v>104</v>
      </c>
      <c r="C179" s="48">
        <v>56176425.359999999</v>
      </c>
      <c r="D179" s="48">
        <v>0</v>
      </c>
      <c r="E179" s="47">
        <f t="shared" si="33"/>
        <v>13</v>
      </c>
      <c r="F179" s="63">
        <f t="shared" si="41"/>
        <v>56176425.359999999</v>
      </c>
      <c r="G179" s="48">
        <v>40333820.510000005</v>
      </c>
      <c r="H179" s="48">
        <v>0</v>
      </c>
      <c r="I179" s="47">
        <f t="shared" si="35"/>
        <v>13</v>
      </c>
      <c r="J179" s="63">
        <f t="shared" si="36"/>
        <v>40333820.510000005</v>
      </c>
      <c r="K179" s="48">
        <f t="shared" si="37"/>
        <v>-15842604.849999994</v>
      </c>
      <c r="L179" s="93">
        <f t="shared" si="38"/>
        <v>-28.20151824982549</v>
      </c>
      <c r="M179" s="61">
        <f t="shared" si="39"/>
        <v>0.96153449258962986</v>
      </c>
      <c r="N179" s="61">
        <f t="shared" si="40"/>
        <v>0.7319765879808402</v>
      </c>
    </row>
    <row r="180" spans="1:14" ht="15.95" customHeight="1" x14ac:dyDescent="0.2">
      <c r="A180" s="181" t="s">
        <v>2</v>
      </c>
      <c r="B180" s="52" t="s">
        <v>101</v>
      </c>
      <c r="C180" s="48">
        <v>989811.72</v>
      </c>
      <c r="D180" s="48">
        <v>15722525.73</v>
      </c>
      <c r="E180" s="47">
        <f t="shared" si="33"/>
        <v>25</v>
      </c>
      <c r="F180" s="63">
        <f t="shared" si="41"/>
        <v>16712337.450000001</v>
      </c>
      <c r="G180" s="48">
        <v>895196.47</v>
      </c>
      <c r="H180" s="48">
        <v>35823317.960000001</v>
      </c>
      <c r="I180" s="47">
        <f t="shared" si="35"/>
        <v>14</v>
      </c>
      <c r="J180" s="63">
        <f t="shared" si="36"/>
        <v>36718514.43</v>
      </c>
      <c r="K180" s="48">
        <f t="shared" si="37"/>
        <v>20006176.979999997</v>
      </c>
      <c r="L180" s="93">
        <f t="shared" si="38"/>
        <v>119.70902957084554</v>
      </c>
      <c r="M180" s="61">
        <f t="shared" si="39"/>
        <v>0.28605395959235558</v>
      </c>
      <c r="N180" s="61">
        <f t="shared" si="40"/>
        <v>0.66636615545836975</v>
      </c>
    </row>
    <row r="181" spans="1:14" ht="15.95" customHeight="1" x14ac:dyDescent="0.2">
      <c r="A181" s="181" t="s">
        <v>2</v>
      </c>
      <c r="B181" s="52" t="s">
        <v>111</v>
      </c>
      <c r="C181" s="48">
        <v>41675825.549999997</v>
      </c>
      <c r="D181" s="48">
        <v>1873779.29</v>
      </c>
      <c r="E181" s="47">
        <f t="shared" si="33"/>
        <v>16</v>
      </c>
      <c r="F181" s="63">
        <f t="shared" si="41"/>
        <v>43549604.839999996</v>
      </c>
      <c r="G181" s="48">
        <v>35412866.200000003</v>
      </c>
      <c r="H181" s="48">
        <v>2859.68</v>
      </c>
      <c r="I181" s="47">
        <f t="shared" si="35"/>
        <v>15</v>
      </c>
      <c r="J181" s="63">
        <f t="shared" si="36"/>
        <v>35415725.880000003</v>
      </c>
      <c r="K181" s="48">
        <f t="shared" si="37"/>
        <v>-8133878.9599999934</v>
      </c>
      <c r="L181" s="93">
        <f t="shared" si="38"/>
        <v>-18.677273857899817</v>
      </c>
      <c r="M181" s="61">
        <f t="shared" si="39"/>
        <v>0.74540960774846077</v>
      </c>
      <c r="N181" s="61">
        <f t="shared" si="40"/>
        <v>0.64272320010151052</v>
      </c>
    </row>
    <row r="182" spans="1:14" ht="15.95" customHeight="1" x14ac:dyDescent="0.2">
      <c r="A182" s="181" t="s">
        <v>2</v>
      </c>
      <c r="B182" s="52" t="s">
        <v>98</v>
      </c>
      <c r="C182" s="48">
        <v>1361897.9</v>
      </c>
      <c r="D182" s="48">
        <v>22305275.52</v>
      </c>
      <c r="E182" s="47">
        <f t="shared" si="33"/>
        <v>22</v>
      </c>
      <c r="F182" s="63">
        <f t="shared" si="41"/>
        <v>23667173.419999998</v>
      </c>
      <c r="G182" s="48">
        <v>1289729.1100000001</v>
      </c>
      <c r="H182" s="48">
        <v>33546348.489999998</v>
      </c>
      <c r="I182" s="47">
        <f t="shared" si="35"/>
        <v>16</v>
      </c>
      <c r="J182" s="63">
        <f t="shared" si="36"/>
        <v>34836077.600000001</v>
      </c>
      <c r="K182" s="48">
        <f t="shared" si="37"/>
        <v>11168904.180000003</v>
      </c>
      <c r="L182" s="93">
        <f t="shared" si="38"/>
        <v>47.191542402616172</v>
      </c>
      <c r="M182" s="61">
        <f t="shared" si="39"/>
        <v>0.4050952590805873</v>
      </c>
      <c r="N182" s="61">
        <f t="shared" si="40"/>
        <v>0.6322037659180274</v>
      </c>
    </row>
    <row r="183" spans="1:14" ht="15.95" customHeight="1" x14ac:dyDescent="0.2">
      <c r="A183" s="181" t="s">
        <v>2</v>
      </c>
      <c r="B183" s="51" t="s">
        <v>112</v>
      </c>
      <c r="C183" s="48">
        <v>53343598.280000001</v>
      </c>
      <c r="D183" s="48">
        <v>-11508.13</v>
      </c>
      <c r="E183" s="47">
        <f t="shared" si="33"/>
        <v>14</v>
      </c>
      <c r="F183" s="63">
        <f t="shared" si="41"/>
        <v>53332090.149999999</v>
      </c>
      <c r="G183" s="48">
        <v>34555463.240000002</v>
      </c>
      <c r="H183" s="48">
        <v>0</v>
      </c>
      <c r="I183" s="47">
        <f t="shared" si="35"/>
        <v>17</v>
      </c>
      <c r="J183" s="63">
        <f t="shared" si="36"/>
        <v>34555463.240000002</v>
      </c>
      <c r="K183" s="48">
        <f t="shared" si="37"/>
        <v>-18776626.909999996</v>
      </c>
      <c r="L183" s="93">
        <f t="shared" si="38"/>
        <v>-35.206996120327375</v>
      </c>
      <c r="M183" s="61">
        <f t="shared" si="39"/>
        <v>0.91284989944622996</v>
      </c>
      <c r="N183" s="61">
        <f t="shared" si="40"/>
        <v>0.62711118755143558</v>
      </c>
    </row>
    <row r="184" spans="1:14" ht="15.95" customHeight="1" x14ac:dyDescent="0.2">
      <c r="A184" s="181" t="s">
        <v>2</v>
      </c>
      <c r="B184" s="52" t="s">
        <v>81</v>
      </c>
      <c r="C184" s="48">
        <v>30806001.520000003</v>
      </c>
      <c r="D184" s="48">
        <v>153773.22999999998</v>
      </c>
      <c r="E184" s="47">
        <f t="shared" si="33"/>
        <v>17</v>
      </c>
      <c r="F184" s="63">
        <f t="shared" si="41"/>
        <v>30959774.750000004</v>
      </c>
      <c r="G184" s="48">
        <v>30560686.259999998</v>
      </c>
      <c r="H184" s="48">
        <v>74953.03</v>
      </c>
      <c r="I184" s="47">
        <f t="shared" si="35"/>
        <v>18</v>
      </c>
      <c r="J184" s="63">
        <f t="shared" si="36"/>
        <v>30635639.289999999</v>
      </c>
      <c r="K184" s="48">
        <f t="shared" si="37"/>
        <v>-324135.46000000462</v>
      </c>
      <c r="L184" s="93">
        <f t="shared" si="38"/>
        <v>-1.0469567773583515</v>
      </c>
      <c r="M184" s="61">
        <f t="shared" si="39"/>
        <v>0.52991786348383785</v>
      </c>
      <c r="N184" s="61">
        <f t="shared" si="40"/>
        <v>0.55597437670319938</v>
      </c>
    </row>
    <row r="185" spans="1:14" ht="15.95" customHeight="1" x14ac:dyDescent="0.2">
      <c r="A185" s="181" t="s">
        <v>2</v>
      </c>
      <c r="B185" s="51" t="s">
        <v>106</v>
      </c>
      <c r="C185" s="48">
        <v>0</v>
      </c>
      <c r="D185" s="48">
        <v>25357844.93</v>
      </c>
      <c r="E185" s="47">
        <f t="shared" si="33"/>
        <v>21</v>
      </c>
      <c r="F185" s="63">
        <f t="shared" si="41"/>
        <v>25357844.93</v>
      </c>
      <c r="G185" s="48">
        <v>0</v>
      </c>
      <c r="H185" s="48">
        <v>25590868.48</v>
      </c>
      <c r="I185" s="47">
        <f t="shared" si="35"/>
        <v>19</v>
      </c>
      <c r="J185" s="63">
        <f t="shared" si="36"/>
        <v>25590868.48</v>
      </c>
      <c r="K185" s="48">
        <f t="shared" si="37"/>
        <v>233023.55000000075</v>
      </c>
      <c r="L185" s="93">
        <f t="shared" si="38"/>
        <v>0.91894066961628329</v>
      </c>
      <c r="M185" s="61">
        <f t="shared" si="39"/>
        <v>0.4340333583292646</v>
      </c>
      <c r="N185" s="61">
        <f t="shared" si="40"/>
        <v>0.46442207449236322</v>
      </c>
    </row>
    <row r="186" spans="1:14" ht="15.95" customHeight="1" x14ac:dyDescent="0.2">
      <c r="A186" s="181" t="s">
        <v>2</v>
      </c>
      <c r="B186" s="52" t="s">
        <v>107</v>
      </c>
      <c r="C186" s="48">
        <v>27719365.379999999</v>
      </c>
      <c r="D186" s="48">
        <v>0</v>
      </c>
      <c r="E186" s="47">
        <f t="shared" si="33"/>
        <v>18</v>
      </c>
      <c r="F186" s="63">
        <f t="shared" si="41"/>
        <v>27719365.379999999</v>
      </c>
      <c r="G186" s="48">
        <v>24127104.710000001</v>
      </c>
      <c r="H186" s="48">
        <v>0</v>
      </c>
      <c r="I186" s="47">
        <f t="shared" si="35"/>
        <v>20</v>
      </c>
      <c r="J186" s="63">
        <f t="shared" si="36"/>
        <v>24127104.710000001</v>
      </c>
      <c r="K186" s="48">
        <f t="shared" si="37"/>
        <v>-3592260.6699999981</v>
      </c>
      <c r="L186" s="93">
        <f t="shared" si="38"/>
        <v>-12.959390017607966</v>
      </c>
      <c r="M186" s="61">
        <f t="shared" si="39"/>
        <v>0.47445393249501788</v>
      </c>
      <c r="N186" s="61">
        <f t="shared" si="40"/>
        <v>0.43785774717531856</v>
      </c>
    </row>
    <row r="187" spans="1:14" ht="15.95" customHeight="1" x14ac:dyDescent="0.2">
      <c r="A187" s="181" t="s">
        <v>2</v>
      </c>
      <c r="B187" s="52" t="s">
        <v>116</v>
      </c>
      <c r="C187" s="48">
        <v>20812615.18</v>
      </c>
      <c r="D187" s="48">
        <v>199475.78</v>
      </c>
      <c r="E187" s="47">
        <f t="shared" si="33"/>
        <v>23</v>
      </c>
      <c r="F187" s="63">
        <f t="shared" si="41"/>
        <v>21012090.960000001</v>
      </c>
      <c r="G187" s="48">
        <v>13232118.829999998</v>
      </c>
      <c r="H187" s="48">
        <v>10384738.52</v>
      </c>
      <c r="I187" s="47">
        <f t="shared" si="35"/>
        <v>21</v>
      </c>
      <c r="J187" s="63">
        <f t="shared" si="36"/>
        <v>23616857.349999998</v>
      </c>
      <c r="K187" s="48">
        <f t="shared" si="37"/>
        <v>2604766.3899999969</v>
      </c>
      <c r="L187" s="93">
        <f t="shared" si="38"/>
        <v>12.396512060406561</v>
      </c>
      <c r="M187" s="61">
        <f t="shared" si="39"/>
        <v>0.35964997932845949</v>
      </c>
      <c r="N187" s="61">
        <f t="shared" si="40"/>
        <v>0.4285977981579317</v>
      </c>
    </row>
    <row r="188" spans="1:14" ht="15.95" customHeight="1" x14ac:dyDescent="0.2">
      <c r="A188" s="181" t="s">
        <v>2</v>
      </c>
      <c r="B188" s="52" t="s">
        <v>80</v>
      </c>
      <c r="C188" s="48">
        <v>120381260.02000003</v>
      </c>
      <c r="D188" s="48">
        <v>1506460.37</v>
      </c>
      <c r="E188" s="47">
        <f t="shared" si="33"/>
        <v>9</v>
      </c>
      <c r="F188" s="63">
        <f t="shared" si="41"/>
        <v>121887720.39000003</v>
      </c>
      <c r="G188" s="48">
        <v>22736385.969999999</v>
      </c>
      <c r="H188" s="48">
        <v>361491.72</v>
      </c>
      <c r="I188" s="47">
        <f t="shared" si="35"/>
        <v>22</v>
      </c>
      <c r="J188" s="63">
        <f t="shared" si="36"/>
        <v>23097877.689999998</v>
      </c>
      <c r="K188" s="48">
        <f t="shared" si="37"/>
        <v>-98789842.700000033</v>
      </c>
      <c r="L188" s="93">
        <f t="shared" si="38"/>
        <v>-81.049873099525954</v>
      </c>
      <c r="M188" s="61">
        <f t="shared" si="39"/>
        <v>2.0862710047328181</v>
      </c>
      <c r="N188" s="61">
        <f t="shared" si="40"/>
        <v>0.41917937570365227</v>
      </c>
    </row>
    <row r="189" spans="1:14" ht="15.95" customHeight="1" x14ac:dyDescent="0.2">
      <c r="A189" s="181" t="s">
        <v>2</v>
      </c>
      <c r="B189" s="52" t="s">
        <v>120</v>
      </c>
      <c r="C189" s="48">
        <v>17515338.420000002</v>
      </c>
      <c r="D189" s="48">
        <v>0</v>
      </c>
      <c r="E189" s="47">
        <f t="shared" si="33"/>
        <v>24</v>
      </c>
      <c r="F189" s="63">
        <f t="shared" si="41"/>
        <v>17515338.420000002</v>
      </c>
      <c r="G189" s="48">
        <v>17242767.340000004</v>
      </c>
      <c r="H189" s="48">
        <v>11700</v>
      </c>
      <c r="I189" s="47">
        <f t="shared" si="35"/>
        <v>23</v>
      </c>
      <c r="J189" s="63">
        <f t="shared" si="36"/>
        <v>17254467.340000004</v>
      </c>
      <c r="K189" s="48">
        <f t="shared" si="37"/>
        <v>-260871.07999999821</v>
      </c>
      <c r="L189" s="93">
        <f t="shared" si="38"/>
        <v>-1.4893864665619072</v>
      </c>
      <c r="M189" s="61">
        <f t="shared" si="39"/>
        <v>0.29979839287179505</v>
      </c>
      <c r="N189" s="61">
        <f t="shared" si="40"/>
        <v>0.31313339453743816</v>
      </c>
    </row>
    <row r="190" spans="1:14" ht="15.95" customHeight="1" x14ac:dyDescent="0.2">
      <c r="A190" s="181" t="s">
        <v>2</v>
      </c>
      <c r="B190" s="52" t="s">
        <v>115</v>
      </c>
      <c r="C190" s="48">
        <v>11163874.609999999</v>
      </c>
      <c r="D190" s="48">
        <v>399999.99</v>
      </c>
      <c r="E190" s="47">
        <f t="shared" si="33"/>
        <v>26</v>
      </c>
      <c r="F190" s="63">
        <f t="shared" si="41"/>
        <v>11563874.6</v>
      </c>
      <c r="G190" s="48">
        <v>16618536.48</v>
      </c>
      <c r="H190" s="48">
        <v>0</v>
      </c>
      <c r="I190" s="47">
        <f t="shared" si="35"/>
        <v>24</v>
      </c>
      <c r="J190" s="63">
        <f t="shared" si="36"/>
        <v>16618536.48</v>
      </c>
      <c r="K190" s="48">
        <f t="shared" si="37"/>
        <v>5054661.8800000008</v>
      </c>
      <c r="L190" s="93">
        <f t="shared" si="38"/>
        <v>43.710798109138963</v>
      </c>
      <c r="M190" s="61">
        <f t="shared" si="39"/>
        <v>0.19793114682228169</v>
      </c>
      <c r="N190" s="61">
        <f t="shared" si="40"/>
        <v>0.30159254630613525</v>
      </c>
    </row>
    <row r="191" spans="1:14" ht="15.95" customHeight="1" x14ac:dyDescent="0.2">
      <c r="A191" s="181" t="s">
        <v>2</v>
      </c>
      <c r="B191" s="52" t="s">
        <v>83</v>
      </c>
      <c r="C191" s="48">
        <v>26364400.640000001</v>
      </c>
      <c r="D191" s="48">
        <v>0</v>
      </c>
      <c r="E191" s="47">
        <f t="shared" si="33"/>
        <v>19</v>
      </c>
      <c r="F191" s="63">
        <f t="shared" si="41"/>
        <v>26364400.640000001</v>
      </c>
      <c r="G191" s="48">
        <v>15725959.109999999</v>
      </c>
      <c r="H191" s="48">
        <v>0</v>
      </c>
      <c r="I191" s="47">
        <f t="shared" si="35"/>
        <v>25</v>
      </c>
      <c r="J191" s="63">
        <f t="shared" si="36"/>
        <v>15725959.109999999</v>
      </c>
      <c r="K191" s="48">
        <f t="shared" si="37"/>
        <v>-10638441.530000001</v>
      </c>
      <c r="L191" s="93">
        <f t="shared" si="38"/>
        <v>-40.351539468943528</v>
      </c>
      <c r="M191" s="61">
        <f t="shared" si="39"/>
        <v>0.45126190264613364</v>
      </c>
      <c r="N191" s="61">
        <f t="shared" si="40"/>
        <v>0.28539408730720334</v>
      </c>
    </row>
    <row r="192" spans="1:14" ht="15.95" customHeight="1" x14ac:dyDescent="0.2">
      <c r="A192" s="181" t="s">
        <v>2</v>
      </c>
      <c r="B192" s="52" t="s">
        <v>96</v>
      </c>
      <c r="C192" s="48">
        <v>10239322.600000001</v>
      </c>
      <c r="D192" s="48">
        <v>0</v>
      </c>
      <c r="E192" s="47">
        <f t="shared" si="33"/>
        <v>27</v>
      </c>
      <c r="F192" s="63">
        <f t="shared" si="41"/>
        <v>10239322.600000001</v>
      </c>
      <c r="G192" s="48">
        <v>6030235.8399999999</v>
      </c>
      <c r="H192" s="48">
        <v>0</v>
      </c>
      <c r="I192" s="47">
        <f t="shared" si="35"/>
        <v>26</v>
      </c>
      <c r="J192" s="63">
        <f t="shared" si="36"/>
        <v>6030235.8399999999</v>
      </c>
      <c r="K192" s="48">
        <f t="shared" si="37"/>
        <v>-4209086.7600000016</v>
      </c>
      <c r="L192" s="93">
        <f t="shared" si="38"/>
        <v>-41.107082220458615</v>
      </c>
      <c r="M192" s="61">
        <f t="shared" si="39"/>
        <v>0.17525967160706735</v>
      </c>
      <c r="N192" s="61">
        <f t="shared" si="40"/>
        <v>0.10943648280947278</v>
      </c>
    </row>
    <row r="193" spans="1:14" ht="15.95" customHeight="1" x14ac:dyDescent="0.2">
      <c r="A193" s="181" t="s">
        <v>2</v>
      </c>
      <c r="B193" s="52" t="s">
        <v>119</v>
      </c>
      <c r="C193" s="48">
        <v>5733119.8100000005</v>
      </c>
      <c r="D193" s="48">
        <v>0</v>
      </c>
      <c r="E193" s="47">
        <f t="shared" si="33"/>
        <v>28</v>
      </c>
      <c r="F193" s="63">
        <f t="shared" si="41"/>
        <v>5733119.8100000005</v>
      </c>
      <c r="G193" s="48">
        <v>4942576.2400000012</v>
      </c>
      <c r="H193" s="48">
        <v>0</v>
      </c>
      <c r="I193" s="47">
        <f t="shared" si="35"/>
        <v>27</v>
      </c>
      <c r="J193" s="63">
        <f t="shared" si="36"/>
        <v>4942576.2400000012</v>
      </c>
      <c r="K193" s="48">
        <f t="shared" si="37"/>
        <v>-790543.56999999937</v>
      </c>
      <c r="L193" s="93">
        <f t="shared" si="38"/>
        <v>-13.789064177955829</v>
      </c>
      <c r="M193" s="61">
        <f t="shared" si="39"/>
        <v>9.8129996918406737E-2</v>
      </c>
      <c r="N193" s="61">
        <f t="shared" si="40"/>
        <v>8.9697679174562547E-2</v>
      </c>
    </row>
    <row r="194" spans="1:14" ht="15.95" customHeight="1" x14ac:dyDescent="0.2">
      <c r="A194" s="181" t="s">
        <v>2</v>
      </c>
      <c r="B194" s="52" t="s">
        <v>90</v>
      </c>
      <c r="C194" s="48">
        <v>6962889.1899999995</v>
      </c>
      <c r="D194" s="48">
        <v>18700873.469999999</v>
      </c>
      <c r="E194" s="47">
        <f t="shared" si="33"/>
        <v>20</v>
      </c>
      <c r="F194" s="63">
        <f t="shared" si="41"/>
        <v>25663762.659999996</v>
      </c>
      <c r="G194" s="48">
        <v>4360722.0599999996</v>
      </c>
      <c r="H194" s="48">
        <v>109860</v>
      </c>
      <c r="I194" s="47">
        <f t="shared" si="35"/>
        <v>28</v>
      </c>
      <c r="J194" s="63">
        <f t="shared" si="36"/>
        <v>4470582.0599999996</v>
      </c>
      <c r="K194" s="48">
        <f t="shared" si="37"/>
        <v>-21193180.599999998</v>
      </c>
      <c r="L194" s="93">
        <f t="shared" si="38"/>
        <v>-82.58017688509905</v>
      </c>
      <c r="M194" s="61">
        <f t="shared" si="39"/>
        <v>0.4392695485532721</v>
      </c>
      <c r="N194" s="61">
        <f t="shared" si="40"/>
        <v>8.1131947363028395E-2</v>
      </c>
    </row>
    <row r="195" spans="1:14" ht="15.95" customHeight="1" x14ac:dyDescent="0.2">
      <c r="A195" s="181" t="s">
        <v>2</v>
      </c>
      <c r="B195" s="52" t="s">
        <v>82</v>
      </c>
      <c r="C195" s="48">
        <v>5597793.4100000001</v>
      </c>
      <c r="D195" s="48">
        <v>0</v>
      </c>
      <c r="E195" s="47">
        <f t="shared" si="33"/>
        <v>29</v>
      </c>
      <c r="F195" s="63">
        <f t="shared" si="41"/>
        <v>5597793.4100000001</v>
      </c>
      <c r="G195" s="48">
        <v>3445898.67</v>
      </c>
      <c r="H195" s="48">
        <v>0</v>
      </c>
      <c r="I195" s="47">
        <f t="shared" si="35"/>
        <v>29</v>
      </c>
      <c r="J195" s="63">
        <f t="shared" si="36"/>
        <v>3445898.67</v>
      </c>
      <c r="K195" s="48">
        <f t="shared" si="37"/>
        <v>-2151894.7400000002</v>
      </c>
      <c r="L195" s="93">
        <f t="shared" si="38"/>
        <v>-38.441839174625777</v>
      </c>
      <c r="M195" s="61">
        <f t="shared" si="39"/>
        <v>9.581370497700753E-2</v>
      </c>
      <c r="N195" s="61">
        <f t="shared" si="40"/>
        <v>6.2536033509866848E-2</v>
      </c>
    </row>
    <row r="196" spans="1:14" ht="15.95" customHeight="1" x14ac:dyDescent="0.2">
      <c r="A196" s="181" t="s">
        <v>2</v>
      </c>
      <c r="B196" s="52" t="s">
        <v>122</v>
      </c>
      <c r="C196" s="48">
        <v>204352.86</v>
      </c>
      <c r="D196" s="48">
        <v>0</v>
      </c>
      <c r="E196" s="47">
        <f t="shared" si="33"/>
        <v>30</v>
      </c>
      <c r="F196" s="63">
        <f t="shared" si="41"/>
        <v>204352.86</v>
      </c>
      <c r="G196" s="48">
        <v>1241765.1600000001</v>
      </c>
      <c r="H196" s="48">
        <v>0</v>
      </c>
      <c r="I196" s="47">
        <f t="shared" si="35"/>
        <v>30</v>
      </c>
      <c r="J196" s="63">
        <f t="shared" si="36"/>
        <v>1241765.1600000001</v>
      </c>
      <c r="K196" s="48">
        <f t="shared" si="37"/>
        <v>1037412.3000000002</v>
      </c>
      <c r="L196" s="93">
        <f t="shared" si="38"/>
        <v>507.65734328357343</v>
      </c>
      <c r="M196" s="61">
        <f t="shared" si="39"/>
        <v>3.4977719263933537E-3</v>
      </c>
      <c r="N196" s="61">
        <f t="shared" si="40"/>
        <v>2.2535505275651412E-2</v>
      </c>
    </row>
    <row r="197" spans="1:14" ht="15.95" customHeight="1" x14ac:dyDescent="0.2">
      <c r="A197" s="181" t="s">
        <v>2</v>
      </c>
      <c r="B197" s="52" t="s">
        <v>124</v>
      </c>
      <c r="C197" s="48">
        <v>0</v>
      </c>
      <c r="D197" s="48">
        <v>0</v>
      </c>
      <c r="E197" s="47" t="str">
        <f t="shared" si="33"/>
        <v>ND</v>
      </c>
      <c r="F197" s="63">
        <f t="shared" si="41"/>
        <v>0</v>
      </c>
      <c r="G197" s="48">
        <v>149772.45000000001</v>
      </c>
      <c r="H197" s="48">
        <v>0</v>
      </c>
      <c r="I197" s="47">
        <f t="shared" si="35"/>
        <v>31</v>
      </c>
      <c r="J197" s="63">
        <f t="shared" si="36"/>
        <v>149772.45000000001</v>
      </c>
      <c r="K197" s="48">
        <f t="shared" si="37"/>
        <v>149772.45000000001</v>
      </c>
      <c r="L197" s="93">
        <f t="shared" si="38"/>
        <v>0</v>
      </c>
      <c r="M197" s="61">
        <f t="shared" si="39"/>
        <v>0</v>
      </c>
      <c r="N197" s="61">
        <f t="shared" si="40"/>
        <v>2.718064530915199E-3</v>
      </c>
    </row>
    <row r="198" spans="1:14" ht="15.95" customHeight="1" x14ac:dyDescent="0.2">
      <c r="A198" s="181" t="s">
        <v>2</v>
      </c>
      <c r="B198" s="52" t="s">
        <v>125</v>
      </c>
      <c r="C198" s="48">
        <v>0</v>
      </c>
      <c r="D198" s="48">
        <v>0</v>
      </c>
      <c r="E198" s="47" t="str">
        <f t="shared" si="33"/>
        <v>ND</v>
      </c>
      <c r="F198" s="63">
        <f t="shared" si="41"/>
        <v>0</v>
      </c>
      <c r="G198" s="48">
        <v>45252.610000000008</v>
      </c>
      <c r="H198" s="48">
        <v>13981</v>
      </c>
      <c r="I198" s="47">
        <f t="shared" si="35"/>
        <v>32</v>
      </c>
      <c r="J198" s="63">
        <f t="shared" si="36"/>
        <v>59233.610000000008</v>
      </c>
      <c r="K198" s="48">
        <f t="shared" si="37"/>
        <v>59233.610000000008</v>
      </c>
      <c r="L198" s="93">
        <f t="shared" si="38"/>
        <v>0</v>
      </c>
      <c r="M198" s="61">
        <f t="shared" si="39"/>
        <v>0</v>
      </c>
      <c r="N198" s="61">
        <f t="shared" si="40"/>
        <v>1.0749692241734969E-3</v>
      </c>
    </row>
    <row r="199" spans="1:14" ht="15.95" customHeight="1" x14ac:dyDescent="0.2">
      <c r="A199" s="181" t="s">
        <v>2</v>
      </c>
      <c r="B199" s="52" t="s">
        <v>127</v>
      </c>
      <c r="C199" s="48">
        <v>0</v>
      </c>
      <c r="D199" s="48">
        <v>0</v>
      </c>
      <c r="E199" s="47" t="str">
        <f t="shared" si="33"/>
        <v>ND</v>
      </c>
      <c r="F199" s="63">
        <f t="shared" si="41"/>
        <v>0</v>
      </c>
      <c r="G199" s="48">
        <v>0</v>
      </c>
      <c r="H199" s="48">
        <v>0</v>
      </c>
      <c r="I199" s="47" t="str">
        <f t="shared" si="35"/>
        <v>ND</v>
      </c>
      <c r="J199" s="63">
        <f t="shared" si="36"/>
        <v>0</v>
      </c>
      <c r="K199" s="48">
        <f t="shared" si="37"/>
        <v>0</v>
      </c>
      <c r="L199" s="93">
        <f t="shared" si="38"/>
        <v>0</v>
      </c>
      <c r="M199" s="61">
        <f t="shared" si="39"/>
        <v>0</v>
      </c>
      <c r="N199" s="61">
        <f t="shared" si="40"/>
        <v>0</v>
      </c>
    </row>
    <row r="200" spans="1:14" ht="15.95" customHeight="1" x14ac:dyDescent="0.2">
      <c r="A200" s="181" t="s">
        <v>2</v>
      </c>
      <c r="B200" s="52" t="s">
        <v>84</v>
      </c>
      <c r="C200" s="48">
        <v>0</v>
      </c>
      <c r="D200" s="48">
        <v>0</v>
      </c>
      <c r="E200" s="47" t="str">
        <f t="shared" si="33"/>
        <v>ND</v>
      </c>
      <c r="F200" s="63">
        <f t="shared" si="41"/>
        <v>0</v>
      </c>
      <c r="G200" s="48">
        <v>0</v>
      </c>
      <c r="H200" s="48">
        <v>0</v>
      </c>
      <c r="I200" s="47" t="str">
        <f t="shared" si="35"/>
        <v>ND</v>
      </c>
      <c r="J200" s="63">
        <f t="shared" si="36"/>
        <v>0</v>
      </c>
      <c r="K200" s="48">
        <f t="shared" si="37"/>
        <v>0</v>
      </c>
      <c r="L200" s="93">
        <f t="shared" si="38"/>
        <v>0</v>
      </c>
      <c r="M200" s="61">
        <f t="shared" si="39"/>
        <v>0</v>
      </c>
      <c r="N200" s="61">
        <f t="shared" si="40"/>
        <v>0</v>
      </c>
    </row>
    <row r="201" spans="1:14" ht="15.95" customHeight="1" x14ac:dyDescent="0.2">
      <c r="A201" s="181" t="s">
        <v>2</v>
      </c>
      <c r="B201" s="52" t="s">
        <v>103</v>
      </c>
      <c r="C201" s="48">
        <v>0</v>
      </c>
      <c r="D201" s="48">
        <v>0</v>
      </c>
      <c r="E201" s="47" t="str">
        <f t="shared" si="33"/>
        <v>ND</v>
      </c>
      <c r="F201" s="63">
        <f t="shared" si="41"/>
        <v>0</v>
      </c>
      <c r="G201" s="48">
        <v>0</v>
      </c>
      <c r="H201" s="48">
        <v>0</v>
      </c>
      <c r="I201" s="47" t="str">
        <f t="shared" si="35"/>
        <v>ND</v>
      </c>
      <c r="J201" s="63">
        <f t="shared" si="36"/>
        <v>0</v>
      </c>
      <c r="K201" s="48">
        <f t="shared" si="37"/>
        <v>0</v>
      </c>
      <c r="L201" s="93">
        <f t="shared" si="38"/>
        <v>0</v>
      </c>
      <c r="M201" s="61">
        <f t="shared" si="39"/>
        <v>0</v>
      </c>
      <c r="N201" s="61">
        <f t="shared" si="40"/>
        <v>0</v>
      </c>
    </row>
    <row r="202" spans="1:14" ht="15.95" customHeight="1" x14ac:dyDescent="0.2">
      <c r="A202" s="181" t="s">
        <v>2</v>
      </c>
      <c r="B202" s="52" t="s">
        <v>102</v>
      </c>
      <c r="C202" s="48">
        <v>0</v>
      </c>
      <c r="D202" s="48">
        <v>0</v>
      </c>
      <c r="E202" s="47" t="str">
        <f t="shared" si="33"/>
        <v>ND</v>
      </c>
      <c r="F202" s="63">
        <f t="shared" si="41"/>
        <v>0</v>
      </c>
      <c r="G202" s="48">
        <v>0</v>
      </c>
      <c r="H202" s="48">
        <v>0</v>
      </c>
      <c r="I202" s="47" t="str">
        <f t="shared" si="35"/>
        <v>ND</v>
      </c>
      <c r="J202" s="63">
        <f t="shared" si="36"/>
        <v>0</v>
      </c>
      <c r="K202" s="48">
        <f t="shared" si="37"/>
        <v>0</v>
      </c>
      <c r="L202" s="93">
        <f t="shared" si="38"/>
        <v>0</v>
      </c>
      <c r="M202" s="61">
        <f t="shared" si="39"/>
        <v>0</v>
      </c>
      <c r="N202" s="61">
        <f t="shared" si="40"/>
        <v>0</v>
      </c>
    </row>
    <row r="203" spans="1:14" ht="15.95" customHeight="1" x14ac:dyDescent="0.2">
      <c r="A203" s="181" t="s">
        <v>2</v>
      </c>
      <c r="B203" s="52" t="s">
        <v>100</v>
      </c>
      <c r="C203" s="48">
        <v>0</v>
      </c>
      <c r="D203" s="48">
        <v>0</v>
      </c>
      <c r="E203" s="47" t="str">
        <f t="shared" si="33"/>
        <v>ND</v>
      </c>
      <c r="F203" s="63">
        <f t="shared" si="41"/>
        <v>0</v>
      </c>
      <c r="G203" s="48">
        <v>0</v>
      </c>
      <c r="H203" s="48">
        <v>0</v>
      </c>
      <c r="I203" s="47" t="str">
        <f t="shared" si="35"/>
        <v>ND</v>
      </c>
      <c r="J203" s="63">
        <f t="shared" si="36"/>
        <v>0</v>
      </c>
      <c r="K203" s="48">
        <f t="shared" si="37"/>
        <v>0</v>
      </c>
      <c r="L203" s="93">
        <f t="shared" si="38"/>
        <v>0</v>
      </c>
      <c r="M203" s="61">
        <f t="shared" si="39"/>
        <v>0</v>
      </c>
      <c r="N203" s="61">
        <f t="shared" si="40"/>
        <v>0</v>
      </c>
    </row>
    <row r="204" spans="1:14" ht="15.95" customHeight="1" x14ac:dyDescent="0.2">
      <c r="A204" s="181" t="s">
        <v>2</v>
      </c>
      <c r="B204" s="52" t="s">
        <v>117</v>
      </c>
      <c r="C204" s="48">
        <v>0</v>
      </c>
      <c r="D204" s="48">
        <v>0</v>
      </c>
      <c r="E204" s="47" t="str">
        <f t="shared" si="33"/>
        <v>ND</v>
      </c>
      <c r="F204" s="63">
        <f t="shared" si="41"/>
        <v>0</v>
      </c>
      <c r="G204" s="48">
        <v>0</v>
      </c>
      <c r="H204" s="48">
        <v>0</v>
      </c>
      <c r="I204" s="47" t="str">
        <f t="shared" si="35"/>
        <v>ND</v>
      </c>
      <c r="J204" s="63">
        <f t="shared" si="36"/>
        <v>0</v>
      </c>
      <c r="K204" s="48">
        <f t="shared" si="37"/>
        <v>0</v>
      </c>
      <c r="L204" s="93">
        <f t="shared" si="38"/>
        <v>0</v>
      </c>
      <c r="M204" s="61">
        <f t="shared" si="39"/>
        <v>0</v>
      </c>
      <c r="N204" s="61">
        <f t="shared" si="40"/>
        <v>0</v>
      </c>
    </row>
    <row r="205" spans="1:14" ht="19.5" customHeight="1" x14ac:dyDescent="0.2">
      <c r="A205" s="8"/>
      <c r="B205" s="55" t="s">
        <v>21</v>
      </c>
      <c r="C205" s="66">
        <f>SUM(C167:C204)</f>
        <v>3712756359.3200011</v>
      </c>
      <c r="D205" s="66">
        <f>SUM(D167:D204)</f>
        <v>2129615993.72</v>
      </c>
      <c r="E205" s="66"/>
      <c r="F205" s="66">
        <f>SUM(F167:F204)</f>
        <v>5842372353.0400019</v>
      </c>
      <c r="G205" s="66">
        <f>SUM(G167:G204)</f>
        <v>3244064693.6899996</v>
      </c>
      <c r="H205" s="66">
        <f>SUM(H167:H204)</f>
        <v>2266196313.5999994</v>
      </c>
      <c r="I205" s="66"/>
      <c r="J205" s="66">
        <f>SUM(J167:J204)</f>
        <v>5510261007.2899981</v>
      </c>
      <c r="K205" s="66">
        <f t="shared" si="37"/>
        <v>-332111345.75000381</v>
      </c>
      <c r="L205" s="94">
        <f>K205/F205*100</f>
        <v>-5.6845289153334093</v>
      </c>
      <c r="M205" s="67">
        <f>SUM(M167:M204)</f>
        <v>99.999999999999943</v>
      </c>
      <c r="N205" s="67">
        <f>SUM(N167:N204)</f>
        <v>100.00000000000001</v>
      </c>
    </row>
    <row r="206" spans="1:14" x14ac:dyDescent="0.2">
      <c r="B206" s="80" t="s">
        <v>95</v>
      </c>
    </row>
    <row r="207" spans="1:14" x14ac:dyDescent="0.2">
      <c r="B207" s="80"/>
    </row>
    <row r="208" spans="1:14" x14ac:dyDescent="0.2">
      <c r="B208" s="80"/>
    </row>
    <row r="211" spans="1:14" ht="20.25" x14ac:dyDescent="0.3">
      <c r="A211" s="192" t="s">
        <v>42</v>
      </c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</row>
    <row r="212" spans="1:14" x14ac:dyDescent="0.2">
      <c r="A212" s="191" t="s">
        <v>59</v>
      </c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</row>
    <row r="213" spans="1:14" x14ac:dyDescent="0.2">
      <c r="A213" s="194" t="s">
        <v>151</v>
      </c>
      <c r="B213" s="194"/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</row>
    <row r="214" spans="1:14" x14ac:dyDescent="0.2">
      <c r="A214" s="191" t="s">
        <v>110</v>
      </c>
      <c r="B214" s="191"/>
      <c r="C214" s="191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</row>
    <row r="215" spans="1:14" x14ac:dyDescent="0.2">
      <c r="A215" s="1"/>
      <c r="B215" s="181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">
      <c r="B216" s="195" t="s">
        <v>33</v>
      </c>
      <c r="C216" s="195" t="s">
        <v>121</v>
      </c>
      <c r="D216" s="195"/>
      <c r="E216" s="195" t="s">
        <v>52</v>
      </c>
      <c r="F216" s="195"/>
      <c r="G216" s="195" t="s">
        <v>160</v>
      </c>
      <c r="H216" s="195"/>
      <c r="I216" s="195"/>
      <c r="J216" s="195"/>
      <c r="K216" s="195" t="s">
        <v>29</v>
      </c>
      <c r="L216" s="195"/>
      <c r="M216" s="195" t="s">
        <v>62</v>
      </c>
      <c r="N216" s="195"/>
    </row>
    <row r="217" spans="1:14" ht="30" customHeight="1" x14ac:dyDescent="0.2">
      <c r="A217" s="95"/>
      <c r="B217" s="195"/>
      <c r="C217" s="111" t="s">
        <v>28</v>
      </c>
      <c r="D217" s="111" t="s">
        <v>37</v>
      </c>
      <c r="E217" s="111" t="s">
        <v>51</v>
      </c>
      <c r="F217" s="111" t="s">
        <v>57</v>
      </c>
      <c r="G217" s="111" t="s">
        <v>28</v>
      </c>
      <c r="H217" s="111" t="s">
        <v>37</v>
      </c>
      <c r="I217" s="111" t="s">
        <v>51</v>
      </c>
      <c r="J217" s="111" t="s">
        <v>57</v>
      </c>
      <c r="K217" s="111" t="s">
        <v>26</v>
      </c>
      <c r="L217" s="111" t="s">
        <v>24</v>
      </c>
      <c r="M217" s="111">
        <v>2019</v>
      </c>
      <c r="N217" s="111">
        <v>2020</v>
      </c>
    </row>
    <row r="218" spans="1:14" ht="15.95" customHeight="1" x14ac:dyDescent="0.2">
      <c r="A218" s="181" t="s">
        <v>3</v>
      </c>
      <c r="B218" s="101" t="s">
        <v>88</v>
      </c>
      <c r="C218" s="48">
        <v>581940870.71999991</v>
      </c>
      <c r="D218" s="48">
        <v>456678696.33999997</v>
      </c>
      <c r="E218" s="47">
        <f t="shared" ref="E218" si="42">IF(F218=0,"ND",RANK(F218,$F$218:$F$255))</f>
        <v>2</v>
      </c>
      <c r="F218" s="63">
        <f t="shared" ref="F218" si="43">(C218+D218)</f>
        <v>1038619567.0599999</v>
      </c>
      <c r="G218" s="48">
        <v>544368341.26999998</v>
      </c>
      <c r="H218" s="48">
        <v>450542651.21000004</v>
      </c>
      <c r="I218" s="47">
        <f t="shared" ref="I218" si="44">IF(J218=0,"ND",RANK(J218,$J$218:$J$255))</f>
        <v>1</v>
      </c>
      <c r="J218" s="63">
        <f t="shared" ref="J218:J255" si="45">(G218+H218)</f>
        <v>994910992.48000002</v>
      </c>
      <c r="K218" s="48">
        <f t="shared" ref="K218:K256" si="46">J218-F218</f>
        <v>-43708574.579999924</v>
      </c>
      <c r="L218" s="93">
        <f t="shared" ref="L218:L255" si="47">IFERROR(K218/F218*100,0)</f>
        <v>-4.208333442409999</v>
      </c>
      <c r="M218" s="61">
        <f t="shared" ref="M218:M255" si="48">(F218/$F$256*100)</f>
        <v>18.703231898298654</v>
      </c>
      <c r="N218" s="61">
        <f t="shared" ref="N218:N255" si="49">(J218/$J$256*100)</f>
        <v>21.079075606107274</v>
      </c>
    </row>
    <row r="219" spans="1:14" ht="15.95" customHeight="1" x14ac:dyDescent="0.2">
      <c r="A219" s="181" t="s">
        <v>3</v>
      </c>
      <c r="B219" s="52" t="s">
        <v>97</v>
      </c>
      <c r="C219" s="48">
        <v>952279015.72000003</v>
      </c>
      <c r="D219" s="48">
        <v>113198610.31</v>
      </c>
      <c r="E219" s="81">
        <f t="shared" ref="E219:E255" si="50">IF(F219=0,"ND",RANK(F219,$F$218:$F$255))</f>
        <v>1</v>
      </c>
      <c r="F219" s="63">
        <f t="shared" ref="F219:F255" si="51">(C219+D219)</f>
        <v>1065477626.03</v>
      </c>
      <c r="G219" s="48">
        <v>720790874.40999997</v>
      </c>
      <c r="H219" s="48">
        <v>96912985.5</v>
      </c>
      <c r="I219" s="81">
        <f t="shared" ref="I219:I255" si="52">IF(J219=0,"ND",RANK(J219,$J$218:$J$255))</f>
        <v>2</v>
      </c>
      <c r="J219" s="63">
        <f t="shared" si="45"/>
        <v>817703859.90999997</v>
      </c>
      <c r="K219" s="48">
        <f t="shared" si="46"/>
        <v>-247773766.12</v>
      </c>
      <c r="L219" s="93">
        <f t="shared" si="47"/>
        <v>-23.254713197799575</v>
      </c>
      <c r="M219" s="61">
        <f t="shared" si="48"/>
        <v>19.186885895571237</v>
      </c>
      <c r="N219" s="61">
        <f t="shared" si="49"/>
        <v>17.324606539408734</v>
      </c>
    </row>
    <row r="220" spans="1:14" ht="15.95" customHeight="1" x14ac:dyDescent="0.2">
      <c r="A220" s="181" t="s">
        <v>3</v>
      </c>
      <c r="B220" s="52" t="s">
        <v>113</v>
      </c>
      <c r="C220" s="48">
        <v>76451363.400000006</v>
      </c>
      <c r="D220" s="48">
        <v>797432563.34000003</v>
      </c>
      <c r="E220" s="81">
        <f t="shared" si="50"/>
        <v>3</v>
      </c>
      <c r="F220" s="63">
        <f t="shared" si="51"/>
        <v>873883926.74000001</v>
      </c>
      <c r="G220" s="48">
        <v>69334797.120000005</v>
      </c>
      <c r="H220" s="48">
        <v>731492702.82999992</v>
      </c>
      <c r="I220" s="81">
        <f t="shared" si="52"/>
        <v>3</v>
      </c>
      <c r="J220" s="63">
        <f t="shared" si="45"/>
        <v>800827499.94999993</v>
      </c>
      <c r="K220" s="48">
        <f t="shared" si="46"/>
        <v>-73056426.790000081</v>
      </c>
      <c r="L220" s="93">
        <f t="shared" si="47"/>
        <v>-8.3599691623274346</v>
      </c>
      <c r="M220" s="61">
        <f t="shared" si="48"/>
        <v>15.736708851230269</v>
      </c>
      <c r="N220" s="61">
        <f t="shared" si="49"/>
        <v>16.967048858127136</v>
      </c>
    </row>
    <row r="221" spans="1:14" ht="15.95" customHeight="1" x14ac:dyDescent="0.2">
      <c r="A221" s="181" t="s">
        <v>3</v>
      </c>
      <c r="B221" s="52" t="s">
        <v>118</v>
      </c>
      <c r="C221" s="48">
        <v>587542795.61000001</v>
      </c>
      <c r="D221" s="48">
        <v>77180444.989999995</v>
      </c>
      <c r="E221" s="81">
        <f t="shared" si="50"/>
        <v>4</v>
      </c>
      <c r="F221" s="63">
        <f t="shared" si="51"/>
        <v>664723240.60000002</v>
      </c>
      <c r="G221" s="48">
        <v>496884796.80999994</v>
      </c>
      <c r="H221" s="48">
        <v>84804326.729999989</v>
      </c>
      <c r="I221" s="81">
        <f t="shared" si="52"/>
        <v>4</v>
      </c>
      <c r="J221" s="63">
        <f t="shared" si="45"/>
        <v>581689123.53999996</v>
      </c>
      <c r="K221" s="48">
        <f t="shared" si="46"/>
        <v>-83034117.060000062</v>
      </c>
      <c r="L221" s="93">
        <f t="shared" si="47"/>
        <v>-12.49153211268059</v>
      </c>
      <c r="M221" s="61">
        <f t="shared" si="48"/>
        <v>11.970189385438527</v>
      </c>
      <c r="N221" s="61">
        <f t="shared" si="49"/>
        <v>12.324186894132058</v>
      </c>
    </row>
    <row r="222" spans="1:14" ht="15.95" customHeight="1" x14ac:dyDescent="0.2">
      <c r="A222" s="181" t="s">
        <v>3</v>
      </c>
      <c r="B222" s="52" t="s">
        <v>89</v>
      </c>
      <c r="C222" s="48">
        <v>355819547.98999995</v>
      </c>
      <c r="D222" s="48">
        <v>52683475.710000001</v>
      </c>
      <c r="E222" s="81">
        <f t="shared" si="50"/>
        <v>6</v>
      </c>
      <c r="F222" s="63">
        <f t="shared" si="51"/>
        <v>408503023.69999993</v>
      </c>
      <c r="G222" s="48">
        <v>329279952.86000001</v>
      </c>
      <c r="H222" s="48">
        <v>29208945.910000004</v>
      </c>
      <c r="I222" s="81">
        <f t="shared" si="52"/>
        <v>5</v>
      </c>
      <c r="J222" s="63">
        <f t="shared" si="45"/>
        <v>358488898.77000004</v>
      </c>
      <c r="K222" s="48">
        <f t="shared" si="46"/>
        <v>-50014124.929999888</v>
      </c>
      <c r="L222" s="93">
        <f t="shared" si="47"/>
        <v>-12.243269211816092</v>
      </c>
      <c r="M222" s="61">
        <f t="shared" si="48"/>
        <v>7.3562322776612161</v>
      </c>
      <c r="N222" s="61">
        <f t="shared" si="49"/>
        <v>7.595266971859167</v>
      </c>
    </row>
    <row r="223" spans="1:14" ht="15.95" customHeight="1" x14ac:dyDescent="0.2">
      <c r="A223" s="181" t="s">
        <v>3</v>
      </c>
      <c r="B223" s="52" t="s">
        <v>94</v>
      </c>
      <c r="C223" s="48">
        <v>389423610.50999999</v>
      </c>
      <c r="D223" s="48">
        <v>19911158.75</v>
      </c>
      <c r="E223" s="81">
        <f t="shared" si="50"/>
        <v>5</v>
      </c>
      <c r="F223" s="63">
        <f t="shared" si="51"/>
        <v>409334769.25999999</v>
      </c>
      <c r="G223" s="48">
        <v>336838442.27999991</v>
      </c>
      <c r="H223" s="48">
        <v>6341341.4299999997</v>
      </c>
      <c r="I223" s="81">
        <f t="shared" si="52"/>
        <v>6</v>
      </c>
      <c r="J223" s="63">
        <f t="shared" si="45"/>
        <v>343179783.70999992</v>
      </c>
      <c r="K223" s="48">
        <f t="shared" si="46"/>
        <v>-66154985.550000072</v>
      </c>
      <c r="L223" s="93">
        <f t="shared" si="47"/>
        <v>-16.161584726749648</v>
      </c>
      <c r="M223" s="61">
        <f t="shared" si="48"/>
        <v>7.3712101681058337</v>
      </c>
      <c r="N223" s="61">
        <f t="shared" si="49"/>
        <v>7.2709143450900697</v>
      </c>
    </row>
    <row r="224" spans="1:14" ht="15.95" customHeight="1" x14ac:dyDescent="0.2">
      <c r="A224" s="181" t="s">
        <v>3</v>
      </c>
      <c r="B224" s="52" t="s">
        <v>93</v>
      </c>
      <c r="C224" s="48">
        <v>5412196.4399999995</v>
      </c>
      <c r="D224" s="48">
        <v>190813876.85999998</v>
      </c>
      <c r="E224" s="83">
        <f t="shared" si="50"/>
        <v>7</v>
      </c>
      <c r="F224" s="63">
        <f t="shared" si="51"/>
        <v>196226073.29999998</v>
      </c>
      <c r="G224" s="48">
        <v>7825009.7199999997</v>
      </c>
      <c r="H224" s="48">
        <v>148951070.14999998</v>
      </c>
      <c r="I224" s="83">
        <f t="shared" si="52"/>
        <v>7</v>
      </c>
      <c r="J224" s="63">
        <f t="shared" si="45"/>
        <v>156776079.86999997</v>
      </c>
      <c r="K224" s="48">
        <f t="shared" si="46"/>
        <v>-39449993.430000007</v>
      </c>
      <c r="L224" s="93">
        <f t="shared" si="47"/>
        <v>-20.104358593410232</v>
      </c>
      <c r="M224" s="61">
        <f t="shared" si="48"/>
        <v>3.533595812960872</v>
      </c>
      <c r="N224" s="61">
        <f t="shared" si="49"/>
        <v>3.3215984804542948</v>
      </c>
    </row>
    <row r="225" spans="1:14" ht="15.95" customHeight="1" x14ac:dyDescent="0.2">
      <c r="A225" s="181" t="s">
        <v>3</v>
      </c>
      <c r="B225" s="52" t="s">
        <v>123</v>
      </c>
      <c r="C225" s="48">
        <v>37181758.209999993</v>
      </c>
      <c r="D225" s="48">
        <v>88458632.310000002</v>
      </c>
      <c r="E225" s="81">
        <f t="shared" si="50"/>
        <v>8</v>
      </c>
      <c r="F225" s="63">
        <f t="shared" si="51"/>
        <v>125640390.52</v>
      </c>
      <c r="G225" s="48">
        <v>38241579.32</v>
      </c>
      <c r="H225" s="48">
        <v>75720521.25</v>
      </c>
      <c r="I225" s="81">
        <f t="shared" si="52"/>
        <v>8</v>
      </c>
      <c r="J225" s="63">
        <f t="shared" si="45"/>
        <v>113962100.56999999</v>
      </c>
      <c r="K225" s="48">
        <f t="shared" si="46"/>
        <v>-11678289.950000003</v>
      </c>
      <c r="L225" s="93">
        <f t="shared" si="47"/>
        <v>-9.2950124571134634</v>
      </c>
      <c r="M225" s="61">
        <f t="shared" si="48"/>
        <v>2.2625044185717846</v>
      </c>
      <c r="N225" s="61">
        <f t="shared" si="49"/>
        <v>2.4145031588784267</v>
      </c>
    </row>
    <row r="226" spans="1:14" ht="15.95" customHeight="1" x14ac:dyDescent="0.2">
      <c r="A226" s="181" t="s">
        <v>3</v>
      </c>
      <c r="B226" s="52" t="s">
        <v>79</v>
      </c>
      <c r="C226" s="48">
        <v>38440885.960000001</v>
      </c>
      <c r="D226" s="48">
        <v>80470013.349999994</v>
      </c>
      <c r="E226" s="81">
        <f t="shared" si="50"/>
        <v>9</v>
      </c>
      <c r="F226" s="63">
        <f t="shared" si="51"/>
        <v>118910899.31</v>
      </c>
      <c r="G226" s="48">
        <v>20888184.140000001</v>
      </c>
      <c r="H226" s="48">
        <v>91313045.149999991</v>
      </c>
      <c r="I226" s="81">
        <f t="shared" si="52"/>
        <v>9</v>
      </c>
      <c r="J226" s="63">
        <f t="shared" si="45"/>
        <v>112201229.28999999</v>
      </c>
      <c r="K226" s="48">
        <f t="shared" si="46"/>
        <v>-6709670.0200000107</v>
      </c>
      <c r="L226" s="93">
        <f t="shared" si="47"/>
        <v>-5.642603040540414</v>
      </c>
      <c r="M226" s="61">
        <f t="shared" si="48"/>
        <v>2.1413212263328099</v>
      </c>
      <c r="N226" s="61">
        <f t="shared" si="49"/>
        <v>2.3771957624135225</v>
      </c>
    </row>
    <row r="227" spans="1:14" ht="15.95" customHeight="1" x14ac:dyDescent="0.2">
      <c r="A227" s="181" t="s">
        <v>3</v>
      </c>
      <c r="B227" s="52" t="s">
        <v>91</v>
      </c>
      <c r="C227" s="48">
        <v>84785219.560000002</v>
      </c>
      <c r="D227" s="48">
        <v>230659.41</v>
      </c>
      <c r="E227" s="81">
        <f t="shared" si="50"/>
        <v>11</v>
      </c>
      <c r="F227" s="63">
        <f t="shared" si="51"/>
        <v>85015878.969999999</v>
      </c>
      <c r="G227" s="48">
        <v>54716590.379999995</v>
      </c>
      <c r="H227" s="48">
        <v>12750.83</v>
      </c>
      <c r="I227" s="81">
        <f t="shared" si="52"/>
        <v>10</v>
      </c>
      <c r="J227" s="63">
        <f t="shared" si="45"/>
        <v>54729341.209999993</v>
      </c>
      <c r="K227" s="48">
        <f t="shared" si="46"/>
        <v>-30286537.760000005</v>
      </c>
      <c r="L227" s="93">
        <f t="shared" si="47"/>
        <v>-35.624565818683564</v>
      </c>
      <c r="M227" s="61">
        <f t="shared" si="48"/>
        <v>1.5309471820510627</v>
      </c>
      <c r="N227" s="61">
        <f t="shared" si="49"/>
        <v>1.1595448537183826</v>
      </c>
    </row>
    <row r="228" spans="1:14" ht="15.95" customHeight="1" x14ac:dyDescent="0.2">
      <c r="A228" s="181" t="s">
        <v>3</v>
      </c>
      <c r="B228" s="52" t="s">
        <v>78</v>
      </c>
      <c r="C228" s="48">
        <v>87697765.769999996</v>
      </c>
      <c r="D228" s="48">
        <v>33276</v>
      </c>
      <c r="E228" s="83">
        <f t="shared" si="50"/>
        <v>10</v>
      </c>
      <c r="F228" s="63">
        <f t="shared" si="51"/>
        <v>87731041.769999996</v>
      </c>
      <c r="G228" s="48">
        <v>49169180.559999995</v>
      </c>
      <c r="H228" s="48">
        <v>2127.83</v>
      </c>
      <c r="I228" s="83">
        <f t="shared" si="52"/>
        <v>11</v>
      </c>
      <c r="J228" s="63">
        <f t="shared" si="45"/>
        <v>49171308.389999993</v>
      </c>
      <c r="K228" s="48">
        <f t="shared" si="46"/>
        <v>-38559733.380000003</v>
      </c>
      <c r="L228" s="93">
        <f t="shared" si="47"/>
        <v>-43.952211899056316</v>
      </c>
      <c r="M228" s="61">
        <f t="shared" si="48"/>
        <v>1.5798412344072901</v>
      </c>
      <c r="N228" s="61">
        <f t="shared" si="49"/>
        <v>1.0417873910714306</v>
      </c>
    </row>
    <row r="229" spans="1:14" ht="15.95" customHeight="1" x14ac:dyDescent="0.2">
      <c r="A229" s="181" t="s">
        <v>3</v>
      </c>
      <c r="B229" s="52" t="s">
        <v>111</v>
      </c>
      <c r="C229" s="48">
        <v>35986713.240000002</v>
      </c>
      <c r="D229" s="48">
        <v>401524.13</v>
      </c>
      <c r="E229" s="81">
        <f t="shared" si="50"/>
        <v>16</v>
      </c>
      <c r="F229" s="63">
        <f t="shared" si="51"/>
        <v>36388237.370000005</v>
      </c>
      <c r="G229" s="48">
        <v>35130432.519999996</v>
      </c>
      <c r="H229" s="48">
        <v>2848358.69</v>
      </c>
      <c r="I229" s="81">
        <f t="shared" si="52"/>
        <v>12</v>
      </c>
      <c r="J229" s="63">
        <f t="shared" si="45"/>
        <v>37978791.209999993</v>
      </c>
      <c r="K229" s="48">
        <f t="shared" si="46"/>
        <v>1590553.8399999887</v>
      </c>
      <c r="L229" s="93">
        <f t="shared" si="47"/>
        <v>4.3710659129406153</v>
      </c>
      <c r="M229" s="61">
        <f t="shared" si="48"/>
        <v>0.6552713462042169</v>
      </c>
      <c r="N229" s="61">
        <f t="shared" si="49"/>
        <v>0.80465269495979086</v>
      </c>
    </row>
    <row r="230" spans="1:14" ht="15.95" customHeight="1" x14ac:dyDescent="0.2">
      <c r="A230" s="181" t="s">
        <v>3</v>
      </c>
      <c r="B230" s="52" t="s">
        <v>107</v>
      </c>
      <c r="C230" s="48">
        <v>25347389.272999998</v>
      </c>
      <c r="D230" s="48">
        <v>0</v>
      </c>
      <c r="E230" s="83">
        <f t="shared" si="50"/>
        <v>20</v>
      </c>
      <c r="F230" s="63">
        <f t="shared" si="51"/>
        <v>25347389.272999998</v>
      </c>
      <c r="G230" s="48">
        <v>36333106.590000004</v>
      </c>
      <c r="H230" s="48">
        <v>0</v>
      </c>
      <c r="I230" s="83">
        <f t="shared" si="52"/>
        <v>13</v>
      </c>
      <c r="J230" s="63">
        <f t="shared" si="45"/>
        <v>36333106.590000004</v>
      </c>
      <c r="K230" s="48">
        <f t="shared" si="46"/>
        <v>10985717.317000005</v>
      </c>
      <c r="L230" s="93">
        <f t="shared" si="47"/>
        <v>43.340626518495043</v>
      </c>
      <c r="M230" s="61">
        <f t="shared" si="48"/>
        <v>0.4564501908348696</v>
      </c>
      <c r="N230" s="61">
        <f t="shared" si="49"/>
        <v>0.76978574626690566</v>
      </c>
    </row>
    <row r="231" spans="1:14" ht="15.95" customHeight="1" x14ac:dyDescent="0.2">
      <c r="A231" s="181" t="s">
        <v>3</v>
      </c>
      <c r="B231" s="52" t="s">
        <v>101</v>
      </c>
      <c r="C231" s="48">
        <v>1783637.56</v>
      </c>
      <c r="D231" s="48">
        <v>15539744.380000001</v>
      </c>
      <c r="E231" s="83">
        <f t="shared" si="50"/>
        <v>23</v>
      </c>
      <c r="F231" s="63">
        <f t="shared" si="51"/>
        <v>17323381.940000001</v>
      </c>
      <c r="G231" s="48">
        <v>840422.72</v>
      </c>
      <c r="H231" s="48">
        <v>34733495.240000002</v>
      </c>
      <c r="I231" s="83">
        <f t="shared" si="52"/>
        <v>14</v>
      </c>
      <c r="J231" s="63">
        <f t="shared" si="45"/>
        <v>35573917.960000001</v>
      </c>
      <c r="K231" s="48">
        <f t="shared" si="46"/>
        <v>18250536.02</v>
      </c>
      <c r="L231" s="93">
        <f t="shared" si="47"/>
        <v>105.35203855235208</v>
      </c>
      <c r="M231" s="61">
        <f t="shared" si="48"/>
        <v>0.31195563800494192</v>
      </c>
      <c r="N231" s="61">
        <f t="shared" si="49"/>
        <v>0.75370089581090993</v>
      </c>
    </row>
    <row r="232" spans="1:14" ht="15.95" customHeight="1" x14ac:dyDescent="0.2">
      <c r="A232" s="181" t="s">
        <v>3</v>
      </c>
      <c r="B232" s="52" t="s">
        <v>81</v>
      </c>
      <c r="C232" s="48">
        <v>30685478.509999998</v>
      </c>
      <c r="D232" s="48">
        <v>147496.76999999999</v>
      </c>
      <c r="E232" s="83">
        <f t="shared" si="50"/>
        <v>18</v>
      </c>
      <c r="F232" s="63">
        <f t="shared" si="51"/>
        <v>30832975.279999997</v>
      </c>
      <c r="G232" s="48">
        <v>28902448.100000001</v>
      </c>
      <c r="H232" s="48">
        <v>44607.89</v>
      </c>
      <c r="I232" s="83">
        <f t="shared" si="52"/>
        <v>15</v>
      </c>
      <c r="J232" s="63">
        <f t="shared" si="45"/>
        <v>28947055.990000002</v>
      </c>
      <c r="K232" s="48">
        <f t="shared" si="46"/>
        <v>-1885919.2899999954</v>
      </c>
      <c r="L232" s="93">
        <f t="shared" si="47"/>
        <v>-6.1165660234654968</v>
      </c>
      <c r="M232" s="61">
        <f t="shared" si="48"/>
        <v>0.55523341275837512</v>
      </c>
      <c r="N232" s="61">
        <f t="shared" si="49"/>
        <v>0.61329826125093956</v>
      </c>
    </row>
    <row r="233" spans="1:14" ht="15.95" customHeight="1" x14ac:dyDescent="0.2">
      <c r="A233" s="181" t="s">
        <v>3</v>
      </c>
      <c r="B233" s="52" t="s">
        <v>104</v>
      </c>
      <c r="C233" s="48">
        <v>56412888.519999996</v>
      </c>
      <c r="D233" s="48">
        <v>0</v>
      </c>
      <c r="E233" s="81">
        <f t="shared" si="50"/>
        <v>12</v>
      </c>
      <c r="F233" s="63">
        <f t="shared" si="51"/>
        <v>56412888.519999996</v>
      </c>
      <c r="G233" s="48">
        <v>27654286.789999999</v>
      </c>
      <c r="H233" s="48">
        <v>0</v>
      </c>
      <c r="I233" s="81">
        <f t="shared" si="52"/>
        <v>16</v>
      </c>
      <c r="J233" s="63">
        <f t="shared" si="45"/>
        <v>27654286.789999999</v>
      </c>
      <c r="K233" s="48">
        <f t="shared" si="46"/>
        <v>-28758601.729999997</v>
      </c>
      <c r="L233" s="93">
        <f t="shared" si="47"/>
        <v>-50.978778935959369</v>
      </c>
      <c r="M233" s="61">
        <f t="shared" si="48"/>
        <v>1.0158708438635429</v>
      </c>
      <c r="N233" s="61">
        <f t="shared" si="49"/>
        <v>0.58590849481553176</v>
      </c>
    </row>
    <row r="234" spans="1:14" ht="15.95" customHeight="1" x14ac:dyDescent="0.2">
      <c r="A234" s="181" t="s">
        <v>3</v>
      </c>
      <c r="B234" s="52" t="s">
        <v>98</v>
      </c>
      <c r="C234" s="48">
        <v>1649093.15</v>
      </c>
      <c r="D234" s="48">
        <v>29361525.559999999</v>
      </c>
      <c r="E234" s="81">
        <f t="shared" si="50"/>
        <v>17</v>
      </c>
      <c r="F234" s="63">
        <f t="shared" si="51"/>
        <v>31010618.709999997</v>
      </c>
      <c r="G234" s="48">
        <v>1346568.58</v>
      </c>
      <c r="H234" s="48">
        <v>23445420.219999999</v>
      </c>
      <c r="I234" s="81">
        <f t="shared" si="52"/>
        <v>17</v>
      </c>
      <c r="J234" s="63">
        <f t="shared" si="45"/>
        <v>24791988.799999997</v>
      </c>
      <c r="K234" s="48">
        <f t="shared" si="46"/>
        <v>-6218629.9100000001</v>
      </c>
      <c r="L234" s="93">
        <f t="shared" si="47"/>
        <v>-20.053227470739493</v>
      </c>
      <c r="M234" s="61">
        <f t="shared" si="48"/>
        <v>0.55843237643273003</v>
      </c>
      <c r="N234" s="61">
        <f t="shared" si="49"/>
        <v>0.52526528532799377</v>
      </c>
    </row>
    <row r="235" spans="1:14" ht="15.95" customHeight="1" x14ac:dyDescent="0.2">
      <c r="A235" s="181" t="s">
        <v>3</v>
      </c>
      <c r="B235" s="52" t="s">
        <v>99</v>
      </c>
      <c r="C235" s="48">
        <v>46184375.350000001</v>
      </c>
      <c r="D235" s="48">
        <v>0</v>
      </c>
      <c r="E235" s="83">
        <f t="shared" si="50"/>
        <v>15</v>
      </c>
      <c r="F235" s="63">
        <f t="shared" si="51"/>
        <v>46184375.350000001</v>
      </c>
      <c r="G235" s="48">
        <v>23364525.280000001</v>
      </c>
      <c r="H235" s="48">
        <v>14820</v>
      </c>
      <c r="I235" s="83">
        <f t="shared" si="52"/>
        <v>18</v>
      </c>
      <c r="J235" s="63">
        <f t="shared" si="45"/>
        <v>23379345.280000001</v>
      </c>
      <c r="K235" s="48">
        <f t="shared" si="46"/>
        <v>-22805030.07</v>
      </c>
      <c r="L235" s="93">
        <f t="shared" si="47"/>
        <v>-49.378236464553588</v>
      </c>
      <c r="M235" s="61">
        <f t="shared" si="48"/>
        <v>0.83167803654446004</v>
      </c>
      <c r="N235" s="61">
        <f t="shared" si="49"/>
        <v>0.49533575415623327</v>
      </c>
    </row>
    <row r="236" spans="1:14" ht="15.95" customHeight="1" x14ac:dyDescent="0.2">
      <c r="A236" s="181" t="s">
        <v>3</v>
      </c>
      <c r="B236" s="52" t="s">
        <v>116</v>
      </c>
      <c r="C236" s="48">
        <v>21448199.050000004</v>
      </c>
      <c r="D236" s="48">
        <v>203521.82</v>
      </c>
      <c r="E236" s="81">
        <f t="shared" si="50"/>
        <v>22</v>
      </c>
      <c r="F236" s="63">
        <f t="shared" si="51"/>
        <v>21651720.870000005</v>
      </c>
      <c r="G236" s="48">
        <v>9899024.6500000022</v>
      </c>
      <c r="H236" s="48">
        <v>10323791.59</v>
      </c>
      <c r="I236" s="81">
        <f t="shared" si="52"/>
        <v>19</v>
      </c>
      <c r="J236" s="63">
        <f t="shared" si="45"/>
        <v>20222816.240000002</v>
      </c>
      <c r="K236" s="48">
        <f t="shared" si="46"/>
        <v>-1428904.6300000027</v>
      </c>
      <c r="L236" s="93">
        <f t="shared" si="47"/>
        <v>-6.5994968186563474</v>
      </c>
      <c r="M236" s="61">
        <f t="shared" si="48"/>
        <v>0.38989941001703543</v>
      </c>
      <c r="N236" s="61">
        <f t="shared" si="49"/>
        <v>0.42845870204810632</v>
      </c>
    </row>
    <row r="237" spans="1:14" ht="15.95" customHeight="1" x14ac:dyDescent="0.2">
      <c r="A237" s="181" t="s">
        <v>3</v>
      </c>
      <c r="B237" s="51" t="s">
        <v>106</v>
      </c>
      <c r="C237" s="48">
        <v>0</v>
      </c>
      <c r="D237" s="48">
        <v>22386105.780000001</v>
      </c>
      <c r="E237" s="81">
        <f t="shared" si="50"/>
        <v>21</v>
      </c>
      <c r="F237" s="63">
        <f t="shared" si="51"/>
        <v>22386105.780000001</v>
      </c>
      <c r="G237" s="48">
        <v>0</v>
      </c>
      <c r="H237" s="48">
        <v>19761358.09</v>
      </c>
      <c r="I237" s="81">
        <f t="shared" si="52"/>
        <v>20</v>
      </c>
      <c r="J237" s="63">
        <f t="shared" si="45"/>
        <v>19761358.09</v>
      </c>
      <c r="K237" s="48">
        <f t="shared" si="46"/>
        <v>-2624747.6900000013</v>
      </c>
      <c r="L237" s="93">
        <f t="shared" si="47"/>
        <v>-11.724896307534562</v>
      </c>
      <c r="M237" s="61">
        <f t="shared" si="48"/>
        <v>0.40312405136788304</v>
      </c>
      <c r="N237" s="61">
        <f t="shared" si="49"/>
        <v>0.41868183627174393</v>
      </c>
    </row>
    <row r="238" spans="1:14" ht="15.95" customHeight="1" x14ac:dyDescent="0.2">
      <c r="A238" s="181" t="s">
        <v>3</v>
      </c>
      <c r="B238" s="51" t="s">
        <v>112</v>
      </c>
      <c r="C238" s="48">
        <v>49098974.890000008</v>
      </c>
      <c r="D238" s="48">
        <v>-15629.28</v>
      </c>
      <c r="E238" s="83">
        <f t="shared" si="50"/>
        <v>13</v>
      </c>
      <c r="F238" s="63">
        <f t="shared" si="51"/>
        <v>49083345.610000007</v>
      </c>
      <c r="G238" s="48">
        <v>16752689.079999998</v>
      </c>
      <c r="H238" s="48">
        <v>0</v>
      </c>
      <c r="I238" s="83">
        <f t="shared" si="52"/>
        <v>21</v>
      </c>
      <c r="J238" s="63">
        <f t="shared" si="45"/>
        <v>16752689.079999998</v>
      </c>
      <c r="K238" s="48">
        <f t="shared" si="46"/>
        <v>-32330656.530000009</v>
      </c>
      <c r="L238" s="93">
        <f t="shared" si="47"/>
        <v>-65.868893263488374</v>
      </c>
      <c r="M238" s="61">
        <f t="shared" si="48"/>
        <v>0.88388205306663203</v>
      </c>
      <c r="N238" s="61">
        <f t="shared" si="49"/>
        <v>0.35493747922382757</v>
      </c>
    </row>
    <row r="239" spans="1:14" ht="15.95" customHeight="1" x14ac:dyDescent="0.2">
      <c r="A239" s="181" t="s">
        <v>3</v>
      </c>
      <c r="B239" s="52" t="s">
        <v>115</v>
      </c>
      <c r="C239" s="48">
        <v>13270776.359999999</v>
      </c>
      <c r="D239" s="48">
        <v>0</v>
      </c>
      <c r="E239" s="83">
        <f t="shared" si="50"/>
        <v>26</v>
      </c>
      <c r="F239" s="63">
        <f t="shared" si="51"/>
        <v>13270776.359999999</v>
      </c>
      <c r="G239" s="48">
        <v>13725139.370000001</v>
      </c>
      <c r="H239" s="48">
        <v>636658.19999999995</v>
      </c>
      <c r="I239" s="83">
        <f t="shared" si="52"/>
        <v>22</v>
      </c>
      <c r="J239" s="63">
        <f t="shared" si="45"/>
        <v>14361797.57</v>
      </c>
      <c r="K239" s="48">
        <f t="shared" si="46"/>
        <v>1091021.2100000009</v>
      </c>
      <c r="L239" s="93">
        <f t="shared" si="47"/>
        <v>8.2212312256914633</v>
      </c>
      <c r="M239" s="61">
        <f t="shared" si="48"/>
        <v>0.23897721129415334</v>
      </c>
      <c r="N239" s="61">
        <f t="shared" si="49"/>
        <v>0.30428190974452762</v>
      </c>
    </row>
    <row r="240" spans="1:14" ht="15.95" customHeight="1" x14ac:dyDescent="0.2">
      <c r="A240" s="181" t="s">
        <v>3</v>
      </c>
      <c r="B240" s="52" t="s">
        <v>80</v>
      </c>
      <c r="C240" s="48">
        <v>38769707.109999999</v>
      </c>
      <c r="D240" s="48">
        <v>7471509.8300000001</v>
      </c>
      <c r="E240" s="81">
        <f t="shared" si="50"/>
        <v>14</v>
      </c>
      <c r="F240" s="63">
        <f t="shared" si="51"/>
        <v>46241216.939999998</v>
      </c>
      <c r="G240" s="48">
        <v>12616640.48</v>
      </c>
      <c r="H240" s="48">
        <v>357782.62</v>
      </c>
      <c r="I240" s="81">
        <f t="shared" si="52"/>
        <v>23</v>
      </c>
      <c r="J240" s="63">
        <f t="shared" si="45"/>
        <v>12974423.1</v>
      </c>
      <c r="K240" s="48">
        <f t="shared" si="46"/>
        <v>-33266793.839999996</v>
      </c>
      <c r="L240" s="93">
        <f t="shared" si="47"/>
        <v>-71.941864945217844</v>
      </c>
      <c r="M240" s="61">
        <f t="shared" si="48"/>
        <v>0.8327016273499438</v>
      </c>
      <c r="N240" s="61">
        <f t="shared" si="49"/>
        <v>0.27488775130406701</v>
      </c>
    </row>
    <row r="241" spans="1:14" ht="15.95" customHeight="1" x14ac:dyDescent="0.2">
      <c r="A241" s="181" t="s">
        <v>3</v>
      </c>
      <c r="B241" s="52" t="s">
        <v>83</v>
      </c>
      <c r="C241" s="48">
        <v>28352838.280000001</v>
      </c>
      <c r="D241" s="48">
        <v>0</v>
      </c>
      <c r="E241" s="83">
        <f t="shared" si="50"/>
        <v>19</v>
      </c>
      <c r="F241" s="63">
        <f t="shared" si="51"/>
        <v>28352838.280000001</v>
      </c>
      <c r="G241" s="48">
        <v>10306394.859999999</v>
      </c>
      <c r="H241" s="48">
        <v>0</v>
      </c>
      <c r="I241" s="83">
        <f t="shared" si="52"/>
        <v>24</v>
      </c>
      <c r="J241" s="63">
        <f t="shared" si="45"/>
        <v>10306394.859999999</v>
      </c>
      <c r="K241" s="48">
        <f t="shared" si="46"/>
        <v>-18046443.420000002</v>
      </c>
      <c r="L241" s="93">
        <f t="shared" si="47"/>
        <v>-63.649512764053341</v>
      </c>
      <c r="M241" s="61">
        <f t="shared" si="48"/>
        <v>0.51057165312885433</v>
      </c>
      <c r="N241" s="61">
        <f t="shared" si="49"/>
        <v>0.21836051478213273</v>
      </c>
    </row>
    <row r="242" spans="1:14" ht="15.95" customHeight="1" x14ac:dyDescent="0.2">
      <c r="A242" s="181" t="s">
        <v>3</v>
      </c>
      <c r="B242" s="52" t="s">
        <v>127</v>
      </c>
      <c r="C242" s="48">
        <v>0</v>
      </c>
      <c r="D242" s="48">
        <v>0</v>
      </c>
      <c r="E242" s="81" t="str">
        <f t="shared" si="50"/>
        <v>ND</v>
      </c>
      <c r="F242" s="63">
        <f t="shared" si="51"/>
        <v>0</v>
      </c>
      <c r="G242" s="48">
        <v>0</v>
      </c>
      <c r="H242" s="48">
        <v>9082500.75</v>
      </c>
      <c r="I242" s="81">
        <f t="shared" si="52"/>
        <v>25</v>
      </c>
      <c r="J242" s="63">
        <f t="shared" si="45"/>
        <v>9082500.75</v>
      </c>
      <c r="K242" s="48">
        <f t="shared" si="46"/>
        <v>9082500.75</v>
      </c>
      <c r="L242" s="93">
        <f t="shared" si="47"/>
        <v>0</v>
      </c>
      <c r="M242" s="61">
        <f t="shared" si="48"/>
        <v>0</v>
      </c>
      <c r="N242" s="61">
        <f t="shared" si="49"/>
        <v>0.19242999770718144</v>
      </c>
    </row>
    <row r="243" spans="1:14" ht="15.95" customHeight="1" x14ac:dyDescent="0.2">
      <c r="A243" s="181" t="s">
        <v>3</v>
      </c>
      <c r="B243" s="52" t="s">
        <v>120</v>
      </c>
      <c r="C243" s="48">
        <v>16867415.66</v>
      </c>
      <c r="D243" s="48">
        <v>0</v>
      </c>
      <c r="E243" s="81">
        <f t="shared" si="50"/>
        <v>25</v>
      </c>
      <c r="F243" s="63">
        <f t="shared" si="51"/>
        <v>16867415.66</v>
      </c>
      <c r="G243" s="48">
        <v>7073511.580000001</v>
      </c>
      <c r="H243" s="48">
        <v>121745</v>
      </c>
      <c r="I243" s="81">
        <f t="shared" si="52"/>
        <v>26</v>
      </c>
      <c r="J243" s="63">
        <f t="shared" si="45"/>
        <v>7195256.580000001</v>
      </c>
      <c r="K243" s="48">
        <f t="shared" si="46"/>
        <v>-9672159.0799999982</v>
      </c>
      <c r="L243" s="93">
        <f t="shared" si="47"/>
        <v>-57.342270297736874</v>
      </c>
      <c r="M243" s="61">
        <f t="shared" si="48"/>
        <v>0.30374469788488928</v>
      </c>
      <c r="N243" s="61">
        <f t="shared" si="49"/>
        <v>0.15244515197997452</v>
      </c>
    </row>
    <row r="244" spans="1:14" ht="15.95" customHeight="1" x14ac:dyDescent="0.2">
      <c r="A244" s="181" t="s">
        <v>3</v>
      </c>
      <c r="B244" s="52" t="s">
        <v>96</v>
      </c>
      <c r="C244" s="48">
        <v>9246288.2400000002</v>
      </c>
      <c r="D244" s="48">
        <v>0</v>
      </c>
      <c r="E244" s="83">
        <f t="shared" si="50"/>
        <v>27</v>
      </c>
      <c r="F244" s="63">
        <f t="shared" si="51"/>
        <v>9246288.2400000002</v>
      </c>
      <c r="G244" s="48">
        <v>3645519.5600000005</v>
      </c>
      <c r="H244" s="48">
        <v>0</v>
      </c>
      <c r="I244" s="83">
        <f t="shared" si="52"/>
        <v>27</v>
      </c>
      <c r="J244" s="63">
        <f t="shared" si="45"/>
        <v>3645519.5600000005</v>
      </c>
      <c r="K244" s="48">
        <f t="shared" si="46"/>
        <v>-5600768.6799999997</v>
      </c>
      <c r="L244" s="93">
        <f t="shared" si="47"/>
        <v>-60.57315686710627</v>
      </c>
      <c r="M244" s="61">
        <f t="shared" si="48"/>
        <v>0.16650511759638495</v>
      </c>
      <c r="N244" s="61">
        <f t="shared" si="49"/>
        <v>7.7237243340969208E-2</v>
      </c>
    </row>
    <row r="245" spans="1:14" ht="15.95" customHeight="1" x14ac:dyDescent="0.2">
      <c r="A245" s="181" t="s">
        <v>3</v>
      </c>
      <c r="B245" s="52" t="s">
        <v>90</v>
      </c>
      <c r="C245" s="48">
        <v>5694916.5</v>
      </c>
      <c r="D245" s="48">
        <v>11523390.58</v>
      </c>
      <c r="E245" s="83">
        <f t="shared" si="50"/>
        <v>24</v>
      </c>
      <c r="F245" s="63">
        <f t="shared" si="51"/>
        <v>17218307.079999998</v>
      </c>
      <c r="G245" s="48">
        <v>2890027.7199999997</v>
      </c>
      <c r="H245" s="48">
        <v>2070</v>
      </c>
      <c r="I245" s="83">
        <f t="shared" si="52"/>
        <v>28</v>
      </c>
      <c r="J245" s="63">
        <f t="shared" si="45"/>
        <v>2892097.7199999997</v>
      </c>
      <c r="K245" s="48">
        <f t="shared" si="46"/>
        <v>-14326209.359999999</v>
      </c>
      <c r="L245" s="93">
        <f t="shared" si="47"/>
        <v>-83.203356133894673</v>
      </c>
      <c r="M245" s="61">
        <f t="shared" si="48"/>
        <v>0.31006347312033045</v>
      </c>
      <c r="N245" s="61">
        <f t="shared" si="49"/>
        <v>6.127457326425706E-2</v>
      </c>
    </row>
    <row r="246" spans="1:14" ht="15.95" customHeight="1" x14ac:dyDescent="0.2">
      <c r="A246" s="181" t="s">
        <v>3</v>
      </c>
      <c r="B246" s="52" t="s">
        <v>119</v>
      </c>
      <c r="C246" s="48">
        <v>5404465.4199999999</v>
      </c>
      <c r="D246" s="48">
        <v>0</v>
      </c>
      <c r="E246" s="83">
        <f t="shared" si="50"/>
        <v>29</v>
      </c>
      <c r="F246" s="63">
        <f t="shared" si="51"/>
        <v>5404465.4199999999</v>
      </c>
      <c r="G246" s="48">
        <v>2157721.2799999998</v>
      </c>
      <c r="H246" s="48">
        <v>0</v>
      </c>
      <c r="I246" s="83">
        <f t="shared" si="52"/>
        <v>29</v>
      </c>
      <c r="J246" s="63">
        <f t="shared" si="45"/>
        <v>2157721.2799999998</v>
      </c>
      <c r="K246" s="48">
        <f t="shared" si="46"/>
        <v>-3246744.14</v>
      </c>
      <c r="L246" s="93">
        <f t="shared" si="47"/>
        <v>-60.075213507425872</v>
      </c>
      <c r="M246" s="61">
        <f t="shared" si="48"/>
        <v>9.7322420299401774E-2</v>
      </c>
      <c r="N246" s="61">
        <f t="shared" si="49"/>
        <v>4.5715416094310436E-2</v>
      </c>
    </row>
    <row r="247" spans="1:14" ht="15.95" customHeight="1" x14ac:dyDescent="0.2">
      <c r="A247" s="181" t="s">
        <v>3</v>
      </c>
      <c r="B247" s="52" t="s">
        <v>124</v>
      </c>
      <c r="C247" s="48">
        <v>0</v>
      </c>
      <c r="D247" s="48">
        <v>0</v>
      </c>
      <c r="E247" s="83" t="str">
        <f t="shared" si="50"/>
        <v>ND</v>
      </c>
      <c r="F247" s="63">
        <f t="shared" si="51"/>
        <v>0</v>
      </c>
      <c r="G247" s="48">
        <v>1171998.43</v>
      </c>
      <c r="H247" s="48">
        <v>0</v>
      </c>
      <c r="I247" s="83">
        <f t="shared" si="52"/>
        <v>30</v>
      </c>
      <c r="J247" s="63">
        <f t="shared" si="45"/>
        <v>1171998.43</v>
      </c>
      <c r="K247" s="48">
        <f t="shared" si="46"/>
        <v>1171998.43</v>
      </c>
      <c r="L247" s="93">
        <f t="shared" si="47"/>
        <v>0</v>
      </c>
      <c r="M247" s="61">
        <f t="shared" si="48"/>
        <v>0</v>
      </c>
      <c r="N247" s="61">
        <f t="shared" si="49"/>
        <v>2.4831008706244287E-2</v>
      </c>
    </row>
    <row r="248" spans="1:14" ht="15.95" customHeight="1" x14ac:dyDescent="0.2">
      <c r="A248" s="181" t="s">
        <v>3</v>
      </c>
      <c r="B248" s="52" t="s">
        <v>82</v>
      </c>
      <c r="C248" s="48">
        <v>5787533.2000000002</v>
      </c>
      <c r="D248" s="48">
        <v>0</v>
      </c>
      <c r="E248" s="83">
        <f t="shared" si="50"/>
        <v>28</v>
      </c>
      <c r="F248" s="63">
        <f t="shared" si="51"/>
        <v>5787533.2000000002</v>
      </c>
      <c r="G248" s="48">
        <v>552020.59</v>
      </c>
      <c r="H248" s="48">
        <v>0</v>
      </c>
      <c r="I248" s="83">
        <f t="shared" si="52"/>
        <v>31</v>
      </c>
      <c r="J248" s="63">
        <f t="shared" si="45"/>
        <v>552020.59</v>
      </c>
      <c r="K248" s="48">
        <f t="shared" si="46"/>
        <v>-5235512.6100000003</v>
      </c>
      <c r="L248" s="93">
        <f t="shared" si="47"/>
        <v>-90.461901972329073</v>
      </c>
      <c r="M248" s="61">
        <f t="shared" si="48"/>
        <v>0.10422062032309973</v>
      </c>
      <c r="N248" s="61">
        <f t="shared" si="49"/>
        <v>1.1695602763150551E-2</v>
      </c>
    </row>
    <row r="249" spans="1:14" ht="15.95" customHeight="1" x14ac:dyDescent="0.2">
      <c r="A249" s="181" t="s">
        <v>3</v>
      </c>
      <c r="B249" s="52" t="s">
        <v>122</v>
      </c>
      <c r="C249" s="48">
        <v>79269.59</v>
      </c>
      <c r="D249" s="48">
        <v>0</v>
      </c>
      <c r="E249" s="83">
        <f t="shared" si="50"/>
        <v>30</v>
      </c>
      <c r="F249" s="63">
        <f t="shared" si="51"/>
        <v>79269.59</v>
      </c>
      <c r="G249" s="48">
        <v>435246.29000000004</v>
      </c>
      <c r="H249" s="48">
        <v>0</v>
      </c>
      <c r="I249" s="83">
        <f t="shared" si="52"/>
        <v>32</v>
      </c>
      <c r="J249" s="63">
        <f t="shared" si="45"/>
        <v>435246.29000000004</v>
      </c>
      <c r="K249" s="48">
        <f t="shared" si="46"/>
        <v>355976.70000000007</v>
      </c>
      <c r="L249" s="93">
        <f t="shared" si="47"/>
        <v>449.07094889730104</v>
      </c>
      <c r="M249" s="61">
        <f t="shared" si="48"/>
        <v>1.4274692787175341E-3</v>
      </c>
      <c r="N249" s="61">
        <f t="shared" si="49"/>
        <v>9.2215178277589745E-3</v>
      </c>
    </row>
    <row r="250" spans="1:14" ht="15.95" customHeight="1" x14ac:dyDescent="0.2">
      <c r="A250" s="181" t="s">
        <v>3</v>
      </c>
      <c r="B250" s="52" t="s">
        <v>125</v>
      </c>
      <c r="C250" s="48">
        <v>0</v>
      </c>
      <c r="D250" s="48">
        <v>0</v>
      </c>
      <c r="E250" s="81" t="str">
        <f t="shared" si="50"/>
        <v>ND</v>
      </c>
      <c r="F250" s="63">
        <f t="shared" si="51"/>
        <v>0</v>
      </c>
      <c r="G250" s="48">
        <v>73423.320000000007</v>
      </c>
      <c r="H250" s="48">
        <v>14617</v>
      </c>
      <c r="I250" s="81">
        <f t="shared" si="52"/>
        <v>33</v>
      </c>
      <c r="J250" s="63">
        <f t="shared" si="45"/>
        <v>88040.320000000007</v>
      </c>
      <c r="K250" s="48">
        <f t="shared" si="46"/>
        <v>88040.320000000007</v>
      </c>
      <c r="L250" s="93">
        <f t="shared" si="47"/>
        <v>0</v>
      </c>
      <c r="M250" s="61">
        <f t="shared" si="48"/>
        <v>0</v>
      </c>
      <c r="N250" s="61">
        <f t="shared" si="49"/>
        <v>1.8653010929549907E-3</v>
      </c>
    </row>
    <row r="251" spans="1:14" ht="15.95" customHeight="1" x14ac:dyDescent="0.2">
      <c r="A251" s="181" t="s">
        <v>3</v>
      </c>
      <c r="B251" s="52" t="s">
        <v>84</v>
      </c>
      <c r="C251" s="48">
        <v>0</v>
      </c>
      <c r="D251" s="48">
        <v>0</v>
      </c>
      <c r="E251" s="81" t="str">
        <f t="shared" si="50"/>
        <v>ND</v>
      </c>
      <c r="F251" s="63">
        <f t="shared" si="51"/>
        <v>0</v>
      </c>
      <c r="G251" s="48">
        <v>0</v>
      </c>
      <c r="H251" s="48">
        <v>0</v>
      </c>
      <c r="I251" s="81" t="str">
        <f t="shared" si="52"/>
        <v>ND</v>
      </c>
      <c r="J251" s="63">
        <f t="shared" si="45"/>
        <v>0</v>
      </c>
      <c r="K251" s="48">
        <f t="shared" si="46"/>
        <v>0</v>
      </c>
      <c r="L251" s="93">
        <f t="shared" si="47"/>
        <v>0</v>
      </c>
      <c r="M251" s="61">
        <f t="shared" si="48"/>
        <v>0</v>
      </c>
      <c r="N251" s="61">
        <f t="shared" si="49"/>
        <v>0</v>
      </c>
    </row>
    <row r="252" spans="1:14" ht="15.95" customHeight="1" x14ac:dyDescent="0.2">
      <c r="A252" s="181" t="s">
        <v>3</v>
      </c>
      <c r="B252" s="52" t="s">
        <v>103</v>
      </c>
      <c r="C252" s="48">
        <v>0</v>
      </c>
      <c r="D252" s="48">
        <v>0</v>
      </c>
      <c r="E252" s="81" t="str">
        <f t="shared" si="50"/>
        <v>ND</v>
      </c>
      <c r="F252" s="63">
        <f t="shared" si="51"/>
        <v>0</v>
      </c>
      <c r="G252" s="48">
        <v>0</v>
      </c>
      <c r="H252" s="48">
        <v>0</v>
      </c>
      <c r="I252" s="81" t="str">
        <f t="shared" si="52"/>
        <v>ND</v>
      </c>
      <c r="J252" s="63">
        <f t="shared" si="45"/>
        <v>0</v>
      </c>
      <c r="K252" s="48">
        <f t="shared" si="46"/>
        <v>0</v>
      </c>
      <c r="L252" s="93">
        <f t="shared" si="47"/>
        <v>0</v>
      </c>
      <c r="M252" s="61">
        <f t="shared" si="48"/>
        <v>0</v>
      </c>
      <c r="N252" s="61">
        <f t="shared" si="49"/>
        <v>0</v>
      </c>
    </row>
    <row r="253" spans="1:14" ht="15.95" customHeight="1" x14ac:dyDescent="0.2">
      <c r="A253" s="181" t="s">
        <v>3</v>
      </c>
      <c r="B253" s="52" t="s">
        <v>102</v>
      </c>
      <c r="C253" s="48">
        <v>0</v>
      </c>
      <c r="D253" s="48">
        <v>0</v>
      </c>
      <c r="E253" s="81" t="str">
        <f t="shared" si="50"/>
        <v>ND</v>
      </c>
      <c r="F253" s="63">
        <f t="shared" si="51"/>
        <v>0</v>
      </c>
      <c r="G253" s="48">
        <v>0</v>
      </c>
      <c r="H253" s="48">
        <v>0</v>
      </c>
      <c r="I253" s="81" t="str">
        <f t="shared" si="52"/>
        <v>ND</v>
      </c>
      <c r="J253" s="63">
        <f t="shared" si="45"/>
        <v>0</v>
      </c>
      <c r="K253" s="48">
        <f t="shared" si="46"/>
        <v>0</v>
      </c>
      <c r="L253" s="93">
        <f t="shared" si="47"/>
        <v>0</v>
      </c>
      <c r="M253" s="61">
        <f t="shared" si="48"/>
        <v>0</v>
      </c>
      <c r="N253" s="61">
        <f t="shared" si="49"/>
        <v>0</v>
      </c>
    </row>
    <row r="254" spans="1:14" ht="15.95" customHeight="1" x14ac:dyDescent="0.2">
      <c r="A254" s="181" t="s">
        <v>3</v>
      </c>
      <c r="B254" s="52" t="s">
        <v>100</v>
      </c>
      <c r="C254" s="48">
        <v>0</v>
      </c>
      <c r="D254" s="48">
        <v>0</v>
      </c>
      <c r="E254" s="81" t="str">
        <f t="shared" si="50"/>
        <v>ND</v>
      </c>
      <c r="F254" s="63">
        <f t="shared" si="51"/>
        <v>0</v>
      </c>
      <c r="G254" s="48">
        <v>0</v>
      </c>
      <c r="H254" s="48">
        <v>0</v>
      </c>
      <c r="I254" s="81" t="str">
        <f t="shared" si="52"/>
        <v>ND</v>
      </c>
      <c r="J254" s="63">
        <f t="shared" si="45"/>
        <v>0</v>
      </c>
      <c r="K254" s="48">
        <f t="shared" si="46"/>
        <v>0</v>
      </c>
      <c r="L254" s="93">
        <f t="shared" si="47"/>
        <v>0</v>
      </c>
      <c r="M254" s="61">
        <f t="shared" si="48"/>
        <v>0</v>
      </c>
      <c r="N254" s="61">
        <f t="shared" si="49"/>
        <v>0</v>
      </c>
    </row>
    <row r="255" spans="1:14" ht="15.95" customHeight="1" x14ac:dyDescent="0.2">
      <c r="A255" s="181" t="s">
        <v>3</v>
      </c>
      <c r="B255" s="52" t="s">
        <v>117</v>
      </c>
      <c r="C255" s="48">
        <v>0</v>
      </c>
      <c r="D255" s="48">
        <v>0</v>
      </c>
      <c r="E255" s="83" t="str">
        <f t="shared" si="50"/>
        <v>ND</v>
      </c>
      <c r="F255" s="63">
        <f t="shared" si="51"/>
        <v>0</v>
      </c>
      <c r="G255" s="48">
        <v>0</v>
      </c>
      <c r="H255" s="48">
        <v>0</v>
      </c>
      <c r="I255" s="83" t="str">
        <f t="shared" si="52"/>
        <v>ND</v>
      </c>
      <c r="J255" s="63">
        <f t="shared" si="45"/>
        <v>0</v>
      </c>
      <c r="K255" s="48">
        <f t="shared" si="46"/>
        <v>0</v>
      </c>
      <c r="L255" s="93">
        <f t="shared" si="47"/>
        <v>0</v>
      </c>
      <c r="M255" s="61">
        <f t="shared" si="48"/>
        <v>0</v>
      </c>
      <c r="N255" s="61">
        <f t="shared" si="49"/>
        <v>0</v>
      </c>
    </row>
    <row r="256" spans="1:14" ht="19.5" customHeight="1" x14ac:dyDescent="0.2">
      <c r="A256" s="8"/>
      <c r="B256" s="55" t="s">
        <v>21</v>
      </c>
      <c r="C256" s="66">
        <f>SUM(C218:C255)</f>
        <v>3589044989.7929997</v>
      </c>
      <c r="D256" s="66">
        <f>SUM(D218:D255)</f>
        <v>1964110596.9399998</v>
      </c>
      <c r="E256" s="66"/>
      <c r="F256" s="66">
        <f>SUM(F218:F255)</f>
        <v>5553155586.7329988</v>
      </c>
      <c r="G256" s="66">
        <f>SUM(G218:G255)</f>
        <v>2903208896.6599994</v>
      </c>
      <c r="H256" s="66">
        <f>SUM(H218:H255)</f>
        <v>1816689694.1100001</v>
      </c>
      <c r="I256" s="66"/>
      <c r="J256" s="66">
        <f>SUM(J218:J255)</f>
        <v>4719898590.7699995</v>
      </c>
      <c r="K256" s="66">
        <f t="shared" si="46"/>
        <v>-833256995.96299934</v>
      </c>
      <c r="L256" s="94">
        <f>K256/F256*100</f>
        <v>-15.00510804980374</v>
      </c>
      <c r="M256" s="67">
        <f>SUM(M218:M255)</f>
        <v>100.00000000000003</v>
      </c>
      <c r="N256" s="67">
        <f>SUM(N218:N255)</f>
        <v>100</v>
      </c>
    </row>
    <row r="257" spans="1:14" x14ac:dyDescent="0.2">
      <c r="B257" s="80" t="s">
        <v>95</v>
      </c>
    </row>
    <row r="258" spans="1:14" x14ac:dyDescent="0.2">
      <c r="D258" t="s">
        <v>63</v>
      </c>
    </row>
    <row r="263" spans="1:14" ht="20.25" x14ac:dyDescent="0.3">
      <c r="A263" s="192" t="s">
        <v>42</v>
      </c>
      <c r="B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</row>
    <row r="264" spans="1:14" x14ac:dyDescent="0.2">
      <c r="A264" s="191" t="s">
        <v>59</v>
      </c>
      <c r="B264" s="191"/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</row>
    <row r="265" spans="1:14" x14ac:dyDescent="0.2">
      <c r="A265" s="194" t="s">
        <v>152</v>
      </c>
      <c r="B265" s="194"/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</row>
    <row r="266" spans="1:14" x14ac:dyDescent="0.2">
      <c r="A266" s="191" t="s">
        <v>110</v>
      </c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</row>
    <row r="267" spans="1:14" x14ac:dyDescent="0.2">
      <c r="A267" s="1"/>
      <c r="B267" s="181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">
      <c r="B268" s="195" t="s">
        <v>33</v>
      </c>
      <c r="C268" s="195" t="s">
        <v>121</v>
      </c>
      <c r="D268" s="195"/>
      <c r="E268" s="195" t="s">
        <v>52</v>
      </c>
      <c r="F268" s="195"/>
      <c r="G268" s="195" t="s">
        <v>160</v>
      </c>
      <c r="H268" s="195"/>
      <c r="I268" s="195"/>
      <c r="J268" s="195"/>
      <c r="K268" s="195" t="s">
        <v>29</v>
      </c>
      <c r="L268" s="195"/>
      <c r="M268" s="195" t="s">
        <v>62</v>
      </c>
      <c r="N268" s="195"/>
    </row>
    <row r="269" spans="1:14" ht="33" customHeight="1" x14ac:dyDescent="0.2">
      <c r="A269" s="95"/>
      <c r="B269" s="195"/>
      <c r="C269" s="111" t="s">
        <v>28</v>
      </c>
      <c r="D269" s="111" t="s">
        <v>37</v>
      </c>
      <c r="E269" s="111" t="s">
        <v>51</v>
      </c>
      <c r="F269" s="111" t="s">
        <v>57</v>
      </c>
      <c r="G269" s="111" t="s">
        <v>28</v>
      </c>
      <c r="H269" s="111" t="s">
        <v>37</v>
      </c>
      <c r="I269" s="111" t="s">
        <v>51</v>
      </c>
      <c r="J269" s="111" t="s">
        <v>57</v>
      </c>
      <c r="K269" s="111" t="s">
        <v>26</v>
      </c>
      <c r="L269" s="111" t="s">
        <v>24</v>
      </c>
      <c r="M269" s="111">
        <v>2019</v>
      </c>
      <c r="N269" s="111">
        <v>2020</v>
      </c>
    </row>
    <row r="270" spans="1:14" ht="15.95" customHeight="1" x14ac:dyDescent="0.2">
      <c r="A270" s="181" t="s">
        <v>4</v>
      </c>
      <c r="B270" s="101" t="s">
        <v>88</v>
      </c>
      <c r="C270" s="48">
        <v>970948769.82000005</v>
      </c>
      <c r="D270" s="48">
        <v>552729382.74000001</v>
      </c>
      <c r="E270" s="83">
        <f t="shared" ref="E270:E307" si="53">IF(F270=0,"ND",RANK(F270,$F$270:$F$307))</f>
        <v>1</v>
      </c>
      <c r="F270" s="63">
        <f t="shared" ref="F270" si="54">(C270+D270)</f>
        <v>1523678152.5599999</v>
      </c>
      <c r="G270" s="48">
        <v>553532233.05999994</v>
      </c>
      <c r="H270" s="48">
        <v>500164729.5</v>
      </c>
      <c r="I270" s="83">
        <f t="shared" ref="I270" si="55">IF(J270=0,"ND",RANK(J270,$J$270:$J$307))</f>
        <v>1</v>
      </c>
      <c r="J270" s="63">
        <f t="shared" ref="J270:J307" si="56">(G270+H270)</f>
        <v>1053696962.5599999</v>
      </c>
      <c r="K270" s="48">
        <f t="shared" ref="K270:K308" si="57">J270-F270</f>
        <v>-469981190</v>
      </c>
      <c r="L270" s="93">
        <f t="shared" ref="L270:L307" si="58">IFERROR(K270/F270*100,0)</f>
        <v>-30.845174829760701</v>
      </c>
      <c r="M270" s="61">
        <f t="shared" ref="M270:M307" si="59">(F270/$F$308*100)</f>
        <v>24.758073758834161</v>
      </c>
      <c r="N270" s="61">
        <f t="shared" ref="N270:N307" si="60">(J270/$J$308*100)</f>
        <v>20.639326865678779</v>
      </c>
    </row>
    <row r="271" spans="1:14" ht="15.95" customHeight="1" x14ac:dyDescent="0.2">
      <c r="A271" s="181" t="s">
        <v>4</v>
      </c>
      <c r="B271" s="52" t="s">
        <v>113</v>
      </c>
      <c r="C271" s="48">
        <v>92129888.560000002</v>
      </c>
      <c r="D271" s="48">
        <v>824070981.69000006</v>
      </c>
      <c r="E271" s="83">
        <f t="shared" si="53"/>
        <v>2</v>
      </c>
      <c r="F271" s="63">
        <f t="shared" ref="F271:F307" si="61">(C271+D271)</f>
        <v>916200870.25</v>
      </c>
      <c r="G271" s="48">
        <v>104767294.11</v>
      </c>
      <c r="H271" s="48">
        <v>896662625.48000014</v>
      </c>
      <c r="I271" s="83">
        <f t="shared" ref="I271:I307" si="62">IF(J271=0,"ND",RANK(J271,$J$270:$J$307))</f>
        <v>2</v>
      </c>
      <c r="J271" s="63">
        <f t="shared" si="56"/>
        <v>1001429919.5900002</v>
      </c>
      <c r="K271" s="48">
        <f t="shared" si="57"/>
        <v>85229049.340000153</v>
      </c>
      <c r="L271" s="93">
        <f t="shared" si="58"/>
        <v>9.3024414304195151</v>
      </c>
      <c r="M271" s="61">
        <f t="shared" si="59"/>
        <v>14.887244189625088</v>
      </c>
      <c r="N271" s="61">
        <f t="shared" si="60"/>
        <v>19.615544295840653</v>
      </c>
    </row>
    <row r="272" spans="1:14" ht="15.95" customHeight="1" x14ac:dyDescent="0.2">
      <c r="A272" s="181" t="s">
        <v>4</v>
      </c>
      <c r="B272" s="52" t="s">
        <v>118</v>
      </c>
      <c r="C272" s="48">
        <v>706472546.95000005</v>
      </c>
      <c r="D272" s="48">
        <v>132502244.98</v>
      </c>
      <c r="E272" s="83">
        <f t="shared" si="53"/>
        <v>3</v>
      </c>
      <c r="F272" s="63">
        <f t="shared" si="61"/>
        <v>838974791.93000007</v>
      </c>
      <c r="G272" s="48">
        <v>529822472.93999994</v>
      </c>
      <c r="H272" s="48">
        <v>85764215.829999998</v>
      </c>
      <c r="I272" s="83">
        <f t="shared" si="62"/>
        <v>3</v>
      </c>
      <c r="J272" s="63">
        <f t="shared" si="56"/>
        <v>615586688.76999998</v>
      </c>
      <c r="K272" s="48">
        <f t="shared" si="57"/>
        <v>-223388103.16000009</v>
      </c>
      <c r="L272" s="93">
        <f t="shared" si="58"/>
        <v>-26.626318848759702</v>
      </c>
      <c r="M272" s="61">
        <f t="shared" si="59"/>
        <v>13.632406388125029</v>
      </c>
      <c r="N272" s="61">
        <f t="shared" si="60"/>
        <v>12.057826239545065</v>
      </c>
    </row>
    <row r="273" spans="1:14" ht="15.95" customHeight="1" x14ac:dyDescent="0.2">
      <c r="A273" s="181" t="s">
        <v>4</v>
      </c>
      <c r="B273" s="52" t="s">
        <v>97</v>
      </c>
      <c r="C273" s="48">
        <v>682284058.6400001</v>
      </c>
      <c r="D273" s="48">
        <v>117687668.96000001</v>
      </c>
      <c r="E273" s="83">
        <f t="shared" si="53"/>
        <v>4</v>
      </c>
      <c r="F273" s="63">
        <f t="shared" si="61"/>
        <v>799971727.60000014</v>
      </c>
      <c r="G273" s="48">
        <v>455655326.08000004</v>
      </c>
      <c r="H273" s="48">
        <v>108240001.50999999</v>
      </c>
      <c r="I273" s="83">
        <f t="shared" si="62"/>
        <v>4</v>
      </c>
      <c r="J273" s="63">
        <f t="shared" si="56"/>
        <v>563895327.59000003</v>
      </c>
      <c r="K273" s="48">
        <f t="shared" si="57"/>
        <v>-236076400.01000011</v>
      </c>
      <c r="L273" s="93">
        <f t="shared" si="58"/>
        <v>-29.510592920359109</v>
      </c>
      <c r="M273" s="61">
        <f t="shared" si="59"/>
        <v>12.998650012554325</v>
      </c>
      <c r="N273" s="61">
        <f t="shared" si="60"/>
        <v>11.045319857317427</v>
      </c>
    </row>
    <row r="274" spans="1:14" ht="15.95" customHeight="1" x14ac:dyDescent="0.2">
      <c r="A274" s="181" t="s">
        <v>4</v>
      </c>
      <c r="B274" s="52" t="s">
        <v>89</v>
      </c>
      <c r="C274" s="48">
        <v>356024575.25</v>
      </c>
      <c r="D274" s="48">
        <v>47559970.43</v>
      </c>
      <c r="E274" s="83">
        <f t="shared" si="53"/>
        <v>6</v>
      </c>
      <c r="F274" s="63">
        <f t="shared" si="61"/>
        <v>403584545.68000001</v>
      </c>
      <c r="G274" s="48">
        <v>391599512.44000006</v>
      </c>
      <c r="H274" s="48">
        <v>59268768.5</v>
      </c>
      <c r="I274" s="83">
        <f t="shared" si="62"/>
        <v>5</v>
      </c>
      <c r="J274" s="63">
        <f t="shared" si="56"/>
        <v>450868280.94000006</v>
      </c>
      <c r="K274" s="48">
        <f t="shared" si="57"/>
        <v>47283735.26000005</v>
      </c>
      <c r="L274" s="93">
        <f t="shared" si="58"/>
        <v>11.715942982983067</v>
      </c>
      <c r="M274" s="61">
        <f t="shared" si="59"/>
        <v>6.5577995806286582</v>
      </c>
      <c r="N274" s="61">
        <f t="shared" si="60"/>
        <v>8.8313985465792477</v>
      </c>
    </row>
    <row r="275" spans="1:14" ht="15.95" customHeight="1" x14ac:dyDescent="0.2">
      <c r="A275" s="181" t="s">
        <v>4</v>
      </c>
      <c r="B275" s="52" t="s">
        <v>94</v>
      </c>
      <c r="C275" s="48">
        <v>464113716.48000002</v>
      </c>
      <c r="D275" s="48">
        <v>26209420.379999999</v>
      </c>
      <c r="E275" s="83">
        <f t="shared" si="53"/>
        <v>5</v>
      </c>
      <c r="F275" s="63">
        <f t="shared" si="61"/>
        <v>490323136.86000001</v>
      </c>
      <c r="G275" s="48">
        <v>406543968.84000003</v>
      </c>
      <c r="H275" s="48">
        <v>20309528.020000003</v>
      </c>
      <c r="I275" s="83">
        <f t="shared" si="62"/>
        <v>6</v>
      </c>
      <c r="J275" s="63">
        <f t="shared" si="56"/>
        <v>426853496.86000001</v>
      </c>
      <c r="K275" s="48">
        <f t="shared" si="57"/>
        <v>-63469640</v>
      </c>
      <c r="L275" s="93">
        <f t="shared" si="58"/>
        <v>-12.944451368633301</v>
      </c>
      <c r="M275" s="61">
        <f t="shared" si="59"/>
        <v>7.9672051263889117</v>
      </c>
      <c r="N275" s="61">
        <f t="shared" si="60"/>
        <v>8.3610081062085921</v>
      </c>
    </row>
    <row r="276" spans="1:14" ht="15.95" customHeight="1" x14ac:dyDescent="0.2">
      <c r="A276" s="181" t="s">
        <v>4</v>
      </c>
      <c r="B276" s="52" t="s">
        <v>93</v>
      </c>
      <c r="C276" s="48">
        <v>5400230.8700000001</v>
      </c>
      <c r="D276" s="48">
        <v>172240223.06</v>
      </c>
      <c r="E276" s="83">
        <f t="shared" si="53"/>
        <v>7</v>
      </c>
      <c r="F276" s="63">
        <f t="shared" si="61"/>
        <v>177640453.93000001</v>
      </c>
      <c r="G276" s="48">
        <v>6566739.1899999995</v>
      </c>
      <c r="H276" s="48">
        <v>228966265.98999998</v>
      </c>
      <c r="I276" s="83">
        <f t="shared" si="62"/>
        <v>7</v>
      </c>
      <c r="J276" s="63">
        <f t="shared" si="56"/>
        <v>235533005.17999998</v>
      </c>
      <c r="K276" s="48">
        <f t="shared" si="57"/>
        <v>57892551.24999997</v>
      </c>
      <c r="L276" s="93">
        <f t="shared" si="58"/>
        <v>32.589733908703465</v>
      </c>
      <c r="M276" s="61">
        <f t="shared" si="59"/>
        <v>2.8864596198103816</v>
      </c>
      <c r="N276" s="61">
        <f t="shared" si="60"/>
        <v>4.6135111462740142</v>
      </c>
    </row>
    <row r="277" spans="1:14" ht="15.95" customHeight="1" x14ac:dyDescent="0.2">
      <c r="A277" s="181" t="s">
        <v>4</v>
      </c>
      <c r="B277" s="52" t="s">
        <v>79</v>
      </c>
      <c r="C277" s="48">
        <v>54886468.299999997</v>
      </c>
      <c r="D277" s="48">
        <v>80832720.170000002</v>
      </c>
      <c r="E277" s="83">
        <f t="shared" si="53"/>
        <v>8</v>
      </c>
      <c r="F277" s="63">
        <f t="shared" si="61"/>
        <v>135719188.47</v>
      </c>
      <c r="G277" s="48">
        <v>24924002.340000004</v>
      </c>
      <c r="H277" s="48">
        <v>86966018.709999993</v>
      </c>
      <c r="I277" s="83">
        <f t="shared" si="62"/>
        <v>8</v>
      </c>
      <c r="J277" s="63">
        <f t="shared" si="56"/>
        <v>111890021.05</v>
      </c>
      <c r="K277" s="48">
        <f t="shared" si="57"/>
        <v>-23829167.420000002</v>
      </c>
      <c r="L277" s="93">
        <f t="shared" si="58"/>
        <v>-17.557699606542602</v>
      </c>
      <c r="M277" s="61">
        <f t="shared" si="59"/>
        <v>2.2052857245369326</v>
      </c>
      <c r="N277" s="61">
        <f t="shared" si="60"/>
        <v>2.1916497812122433</v>
      </c>
    </row>
    <row r="278" spans="1:14" ht="15.95" customHeight="1" x14ac:dyDescent="0.2">
      <c r="A278" s="181" t="s">
        <v>4</v>
      </c>
      <c r="B278" s="52" t="s">
        <v>123</v>
      </c>
      <c r="C278" s="48">
        <v>39733038.780000001</v>
      </c>
      <c r="D278" s="48">
        <v>92577825.75</v>
      </c>
      <c r="E278" s="83">
        <f t="shared" si="53"/>
        <v>9</v>
      </c>
      <c r="F278" s="63">
        <f t="shared" si="61"/>
        <v>132310864.53</v>
      </c>
      <c r="G278" s="48">
        <v>13836957.380000001</v>
      </c>
      <c r="H278" s="48">
        <v>76475695.260000005</v>
      </c>
      <c r="I278" s="83">
        <f t="shared" si="62"/>
        <v>9</v>
      </c>
      <c r="J278" s="63">
        <f t="shared" si="56"/>
        <v>90312652.640000001</v>
      </c>
      <c r="K278" s="48">
        <f t="shared" si="57"/>
        <v>-41998211.890000001</v>
      </c>
      <c r="L278" s="190">
        <f t="shared" si="58"/>
        <v>-31.742073516931317</v>
      </c>
      <c r="M278" s="61">
        <f t="shared" si="59"/>
        <v>2.1499042547962639</v>
      </c>
      <c r="N278" s="61">
        <f t="shared" si="60"/>
        <v>1.7690023072808541</v>
      </c>
    </row>
    <row r="279" spans="1:14" ht="15.95" customHeight="1" x14ac:dyDescent="0.2">
      <c r="A279" s="181" t="s">
        <v>4</v>
      </c>
      <c r="B279" s="52" t="s">
        <v>78</v>
      </c>
      <c r="C279" s="48">
        <v>96161827.069999993</v>
      </c>
      <c r="D279" s="48">
        <v>182214.29</v>
      </c>
      <c r="E279" s="83">
        <f t="shared" si="53"/>
        <v>11</v>
      </c>
      <c r="F279" s="63">
        <f t="shared" si="61"/>
        <v>96344041.359999999</v>
      </c>
      <c r="G279" s="48">
        <v>82236780.75999999</v>
      </c>
      <c r="H279" s="48">
        <v>62159.95</v>
      </c>
      <c r="I279" s="83">
        <f t="shared" si="62"/>
        <v>10</v>
      </c>
      <c r="J279" s="63">
        <f t="shared" si="56"/>
        <v>82298940.709999993</v>
      </c>
      <c r="K279" s="48">
        <f t="shared" si="57"/>
        <v>-14045100.650000006</v>
      </c>
      <c r="L279" s="189">
        <f t="shared" si="58"/>
        <v>-14.578068816439782</v>
      </c>
      <c r="M279" s="61">
        <f t="shared" si="59"/>
        <v>1.5654834180088568</v>
      </c>
      <c r="N279" s="61">
        <f t="shared" si="60"/>
        <v>1.6120334388038875</v>
      </c>
    </row>
    <row r="280" spans="1:14" ht="15.95" customHeight="1" x14ac:dyDescent="0.2">
      <c r="A280" s="181" t="s">
        <v>4</v>
      </c>
      <c r="B280" s="52" t="s">
        <v>91</v>
      </c>
      <c r="C280" s="48">
        <v>102380217.92</v>
      </c>
      <c r="D280" s="48">
        <v>270898.82999999996</v>
      </c>
      <c r="E280" s="83">
        <f t="shared" si="53"/>
        <v>10</v>
      </c>
      <c r="F280" s="63">
        <f t="shared" si="61"/>
        <v>102651116.75</v>
      </c>
      <c r="G280" s="48">
        <v>73072757.170000002</v>
      </c>
      <c r="H280" s="48">
        <v>71300.88</v>
      </c>
      <c r="I280" s="83">
        <f t="shared" si="62"/>
        <v>11</v>
      </c>
      <c r="J280" s="63">
        <f t="shared" si="56"/>
        <v>73144058.049999997</v>
      </c>
      <c r="K280" s="48">
        <f t="shared" si="57"/>
        <v>-29507058.700000003</v>
      </c>
      <c r="L280" s="93">
        <f t="shared" si="58"/>
        <v>-28.744995314432369</v>
      </c>
      <c r="M280" s="61">
        <f t="shared" si="59"/>
        <v>1.6679663718044413</v>
      </c>
      <c r="N280" s="61">
        <f t="shared" si="60"/>
        <v>1.4327118479191503</v>
      </c>
    </row>
    <row r="281" spans="1:14" ht="15.95" customHeight="1" x14ac:dyDescent="0.2">
      <c r="A281" s="181" t="s">
        <v>4</v>
      </c>
      <c r="B281" s="52" t="s">
        <v>99</v>
      </c>
      <c r="C281" s="48">
        <v>59508367.249999993</v>
      </c>
      <c r="D281" s="48">
        <v>1955.37</v>
      </c>
      <c r="E281" s="83">
        <f t="shared" si="53"/>
        <v>12</v>
      </c>
      <c r="F281" s="63">
        <f t="shared" si="61"/>
        <v>59510322.61999999</v>
      </c>
      <c r="G281" s="48">
        <v>48149413.969999999</v>
      </c>
      <c r="H281" s="48">
        <v>116000</v>
      </c>
      <c r="I281" s="83">
        <f t="shared" si="62"/>
        <v>12</v>
      </c>
      <c r="J281" s="63">
        <f t="shared" si="56"/>
        <v>48265413.969999999</v>
      </c>
      <c r="K281" s="48">
        <f t="shared" si="57"/>
        <v>-11244908.649999991</v>
      </c>
      <c r="L281" s="93">
        <f t="shared" si="58"/>
        <v>-18.89572792573107</v>
      </c>
      <c r="M281" s="61">
        <f t="shared" si="59"/>
        <v>0.96697649327222879</v>
      </c>
      <c r="N281" s="61">
        <f t="shared" si="60"/>
        <v>0.94540051896315946</v>
      </c>
    </row>
    <row r="282" spans="1:14" ht="15.95" customHeight="1" x14ac:dyDescent="0.2">
      <c r="A282" s="181" t="s">
        <v>4</v>
      </c>
      <c r="B282" s="52" t="s">
        <v>104</v>
      </c>
      <c r="C282" s="48">
        <v>59350319.239999995</v>
      </c>
      <c r="D282" s="48">
        <v>0</v>
      </c>
      <c r="E282" s="83">
        <f t="shared" si="53"/>
        <v>13</v>
      </c>
      <c r="F282" s="63">
        <f t="shared" si="61"/>
        <v>59350319.239999995</v>
      </c>
      <c r="G282" s="48">
        <v>43892352.889999993</v>
      </c>
      <c r="H282" s="48">
        <v>0</v>
      </c>
      <c r="I282" s="83">
        <f t="shared" si="62"/>
        <v>13</v>
      </c>
      <c r="J282" s="63">
        <f t="shared" si="56"/>
        <v>43892352.889999993</v>
      </c>
      <c r="K282" s="48">
        <f t="shared" si="57"/>
        <v>-15457966.350000001</v>
      </c>
      <c r="L282" s="93">
        <f t="shared" si="58"/>
        <v>-26.045296045487625</v>
      </c>
      <c r="M282" s="61">
        <f t="shared" si="59"/>
        <v>0.96437661646947559</v>
      </c>
      <c r="N282" s="61">
        <f t="shared" si="60"/>
        <v>0.85974302896298405</v>
      </c>
    </row>
    <row r="283" spans="1:14" ht="15.95" customHeight="1" x14ac:dyDescent="0.2">
      <c r="A283" s="181" t="s">
        <v>4</v>
      </c>
      <c r="B283" s="52" t="s">
        <v>111</v>
      </c>
      <c r="C283" s="48">
        <v>47991542.270000003</v>
      </c>
      <c r="D283" s="48">
        <v>411554.59</v>
      </c>
      <c r="E283" s="83">
        <f t="shared" si="53"/>
        <v>16</v>
      </c>
      <c r="F283" s="63">
        <f t="shared" si="61"/>
        <v>48403096.860000007</v>
      </c>
      <c r="G283" s="48">
        <v>36868127.18</v>
      </c>
      <c r="H283" s="48">
        <v>2254860.08</v>
      </c>
      <c r="I283" s="83">
        <f t="shared" si="62"/>
        <v>14</v>
      </c>
      <c r="J283" s="63">
        <f t="shared" si="56"/>
        <v>39122987.259999998</v>
      </c>
      <c r="K283" s="48">
        <f t="shared" si="57"/>
        <v>-9280109.6000000089</v>
      </c>
      <c r="L283" s="93">
        <f t="shared" si="58"/>
        <v>-19.172553415004792</v>
      </c>
      <c r="M283" s="61">
        <f t="shared" si="59"/>
        <v>0.78649643968606076</v>
      </c>
      <c r="N283" s="61">
        <f t="shared" si="60"/>
        <v>0.76632290944366011</v>
      </c>
    </row>
    <row r="284" spans="1:14" ht="15.95" customHeight="1" x14ac:dyDescent="0.2">
      <c r="A284" s="181" t="s">
        <v>4</v>
      </c>
      <c r="B284" s="52" t="s">
        <v>101</v>
      </c>
      <c r="C284" s="48">
        <v>2365136.09</v>
      </c>
      <c r="D284" s="48">
        <v>17887370.66</v>
      </c>
      <c r="E284" s="83">
        <f t="shared" si="53"/>
        <v>23</v>
      </c>
      <c r="F284" s="63">
        <f t="shared" si="61"/>
        <v>20252506.75</v>
      </c>
      <c r="G284" s="48">
        <v>1858645.69</v>
      </c>
      <c r="H284" s="48">
        <v>34612755.359999999</v>
      </c>
      <c r="I284" s="83">
        <f t="shared" si="62"/>
        <v>15</v>
      </c>
      <c r="J284" s="63">
        <f t="shared" si="56"/>
        <v>36471401.049999997</v>
      </c>
      <c r="K284" s="48">
        <f t="shared" si="57"/>
        <v>16218894.299999997</v>
      </c>
      <c r="L284" s="93">
        <f t="shared" si="58"/>
        <v>80.083391652245709</v>
      </c>
      <c r="M284" s="61">
        <f t="shared" si="59"/>
        <v>0.32908068877626173</v>
      </c>
      <c r="N284" s="61">
        <f t="shared" si="60"/>
        <v>0.71438486990736394</v>
      </c>
    </row>
    <row r="285" spans="1:14" ht="15.95" customHeight="1" x14ac:dyDescent="0.2">
      <c r="A285" s="181" t="s">
        <v>4</v>
      </c>
      <c r="B285" s="52" t="s">
        <v>98</v>
      </c>
      <c r="C285" s="48">
        <v>1749766.03</v>
      </c>
      <c r="D285" s="48">
        <v>33472070.739999998</v>
      </c>
      <c r="E285" s="83">
        <f t="shared" si="53"/>
        <v>18</v>
      </c>
      <c r="F285" s="63">
        <f t="shared" si="61"/>
        <v>35221836.769999996</v>
      </c>
      <c r="G285" s="48">
        <v>822975.06</v>
      </c>
      <c r="H285" s="48">
        <v>32271365.57</v>
      </c>
      <c r="I285" s="83">
        <f t="shared" si="62"/>
        <v>16</v>
      </c>
      <c r="J285" s="63">
        <f t="shared" si="56"/>
        <v>33094340.629999999</v>
      </c>
      <c r="K285" s="48">
        <f t="shared" si="57"/>
        <v>-2127496.1399999969</v>
      </c>
      <c r="L285" s="93">
        <f t="shared" si="58"/>
        <v>-6.040275962587164</v>
      </c>
      <c r="M285" s="61">
        <f t="shared" si="59"/>
        <v>0.57231563713645761</v>
      </c>
      <c r="N285" s="61">
        <f t="shared" si="60"/>
        <v>0.64823657838701376</v>
      </c>
    </row>
    <row r="286" spans="1:14" ht="15.95" customHeight="1" x14ac:dyDescent="0.2">
      <c r="A286" s="181" t="s">
        <v>4</v>
      </c>
      <c r="B286" s="52" t="s">
        <v>81</v>
      </c>
      <c r="C286" s="48">
        <v>35895271.490000002</v>
      </c>
      <c r="D286" s="48">
        <v>173887.05</v>
      </c>
      <c r="E286" s="83">
        <f t="shared" si="53"/>
        <v>17</v>
      </c>
      <c r="F286" s="63">
        <f t="shared" si="61"/>
        <v>36069158.539999999</v>
      </c>
      <c r="G286" s="48">
        <v>31122773.23</v>
      </c>
      <c r="H286" s="48">
        <v>41181.629999999997</v>
      </c>
      <c r="I286" s="83">
        <f t="shared" si="62"/>
        <v>17</v>
      </c>
      <c r="J286" s="63">
        <f t="shared" si="56"/>
        <v>31163954.859999999</v>
      </c>
      <c r="K286" s="48">
        <f t="shared" si="57"/>
        <v>-4905203.68</v>
      </c>
      <c r="L286" s="93">
        <f t="shared" si="58"/>
        <v>-13.599440293457979</v>
      </c>
      <c r="M286" s="61">
        <f t="shared" si="59"/>
        <v>0.58608367262602601</v>
      </c>
      <c r="N286" s="61">
        <f t="shared" si="60"/>
        <v>0.61042507821234537</v>
      </c>
    </row>
    <row r="287" spans="1:14" ht="15.95" customHeight="1" x14ac:dyDescent="0.2">
      <c r="A287" s="181" t="s">
        <v>4</v>
      </c>
      <c r="B287" s="51" t="s">
        <v>106</v>
      </c>
      <c r="C287" s="48">
        <v>0</v>
      </c>
      <c r="D287" s="48">
        <v>25989089.399999999</v>
      </c>
      <c r="E287" s="83">
        <f t="shared" si="53"/>
        <v>20</v>
      </c>
      <c r="F287" s="63">
        <f t="shared" si="61"/>
        <v>25989089.399999999</v>
      </c>
      <c r="G287" s="48">
        <v>0</v>
      </c>
      <c r="H287" s="48">
        <v>23403082.190000001</v>
      </c>
      <c r="I287" s="83">
        <f t="shared" si="62"/>
        <v>18</v>
      </c>
      <c r="J287" s="63">
        <f t="shared" si="56"/>
        <v>23403082.190000001</v>
      </c>
      <c r="K287" s="48">
        <f t="shared" si="57"/>
        <v>-2586007.2099999972</v>
      </c>
      <c r="L287" s="93">
        <f t="shared" si="58"/>
        <v>-9.9503571294806399</v>
      </c>
      <c r="M287" s="61">
        <f t="shared" si="59"/>
        <v>0.42229377064248314</v>
      </c>
      <c r="N287" s="61">
        <f t="shared" si="60"/>
        <v>0.45840870776568371</v>
      </c>
    </row>
    <row r="288" spans="1:14" ht="15.95" customHeight="1" x14ac:dyDescent="0.2">
      <c r="A288" s="181" t="s">
        <v>4</v>
      </c>
      <c r="B288" s="51" t="s">
        <v>112</v>
      </c>
      <c r="C288" s="48">
        <v>54590959.68</v>
      </c>
      <c r="D288" s="48">
        <v>120044.42</v>
      </c>
      <c r="E288" s="83">
        <f t="shared" si="53"/>
        <v>14</v>
      </c>
      <c r="F288" s="63">
        <f t="shared" si="61"/>
        <v>54711004.100000001</v>
      </c>
      <c r="G288" s="48">
        <v>22451792.119999997</v>
      </c>
      <c r="H288" s="48">
        <v>0</v>
      </c>
      <c r="I288" s="83">
        <f t="shared" si="62"/>
        <v>19</v>
      </c>
      <c r="J288" s="63">
        <f t="shared" si="56"/>
        <v>22451792.119999997</v>
      </c>
      <c r="K288" s="48">
        <f t="shared" si="57"/>
        <v>-32259211.980000004</v>
      </c>
      <c r="L288" s="93">
        <f t="shared" si="58"/>
        <v>-58.962931700242734</v>
      </c>
      <c r="M288" s="61">
        <f t="shared" si="59"/>
        <v>0.88899291011809578</v>
      </c>
      <c r="N288" s="61">
        <f t="shared" si="60"/>
        <v>0.43977527956342055</v>
      </c>
    </row>
    <row r="289" spans="1:14" ht="15.95" customHeight="1" x14ac:dyDescent="0.2">
      <c r="A289" s="181" t="s">
        <v>4</v>
      </c>
      <c r="B289" s="52" t="s">
        <v>116</v>
      </c>
      <c r="C289" s="48">
        <v>22861474.899999999</v>
      </c>
      <c r="D289" s="48">
        <v>31899.72</v>
      </c>
      <c r="E289" s="83">
        <f t="shared" si="53"/>
        <v>22</v>
      </c>
      <c r="F289" s="63">
        <f t="shared" si="61"/>
        <v>22893374.619999997</v>
      </c>
      <c r="G289" s="48">
        <v>10682411.6</v>
      </c>
      <c r="H289" s="48">
        <v>10796221.58</v>
      </c>
      <c r="I289" s="83">
        <f t="shared" si="62"/>
        <v>20</v>
      </c>
      <c r="J289" s="63">
        <f t="shared" si="56"/>
        <v>21478633.18</v>
      </c>
      <c r="K289" s="48">
        <f t="shared" si="57"/>
        <v>-1414741.4399999976</v>
      </c>
      <c r="L289" s="93">
        <f t="shared" si="58"/>
        <v>-6.1796981156463415</v>
      </c>
      <c r="M289" s="61">
        <f t="shared" si="59"/>
        <v>0.37199185174262872</v>
      </c>
      <c r="N289" s="61">
        <f t="shared" si="60"/>
        <v>0.42071349408942693</v>
      </c>
    </row>
    <row r="290" spans="1:14" ht="15.95" customHeight="1" x14ac:dyDescent="0.2">
      <c r="A290" s="181" t="s">
        <v>4</v>
      </c>
      <c r="B290" s="52" t="s">
        <v>83</v>
      </c>
      <c r="C290" s="48">
        <v>25916955.579999998</v>
      </c>
      <c r="D290" s="48">
        <v>0</v>
      </c>
      <c r="E290" s="83">
        <f t="shared" si="53"/>
        <v>21</v>
      </c>
      <c r="F290" s="63">
        <f t="shared" si="61"/>
        <v>25916955.579999998</v>
      </c>
      <c r="G290" s="48">
        <v>21121497.75</v>
      </c>
      <c r="H290" s="48">
        <v>0</v>
      </c>
      <c r="I290" s="83">
        <f t="shared" si="62"/>
        <v>21</v>
      </c>
      <c r="J290" s="63">
        <f t="shared" si="56"/>
        <v>21121497.75</v>
      </c>
      <c r="K290" s="48">
        <f t="shared" si="57"/>
        <v>-4795457.8299999982</v>
      </c>
      <c r="L290" s="93">
        <f t="shared" si="58"/>
        <v>-18.503167994394495</v>
      </c>
      <c r="M290" s="61">
        <f t="shared" si="59"/>
        <v>0.42112167636977477</v>
      </c>
      <c r="N290" s="61">
        <f t="shared" si="60"/>
        <v>0.41371809110641322</v>
      </c>
    </row>
    <row r="291" spans="1:14" ht="15.95" customHeight="1" x14ac:dyDescent="0.2">
      <c r="A291" s="181" t="s">
        <v>4</v>
      </c>
      <c r="B291" s="52" t="s">
        <v>115</v>
      </c>
      <c r="C291" s="48">
        <v>13538488.059999999</v>
      </c>
      <c r="D291" s="48">
        <v>0</v>
      </c>
      <c r="E291" s="83">
        <f t="shared" si="53"/>
        <v>25</v>
      </c>
      <c r="F291" s="63">
        <f t="shared" si="61"/>
        <v>13538488.059999999</v>
      </c>
      <c r="G291" s="48">
        <v>14563353.710000001</v>
      </c>
      <c r="H291" s="48">
        <v>0</v>
      </c>
      <c r="I291" s="83">
        <f t="shared" si="62"/>
        <v>22</v>
      </c>
      <c r="J291" s="63">
        <f t="shared" si="56"/>
        <v>14563353.710000001</v>
      </c>
      <c r="K291" s="48">
        <f t="shared" si="57"/>
        <v>1024865.6500000022</v>
      </c>
      <c r="L291" s="93">
        <f t="shared" si="58"/>
        <v>7.5700155398298028</v>
      </c>
      <c r="M291" s="61">
        <f t="shared" si="59"/>
        <v>0.21998535938145014</v>
      </c>
      <c r="N291" s="61">
        <f t="shared" si="60"/>
        <v>0.28526021063107138</v>
      </c>
    </row>
    <row r="292" spans="1:14" ht="15.95" customHeight="1" x14ac:dyDescent="0.2">
      <c r="A292" s="181" t="s">
        <v>4</v>
      </c>
      <c r="B292" s="52" t="s">
        <v>80</v>
      </c>
      <c r="C292" s="48">
        <v>43058520.57</v>
      </c>
      <c r="D292" s="48">
        <v>9438183.7200000007</v>
      </c>
      <c r="E292" s="83">
        <f t="shared" si="53"/>
        <v>15</v>
      </c>
      <c r="F292" s="63">
        <f t="shared" si="61"/>
        <v>52496704.289999999</v>
      </c>
      <c r="G292" s="48">
        <v>13791867.770000001</v>
      </c>
      <c r="H292" s="48">
        <v>357380.31</v>
      </c>
      <c r="I292" s="83">
        <f t="shared" si="62"/>
        <v>23</v>
      </c>
      <c r="J292" s="63">
        <f t="shared" si="56"/>
        <v>14149248.080000002</v>
      </c>
      <c r="K292" s="48">
        <f t="shared" si="57"/>
        <v>-38347456.209999993</v>
      </c>
      <c r="L292" s="93">
        <f t="shared" si="58"/>
        <v>-73.047359312620188</v>
      </c>
      <c r="M292" s="61">
        <f t="shared" si="59"/>
        <v>0.85301300325387774</v>
      </c>
      <c r="N292" s="61">
        <f t="shared" si="60"/>
        <v>0.27714890182201607</v>
      </c>
    </row>
    <row r="293" spans="1:14" ht="15.95" customHeight="1" x14ac:dyDescent="0.2">
      <c r="A293" s="181" t="s">
        <v>4</v>
      </c>
      <c r="B293" s="52" t="s">
        <v>120</v>
      </c>
      <c r="C293" s="48">
        <v>19809101.840000004</v>
      </c>
      <c r="D293" s="48">
        <v>369604</v>
      </c>
      <c r="E293" s="83">
        <f t="shared" si="53"/>
        <v>24</v>
      </c>
      <c r="F293" s="63">
        <f t="shared" si="61"/>
        <v>20178705.840000004</v>
      </c>
      <c r="G293" s="48">
        <v>12377173.949999999</v>
      </c>
      <c r="H293" s="48">
        <v>812505</v>
      </c>
      <c r="I293" s="83">
        <f t="shared" si="62"/>
        <v>24</v>
      </c>
      <c r="J293" s="63">
        <f t="shared" si="56"/>
        <v>13189678.949999999</v>
      </c>
      <c r="K293" s="48">
        <f t="shared" si="57"/>
        <v>-6989026.8900000043</v>
      </c>
      <c r="L293" s="93">
        <f t="shared" si="58"/>
        <v>-34.635654761098408</v>
      </c>
      <c r="M293" s="61">
        <f t="shared" si="59"/>
        <v>0.32788150614692552</v>
      </c>
      <c r="N293" s="61">
        <f t="shared" si="60"/>
        <v>0.25835330723648325</v>
      </c>
    </row>
    <row r="294" spans="1:14" ht="15.95" customHeight="1" x14ac:dyDescent="0.2">
      <c r="A294" s="181" t="s">
        <v>4</v>
      </c>
      <c r="B294" s="52" t="s">
        <v>107</v>
      </c>
      <c r="C294" s="48">
        <v>27990400.550000001</v>
      </c>
      <c r="D294" s="48">
        <v>0</v>
      </c>
      <c r="E294" s="83">
        <f t="shared" si="53"/>
        <v>19</v>
      </c>
      <c r="F294" s="63">
        <f t="shared" si="61"/>
        <v>27990400.550000001</v>
      </c>
      <c r="G294" s="48">
        <v>13104190.58</v>
      </c>
      <c r="H294" s="48">
        <v>0</v>
      </c>
      <c r="I294" s="83">
        <f t="shared" si="62"/>
        <v>25</v>
      </c>
      <c r="J294" s="63">
        <f t="shared" si="56"/>
        <v>13104190.58</v>
      </c>
      <c r="K294" s="48">
        <f t="shared" si="57"/>
        <v>-14886209.970000001</v>
      </c>
      <c r="L294" s="93">
        <f t="shared" si="58"/>
        <v>-53.183268826069018</v>
      </c>
      <c r="M294" s="61">
        <f t="shared" si="59"/>
        <v>0.45481284888930867</v>
      </c>
      <c r="N294" s="61">
        <f t="shared" si="60"/>
        <v>0.25667880073761534</v>
      </c>
    </row>
    <row r="295" spans="1:14" ht="15.95" customHeight="1" x14ac:dyDescent="0.2">
      <c r="A295" s="181" t="s">
        <v>4</v>
      </c>
      <c r="B295" s="52" t="s">
        <v>96</v>
      </c>
      <c r="C295" s="48">
        <v>9943624</v>
      </c>
      <c r="D295" s="48">
        <v>0</v>
      </c>
      <c r="E295" s="83">
        <f t="shared" si="53"/>
        <v>26</v>
      </c>
      <c r="F295" s="63">
        <f t="shared" si="61"/>
        <v>9943624</v>
      </c>
      <c r="G295" s="48">
        <v>6407668.7599999998</v>
      </c>
      <c r="H295" s="48">
        <v>0</v>
      </c>
      <c r="I295" s="83">
        <f t="shared" si="62"/>
        <v>26</v>
      </c>
      <c r="J295" s="63">
        <f t="shared" si="56"/>
        <v>6407668.7599999998</v>
      </c>
      <c r="K295" s="48">
        <f t="shared" si="57"/>
        <v>-3535955.24</v>
      </c>
      <c r="L295" s="93">
        <f t="shared" si="58"/>
        <v>-35.560025600324394</v>
      </c>
      <c r="M295" s="61">
        <f t="shared" si="59"/>
        <v>0.16157282035480208</v>
      </c>
      <c r="N295" s="61">
        <f t="shared" si="60"/>
        <v>0.12551044055715213</v>
      </c>
    </row>
    <row r="296" spans="1:14" ht="15.95" customHeight="1" x14ac:dyDescent="0.2">
      <c r="A296" s="181" t="s">
        <v>4</v>
      </c>
      <c r="B296" s="52" t="s">
        <v>119</v>
      </c>
      <c r="C296" s="48">
        <v>8085611.8200000003</v>
      </c>
      <c r="D296" s="48">
        <v>0</v>
      </c>
      <c r="E296" s="83">
        <f t="shared" si="53"/>
        <v>28</v>
      </c>
      <c r="F296" s="63">
        <f t="shared" si="61"/>
        <v>8085611.8200000003</v>
      </c>
      <c r="G296" s="48">
        <v>5463348.7300000004</v>
      </c>
      <c r="H296" s="48">
        <v>0</v>
      </c>
      <c r="I296" s="83">
        <f t="shared" si="62"/>
        <v>27</v>
      </c>
      <c r="J296" s="63">
        <f t="shared" si="56"/>
        <v>5463348.7300000004</v>
      </c>
      <c r="K296" s="48">
        <f t="shared" si="57"/>
        <v>-2622263.09</v>
      </c>
      <c r="L296" s="93">
        <f t="shared" si="58"/>
        <v>-32.431226583420127</v>
      </c>
      <c r="M296" s="61">
        <f t="shared" si="59"/>
        <v>0.13138219084425601</v>
      </c>
      <c r="N296" s="61">
        <f t="shared" si="60"/>
        <v>0.10701353826218346</v>
      </c>
    </row>
    <row r="297" spans="1:14" ht="15.95" customHeight="1" x14ac:dyDescent="0.2">
      <c r="A297" s="181" t="s">
        <v>4</v>
      </c>
      <c r="B297" s="52" t="s">
        <v>127</v>
      </c>
      <c r="C297" s="48">
        <v>0</v>
      </c>
      <c r="D297" s="48">
        <v>0</v>
      </c>
      <c r="E297" s="83" t="str">
        <f t="shared" si="53"/>
        <v>ND</v>
      </c>
      <c r="F297" s="63">
        <f t="shared" si="61"/>
        <v>0</v>
      </c>
      <c r="G297" s="48">
        <v>0</v>
      </c>
      <c r="H297" s="48">
        <v>5454680.2800000003</v>
      </c>
      <c r="I297" s="83">
        <f t="shared" si="62"/>
        <v>28</v>
      </c>
      <c r="J297" s="63">
        <f t="shared" si="56"/>
        <v>5454680.2800000003</v>
      </c>
      <c r="K297" s="48">
        <f t="shared" si="57"/>
        <v>5454680.2800000003</v>
      </c>
      <c r="L297" s="93">
        <f t="shared" si="58"/>
        <v>0</v>
      </c>
      <c r="M297" s="61">
        <f t="shared" si="59"/>
        <v>0</v>
      </c>
      <c r="N297" s="61">
        <f t="shared" si="60"/>
        <v>0.1068437446883896</v>
      </c>
    </row>
    <row r="298" spans="1:14" ht="15.95" customHeight="1" x14ac:dyDescent="0.2">
      <c r="A298" s="181" t="s">
        <v>4</v>
      </c>
      <c r="B298" s="52" t="s">
        <v>90</v>
      </c>
      <c r="C298" s="48">
        <v>9604586.3100000005</v>
      </c>
      <c r="D298" s="48">
        <v>48105</v>
      </c>
      <c r="E298" s="83">
        <f t="shared" si="53"/>
        <v>27</v>
      </c>
      <c r="F298" s="63">
        <f t="shared" si="61"/>
        <v>9652691.3100000005</v>
      </c>
      <c r="G298" s="48">
        <v>4165881.2199999997</v>
      </c>
      <c r="H298" s="48">
        <v>750</v>
      </c>
      <c r="I298" s="83">
        <f t="shared" si="62"/>
        <v>29</v>
      </c>
      <c r="J298" s="63">
        <f t="shared" si="56"/>
        <v>4166631.2199999997</v>
      </c>
      <c r="K298" s="48">
        <f t="shared" si="57"/>
        <v>-5486060.0900000008</v>
      </c>
      <c r="L298" s="93">
        <f t="shared" si="58"/>
        <v>-56.834512923007793</v>
      </c>
      <c r="M298" s="61">
        <f t="shared" si="59"/>
        <v>0.15684548802036252</v>
      </c>
      <c r="N298" s="61">
        <f t="shared" si="60"/>
        <v>8.161403774894635E-2</v>
      </c>
    </row>
    <row r="299" spans="1:14" ht="15.95" customHeight="1" x14ac:dyDescent="0.2">
      <c r="A299" s="181" t="s">
        <v>4</v>
      </c>
      <c r="B299" s="52" t="s">
        <v>82</v>
      </c>
      <c r="C299" s="48">
        <v>6454948.4699999997</v>
      </c>
      <c r="D299" s="48">
        <v>0</v>
      </c>
      <c r="E299" s="83">
        <f t="shared" si="53"/>
        <v>29</v>
      </c>
      <c r="F299" s="63">
        <f t="shared" si="61"/>
        <v>6454948.4699999997</v>
      </c>
      <c r="G299" s="48">
        <v>2235149.38</v>
      </c>
      <c r="H299" s="48">
        <v>0</v>
      </c>
      <c r="I299" s="83">
        <f t="shared" si="62"/>
        <v>30</v>
      </c>
      <c r="J299" s="63">
        <f t="shared" si="56"/>
        <v>2235149.38</v>
      </c>
      <c r="K299" s="48">
        <f t="shared" si="57"/>
        <v>-4219799.09</v>
      </c>
      <c r="L299" s="93">
        <f t="shared" si="58"/>
        <v>-65.373087168889512</v>
      </c>
      <c r="M299" s="61">
        <f t="shared" si="59"/>
        <v>0.10488572672727917</v>
      </c>
      <c r="N299" s="61">
        <f t="shared" si="60"/>
        <v>4.3781068264028902E-2</v>
      </c>
    </row>
    <row r="300" spans="1:14" ht="15.95" customHeight="1" x14ac:dyDescent="0.2">
      <c r="A300" s="181" t="s">
        <v>4</v>
      </c>
      <c r="B300" s="52" t="s">
        <v>122</v>
      </c>
      <c r="C300" s="48">
        <v>210036.19999999998</v>
      </c>
      <c r="D300" s="48">
        <v>0</v>
      </c>
      <c r="E300" s="83">
        <f t="shared" si="53"/>
        <v>30</v>
      </c>
      <c r="F300" s="63">
        <f t="shared" si="61"/>
        <v>210036.19999999998</v>
      </c>
      <c r="G300" s="48">
        <v>456812.36000000004</v>
      </c>
      <c r="H300" s="48">
        <v>0</v>
      </c>
      <c r="I300" s="83">
        <f t="shared" si="62"/>
        <v>31</v>
      </c>
      <c r="J300" s="63">
        <f t="shared" si="56"/>
        <v>456812.36000000004</v>
      </c>
      <c r="K300" s="48">
        <f t="shared" si="57"/>
        <v>246776.16000000006</v>
      </c>
      <c r="L300" s="93">
        <f t="shared" si="58"/>
        <v>117.49220372488176</v>
      </c>
      <c r="M300" s="61">
        <f t="shared" si="59"/>
        <v>3.4128544291905324E-3</v>
      </c>
      <c r="N300" s="61">
        <f t="shared" si="60"/>
        <v>8.9478284073398924E-3</v>
      </c>
    </row>
    <row r="301" spans="1:14" ht="15.95" customHeight="1" x14ac:dyDescent="0.2">
      <c r="A301" s="181" t="s">
        <v>4</v>
      </c>
      <c r="B301" s="52" t="s">
        <v>125</v>
      </c>
      <c r="C301" s="48">
        <v>0</v>
      </c>
      <c r="D301" s="48">
        <v>0</v>
      </c>
      <c r="E301" s="83" t="str">
        <f t="shared" si="53"/>
        <v>ND</v>
      </c>
      <c r="F301" s="63">
        <f t="shared" si="61"/>
        <v>0</v>
      </c>
      <c r="G301" s="48">
        <v>51575.029999999992</v>
      </c>
      <c r="H301" s="48">
        <v>16362</v>
      </c>
      <c r="I301" s="83">
        <f t="shared" si="62"/>
        <v>32</v>
      </c>
      <c r="J301" s="63">
        <f t="shared" si="56"/>
        <v>67937.03</v>
      </c>
      <c r="K301" s="48">
        <f t="shared" si="57"/>
        <v>67937.03</v>
      </c>
      <c r="L301" s="93">
        <f t="shared" si="58"/>
        <v>0</v>
      </c>
      <c r="M301" s="61">
        <f t="shared" si="59"/>
        <v>0</v>
      </c>
      <c r="N301" s="61">
        <f t="shared" si="60"/>
        <v>1.3307190001257902E-3</v>
      </c>
    </row>
    <row r="302" spans="1:14" ht="15.95" customHeight="1" x14ac:dyDescent="0.2">
      <c r="A302" s="181" t="s">
        <v>4</v>
      </c>
      <c r="B302" s="52" t="s">
        <v>124</v>
      </c>
      <c r="C302" s="48">
        <v>0</v>
      </c>
      <c r="D302" s="48">
        <v>0</v>
      </c>
      <c r="E302" s="83" t="str">
        <f t="shared" si="53"/>
        <v>ND</v>
      </c>
      <c r="F302" s="63">
        <f t="shared" si="61"/>
        <v>0</v>
      </c>
      <c r="G302" s="48">
        <v>53932.95</v>
      </c>
      <c r="H302" s="48">
        <v>0</v>
      </c>
      <c r="I302" s="83">
        <f t="shared" si="62"/>
        <v>33</v>
      </c>
      <c r="J302" s="63">
        <f t="shared" si="56"/>
        <v>53932.95</v>
      </c>
      <c r="K302" s="48">
        <f t="shared" si="57"/>
        <v>53932.95</v>
      </c>
      <c r="L302" s="93">
        <f t="shared" si="58"/>
        <v>0</v>
      </c>
      <c r="M302" s="61">
        <f t="shared" si="59"/>
        <v>0</v>
      </c>
      <c r="N302" s="61">
        <f t="shared" si="60"/>
        <v>1.0564135832525239E-3</v>
      </c>
    </row>
    <row r="303" spans="1:14" ht="15.95" customHeight="1" x14ac:dyDescent="0.2">
      <c r="A303" s="181" t="s">
        <v>4</v>
      </c>
      <c r="B303" s="52" t="s">
        <v>84</v>
      </c>
      <c r="C303" s="48">
        <v>0</v>
      </c>
      <c r="D303" s="48">
        <v>0</v>
      </c>
      <c r="E303" s="83" t="str">
        <f t="shared" si="53"/>
        <v>ND</v>
      </c>
      <c r="F303" s="63">
        <f t="shared" si="61"/>
        <v>0</v>
      </c>
      <c r="G303" s="48">
        <v>0</v>
      </c>
      <c r="H303" s="48">
        <v>0</v>
      </c>
      <c r="I303" s="83" t="str">
        <f t="shared" si="62"/>
        <v>ND</v>
      </c>
      <c r="J303" s="63">
        <f t="shared" si="56"/>
        <v>0</v>
      </c>
      <c r="K303" s="48">
        <f t="shared" si="57"/>
        <v>0</v>
      </c>
      <c r="L303" s="93">
        <f t="shared" si="58"/>
        <v>0</v>
      </c>
      <c r="M303" s="61">
        <f t="shared" si="59"/>
        <v>0</v>
      </c>
      <c r="N303" s="61">
        <f t="shared" si="60"/>
        <v>0</v>
      </c>
    </row>
    <row r="304" spans="1:14" ht="15.95" customHeight="1" x14ac:dyDescent="0.2">
      <c r="A304" s="181" t="s">
        <v>4</v>
      </c>
      <c r="B304" s="52" t="s">
        <v>103</v>
      </c>
      <c r="C304" s="48">
        <v>0</v>
      </c>
      <c r="D304" s="48">
        <v>0</v>
      </c>
      <c r="E304" s="83" t="str">
        <f t="shared" si="53"/>
        <v>ND</v>
      </c>
      <c r="F304" s="63">
        <f t="shared" si="61"/>
        <v>0</v>
      </c>
      <c r="G304" s="48">
        <v>0</v>
      </c>
      <c r="H304" s="48">
        <v>0</v>
      </c>
      <c r="I304" s="83" t="str">
        <f t="shared" si="62"/>
        <v>ND</v>
      </c>
      <c r="J304" s="63">
        <f t="shared" si="56"/>
        <v>0</v>
      </c>
      <c r="K304" s="48">
        <f t="shared" si="57"/>
        <v>0</v>
      </c>
      <c r="L304" s="93">
        <f t="shared" si="58"/>
        <v>0</v>
      </c>
      <c r="M304" s="61">
        <f t="shared" si="59"/>
        <v>0</v>
      </c>
      <c r="N304" s="61">
        <f t="shared" si="60"/>
        <v>0</v>
      </c>
    </row>
    <row r="305" spans="1:14" ht="15.95" customHeight="1" x14ac:dyDescent="0.2">
      <c r="A305" s="181" t="s">
        <v>4</v>
      </c>
      <c r="B305" s="52" t="s">
        <v>102</v>
      </c>
      <c r="C305" s="48">
        <v>0</v>
      </c>
      <c r="D305" s="48">
        <v>0</v>
      </c>
      <c r="E305" s="83" t="str">
        <f t="shared" si="53"/>
        <v>ND</v>
      </c>
      <c r="F305" s="63">
        <f t="shared" si="61"/>
        <v>0</v>
      </c>
      <c r="G305" s="48">
        <v>0</v>
      </c>
      <c r="H305" s="48">
        <v>0</v>
      </c>
      <c r="I305" s="83" t="str">
        <f t="shared" si="62"/>
        <v>ND</v>
      </c>
      <c r="J305" s="63">
        <f t="shared" si="56"/>
        <v>0</v>
      </c>
      <c r="K305" s="48">
        <f t="shared" si="57"/>
        <v>0</v>
      </c>
      <c r="L305" s="93">
        <f t="shared" si="58"/>
        <v>0</v>
      </c>
      <c r="M305" s="61">
        <f t="shared" si="59"/>
        <v>0</v>
      </c>
      <c r="N305" s="61">
        <f t="shared" si="60"/>
        <v>0</v>
      </c>
    </row>
    <row r="306" spans="1:14" ht="15.95" customHeight="1" x14ac:dyDescent="0.2">
      <c r="A306" s="181" t="s">
        <v>4</v>
      </c>
      <c r="B306" s="52" t="s">
        <v>100</v>
      </c>
      <c r="C306" s="48">
        <v>0</v>
      </c>
      <c r="D306" s="48">
        <v>0</v>
      </c>
      <c r="E306" s="83" t="str">
        <f t="shared" si="53"/>
        <v>ND</v>
      </c>
      <c r="F306" s="63">
        <f t="shared" si="61"/>
        <v>0</v>
      </c>
      <c r="G306" s="48">
        <v>0</v>
      </c>
      <c r="H306" s="48">
        <v>0</v>
      </c>
      <c r="I306" s="83" t="str">
        <f t="shared" si="62"/>
        <v>ND</v>
      </c>
      <c r="J306" s="63">
        <f t="shared" si="56"/>
        <v>0</v>
      </c>
      <c r="K306" s="48">
        <f t="shared" si="57"/>
        <v>0</v>
      </c>
      <c r="L306" s="93">
        <f t="shared" si="58"/>
        <v>0</v>
      </c>
      <c r="M306" s="61">
        <f t="shared" si="59"/>
        <v>0</v>
      </c>
      <c r="N306" s="61">
        <f t="shared" si="60"/>
        <v>0</v>
      </c>
    </row>
    <row r="307" spans="1:14" ht="15.95" customHeight="1" x14ac:dyDescent="0.2">
      <c r="A307" s="181" t="s">
        <v>4</v>
      </c>
      <c r="B307" s="52" t="s">
        <v>117</v>
      </c>
      <c r="C307" s="48">
        <v>0</v>
      </c>
      <c r="D307" s="48">
        <v>0</v>
      </c>
      <c r="E307" s="83" t="str">
        <f t="shared" si="53"/>
        <v>ND</v>
      </c>
      <c r="F307" s="63">
        <f t="shared" si="61"/>
        <v>0</v>
      </c>
      <c r="G307" s="48">
        <v>0</v>
      </c>
      <c r="H307" s="48">
        <v>0</v>
      </c>
      <c r="I307" s="83" t="str">
        <f t="shared" si="62"/>
        <v>ND</v>
      </c>
      <c r="J307" s="63">
        <f t="shared" si="56"/>
        <v>0</v>
      </c>
      <c r="K307" s="48">
        <f t="shared" si="57"/>
        <v>0</v>
      </c>
      <c r="L307" s="93">
        <f t="shared" si="58"/>
        <v>0</v>
      </c>
      <c r="M307" s="61">
        <f t="shared" si="59"/>
        <v>0</v>
      </c>
      <c r="N307" s="61">
        <f t="shared" si="60"/>
        <v>0</v>
      </c>
    </row>
    <row r="308" spans="1:14" ht="19.5" customHeight="1" x14ac:dyDescent="0.2">
      <c r="A308" s="8"/>
      <c r="B308" s="55" t="s">
        <v>21</v>
      </c>
      <c r="C308" s="66">
        <f>SUM(C270:C307)</f>
        <v>4019460448.9900007</v>
      </c>
      <c r="D308" s="66">
        <f>SUM(D270:D307)</f>
        <v>2134807315.9500003</v>
      </c>
      <c r="E308" s="66"/>
      <c r="F308" s="66">
        <f>SUM(F270:F307)</f>
        <v>6154267764.9400005</v>
      </c>
      <c r="G308" s="66">
        <f>SUM(G270:G307)</f>
        <v>2932198988.2399998</v>
      </c>
      <c r="H308" s="66">
        <f>SUM(H270:H307)</f>
        <v>2173088453.6300001</v>
      </c>
      <c r="I308" s="66"/>
      <c r="J308" s="66">
        <f>SUM(J270:J307)</f>
        <v>5105287441.8700008</v>
      </c>
      <c r="K308" s="66">
        <f t="shared" si="57"/>
        <v>-1048980323.0699997</v>
      </c>
      <c r="L308" s="94">
        <f>K308/F308*100</f>
        <v>-17.044762482482373</v>
      </c>
      <c r="M308" s="67">
        <f>SUM(M270:M307)</f>
        <v>100</v>
      </c>
      <c r="N308" s="67">
        <f>SUM(N270:N307)</f>
        <v>100</v>
      </c>
    </row>
    <row r="309" spans="1:14" x14ac:dyDescent="0.2">
      <c r="B309" s="80" t="s">
        <v>95</v>
      </c>
    </row>
    <row r="315" spans="1:14" ht="20.25" x14ac:dyDescent="0.3">
      <c r="A315" s="192" t="s">
        <v>42</v>
      </c>
      <c r="B315" s="192"/>
      <c r="C315" s="192"/>
      <c r="D315" s="192"/>
      <c r="E315" s="192"/>
      <c r="F315" s="192"/>
      <c r="G315" s="192"/>
      <c r="H315" s="192"/>
      <c r="I315" s="192"/>
      <c r="J315" s="192"/>
      <c r="K315" s="192"/>
      <c r="L315" s="192"/>
      <c r="M315" s="192"/>
      <c r="N315" s="192"/>
    </row>
    <row r="316" spans="1:14" x14ac:dyDescent="0.2">
      <c r="A316" s="191" t="s">
        <v>59</v>
      </c>
      <c r="B316" s="191"/>
      <c r="C316" s="191"/>
      <c r="D316" s="191"/>
      <c r="E316" s="191"/>
      <c r="F316" s="191"/>
      <c r="G316" s="191"/>
      <c r="H316" s="191"/>
      <c r="I316" s="191"/>
      <c r="J316" s="191"/>
      <c r="K316" s="191"/>
      <c r="L316" s="191"/>
      <c r="M316" s="191"/>
      <c r="N316" s="191"/>
    </row>
    <row r="317" spans="1:14" x14ac:dyDescent="0.2">
      <c r="A317" s="194" t="s">
        <v>153</v>
      </c>
      <c r="B317" s="194"/>
      <c r="C317" s="194"/>
      <c r="D317" s="194"/>
      <c r="E317" s="194"/>
      <c r="F317" s="194"/>
      <c r="G317" s="194"/>
      <c r="H317" s="194"/>
      <c r="I317" s="194"/>
      <c r="J317" s="194"/>
      <c r="K317" s="194"/>
      <c r="L317" s="194"/>
      <c r="M317" s="194"/>
      <c r="N317" s="194"/>
    </row>
    <row r="318" spans="1:14" x14ac:dyDescent="0.2">
      <c r="A318" s="191" t="s">
        <v>110</v>
      </c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191"/>
      <c r="M318" s="191"/>
      <c r="N318" s="191"/>
    </row>
    <row r="319" spans="1:14" x14ac:dyDescent="0.2">
      <c r="A319" s="1"/>
      <c r="B319" s="181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195" t="s">
        <v>33</v>
      </c>
      <c r="C320" s="195" t="s">
        <v>121</v>
      </c>
      <c r="D320" s="195"/>
      <c r="E320" s="195" t="s">
        <v>52</v>
      </c>
      <c r="F320" s="195"/>
      <c r="G320" s="195" t="s">
        <v>160</v>
      </c>
      <c r="H320" s="195"/>
      <c r="I320" s="195"/>
      <c r="J320" s="195"/>
      <c r="K320" s="195" t="s">
        <v>29</v>
      </c>
      <c r="L320" s="195"/>
      <c r="M320" s="195" t="s">
        <v>62</v>
      </c>
      <c r="N320" s="195"/>
    </row>
    <row r="321" spans="1:14" ht="32.25" customHeight="1" x14ac:dyDescent="0.2">
      <c r="A321" s="95"/>
      <c r="B321" s="195"/>
      <c r="C321" s="111" t="s">
        <v>28</v>
      </c>
      <c r="D321" s="111" t="s">
        <v>37</v>
      </c>
      <c r="E321" s="111" t="s">
        <v>51</v>
      </c>
      <c r="F321" s="111" t="s">
        <v>57</v>
      </c>
      <c r="G321" s="111" t="s">
        <v>28</v>
      </c>
      <c r="H321" s="111" t="s">
        <v>37</v>
      </c>
      <c r="I321" s="111" t="s">
        <v>51</v>
      </c>
      <c r="J321" s="111" t="s">
        <v>57</v>
      </c>
      <c r="K321" s="111" t="s">
        <v>26</v>
      </c>
      <c r="L321" s="111" t="s">
        <v>24</v>
      </c>
      <c r="M321" s="111">
        <v>2019</v>
      </c>
      <c r="N321" s="111">
        <v>2020</v>
      </c>
    </row>
    <row r="322" spans="1:14" ht="15.95" customHeight="1" x14ac:dyDescent="0.2">
      <c r="A322" s="181" t="s">
        <v>5</v>
      </c>
      <c r="B322" s="101" t="s">
        <v>88</v>
      </c>
      <c r="C322" s="48">
        <v>727923092.63999987</v>
      </c>
      <c r="D322" s="48">
        <v>492907843.76999998</v>
      </c>
      <c r="E322" s="83">
        <f t="shared" ref="E322:E359" si="63">IF(F322=0,"ND",RANK(F322,$F$322:$F$359))</f>
        <v>1</v>
      </c>
      <c r="F322" s="63">
        <f t="shared" ref="F322:F359" si="64">C322+D322</f>
        <v>1220830936.4099998</v>
      </c>
      <c r="G322" s="48">
        <v>836586334.40999997</v>
      </c>
      <c r="H322" s="48">
        <v>525344724.02999997</v>
      </c>
      <c r="I322" s="83">
        <f t="shared" ref="I322:I341" si="65">IF(J322=0,"ND",RANK(J322,$J$322:$J$359))</f>
        <v>1</v>
      </c>
      <c r="J322" s="63">
        <f t="shared" ref="J322:J359" si="66">(G322+H322)</f>
        <v>1361931058.4400001</v>
      </c>
      <c r="K322" s="48">
        <f t="shared" ref="K322:K360" si="67">J322-F322</f>
        <v>141100122.03000021</v>
      </c>
      <c r="L322" s="93">
        <f t="shared" ref="L322:L359" si="68">IFERROR(K322/F322*100,0)</f>
        <v>11.557711868354358</v>
      </c>
      <c r="M322" s="61">
        <f t="shared" ref="M322:M359" si="69">(F322/$F$360*100)</f>
        <v>22.120571982804947</v>
      </c>
      <c r="N322" s="61">
        <f t="shared" ref="N322:N359" si="70">(J322/$J$360*100)</f>
        <v>22.616883414906439</v>
      </c>
    </row>
    <row r="323" spans="1:14" ht="15.95" customHeight="1" x14ac:dyDescent="0.2">
      <c r="A323" s="181" t="s">
        <v>5</v>
      </c>
      <c r="B323" s="52" t="s">
        <v>113</v>
      </c>
      <c r="C323" s="48">
        <v>65056469.650000006</v>
      </c>
      <c r="D323" s="48">
        <v>777204000.54999995</v>
      </c>
      <c r="E323" s="83">
        <f t="shared" si="63"/>
        <v>2</v>
      </c>
      <c r="F323" s="63">
        <f t="shared" si="64"/>
        <v>842260470.19999993</v>
      </c>
      <c r="G323" s="48">
        <v>89900811.820000008</v>
      </c>
      <c r="H323" s="48">
        <v>942670149.1500001</v>
      </c>
      <c r="I323" s="83">
        <f t="shared" si="65"/>
        <v>2</v>
      </c>
      <c r="J323" s="63">
        <f t="shared" si="66"/>
        <v>1032570960.9700001</v>
      </c>
      <c r="K323" s="48">
        <f t="shared" si="67"/>
        <v>190310490.77000022</v>
      </c>
      <c r="L323" s="93">
        <f t="shared" si="68"/>
        <v>22.595206293465232</v>
      </c>
      <c r="M323" s="61">
        <f t="shared" si="69"/>
        <v>15.261149438199666</v>
      </c>
      <c r="N323" s="61">
        <f t="shared" si="70"/>
        <v>17.147370931261598</v>
      </c>
    </row>
    <row r="324" spans="1:14" ht="15.95" customHeight="1" x14ac:dyDescent="0.2">
      <c r="A324" s="181" t="s">
        <v>5</v>
      </c>
      <c r="B324" s="52" t="s">
        <v>118</v>
      </c>
      <c r="C324" s="48">
        <v>603334927.01999998</v>
      </c>
      <c r="D324" s="48">
        <v>140742971.45000002</v>
      </c>
      <c r="E324" s="83">
        <f t="shared" si="63"/>
        <v>4</v>
      </c>
      <c r="F324" s="63">
        <f t="shared" si="64"/>
        <v>744077898.47000003</v>
      </c>
      <c r="G324" s="48">
        <v>769454049.42000008</v>
      </c>
      <c r="H324" s="48">
        <v>132415631.44000003</v>
      </c>
      <c r="I324" s="83">
        <f t="shared" si="65"/>
        <v>3</v>
      </c>
      <c r="J324" s="63">
        <f t="shared" si="66"/>
        <v>901869680.86000013</v>
      </c>
      <c r="K324" s="48">
        <f t="shared" si="67"/>
        <v>157791782.3900001</v>
      </c>
      <c r="L324" s="93">
        <f t="shared" si="68"/>
        <v>21.206352549169555</v>
      </c>
      <c r="M324" s="61">
        <f t="shared" si="69"/>
        <v>13.482152379199039</v>
      </c>
      <c r="N324" s="61">
        <f t="shared" si="70"/>
        <v>14.976882494194262</v>
      </c>
    </row>
    <row r="325" spans="1:14" ht="15.95" customHeight="1" x14ac:dyDescent="0.2">
      <c r="A325" s="181" t="s">
        <v>5</v>
      </c>
      <c r="B325" s="52" t="s">
        <v>97</v>
      </c>
      <c r="C325" s="48">
        <v>705355502.93999994</v>
      </c>
      <c r="D325" s="48">
        <v>122039277.33000001</v>
      </c>
      <c r="E325" s="83">
        <f t="shared" si="63"/>
        <v>3</v>
      </c>
      <c r="F325" s="63">
        <f t="shared" si="64"/>
        <v>827394780.26999998</v>
      </c>
      <c r="G325" s="48">
        <v>547851341.45999992</v>
      </c>
      <c r="H325" s="48">
        <v>93948163.640000001</v>
      </c>
      <c r="I325" s="83">
        <f t="shared" si="65"/>
        <v>4</v>
      </c>
      <c r="J325" s="63">
        <f t="shared" si="66"/>
        <v>641799505.0999999</v>
      </c>
      <c r="K325" s="48">
        <f t="shared" si="67"/>
        <v>-185595275.17000008</v>
      </c>
      <c r="L325" s="93">
        <f t="shared" si="68"/>
        <v>-22.43128426667565</v>
      </c>
      <c r="M325" s="61">
        <f t="shared" si="69"/>
        <v>14.991793907992012</v>
      </c>
      <c r="N325" s="61">
        <f t="shared" si="70"/>
        <v>10.658031838423508</v>
      </c>
    </row>
    <row r="326" spans="1:14" ht="15.95" customHeight="1" x14ac:dyDescent="0.2">
      <c r="A326" s="181" t="s">
        <v>5</v>
      </c>
      <c r="B326" s="52" t="s">
        <v>89</v>
      </c>
      <c r="C326" s="48">
        <v>378845433.76000005</v>
      </c>
      <c r="D326" s="48">
        <v>48785077.030000001</v>
      </c>
      <c r="E326" s="83">
        <f t="shared" si="63"/>
        <v>5</v>
      </c>
      <c r="F326" s="63">
        <f t="shared" si="64"/>
        <v>427630510.79000008</v>
      </c>
      <c r="G326" s="48">
        <v>504834201.38999999</v>
      </c>
      <c r="H326" s="48">
        <v>45631991.030000001</v>
      </c>
      <c r="I326" s="83">
        <f t="shared" si="65"/>
        <v>5</v>
      </c>
      <c r="J326" s="63">
        <f t="shared" si="66"/>
        <v>550466192.41999996</v>
      </c>
      <c r="K326" s="48">
        <f t="shared" si="67"/>
        <v>122835681.62999988</v>
      </c>
      <c r="L326" s="93">
        <f t="shared" si="68"/>
        <v>28.724723454150762</v>
      </c>
      <c r="M326" s="61">
        <f t="shared" si="69"/>
        <v>7.74835500465809</v>
      </c>
      <c r="N326" s="61">
        <f t="shared" si="70"/>
        <v>9.1413068382999008</v>
      </c>
    </row>
    <row r="327" spans="1:14" ht="15.95" customHeight="1" x14ac:dyDescent="0.2">
      <c r="A327" s="181" t="s">
        <v>5</v>
      </c>
      <c r="B327" s="52" t="s">
        <v>94</v>
      </c>
      <c r="C327" s="48">
        <v>345561808.10999995</v>
      </c>
      <c r="D327" s="48">
        <v>29921979.559999999</v>
      </c>
      <c r="E327" s="83">
        <f t="shared" si="63"/>
        <v>6</v>
      </c>
      <c r="F327" s="63">
        <f t="shared" si="64"/>
        <v>375483787.66999996</v>
      </c>
      <c r="G327" s="48">
        <v>348964837.09999996</v>
      </c>
      <c r="H327" s="48">
        <v>22964642.990000002</v>
      </c>
      <c r="I327" s="83">
        <f t="shared" si="65"/>
        <v>6</v>
      </c>
      <c r="J327" s="63">
        <f t="shared" si="66"/>
        <v>371929480.08999997</v>
      </c>
      <c r="K327" s="48">
        <f t="shared" si="67"/>
        <v>-3554307.5799999833</v>
      </c>
      <c r="L327" s="93">
        <f t="shared" si="68"/>
        <v>-0.9465941531205988</v>
      </c>
      <c r="M327" s="61">
        <f t="shared" si="69"/>
        <v>6.8034941659940475</v>
      </c>
      <c r="N327" s="61">
        <f t="shared" si="70"/>
        <v>6.1764401638637576</v>
      </c>
    </row>
    <row r="328" spans="1:14" ht="15.95" customHeight="1" x14ac:dyDescent="0.2">
      <c r="A328" s="181" t="s">
        <v>5</v>
      </c>
      <c r="B328" s="52" t="s">
        <v>93</v>
      </c>
      <c r="C328" s="48">
        <v>11580419.6</v>
      </c>
      <c r="D328" s="48">
        <v>149784452</v>
      </c>
      <c r="E328" s="83">
        <f t="shared" si="63"/>
        <v>7</v>
      </c>
      <c r="F328" s="63">
        <f t="shared" si="64"/>
        <v>161364871.59999999</v>
      </c>
      <c r="G328" s="48">
        <v>12969052.25</v>
      </c>
      <c r="H328" s="48">
        <v>197417177.02000001</v>
      </c>
      <c r="I328" s="83">
        <f t="shared" si="65"/>
        <v>7</v>
      </c>
      <c r="J328" s="63">
        <f t="shared" si="66"/>
        <v>210386229.27000001</v>
      </c>
      <c r="K328" s="48">
        <f t="shared" si="67"/>
        <v>49021357.670000017</v>
      </c>
      <c r="L328" s="93">
        <f t="shared" si="68"/>
        <v>30.379200369902577</v>
      </c>
      <c r="M328" s="61">
        <f t="shared" si="69"/>
        <v>2.9238145522592776</v>
      </c>
      <c r="N328" s="61">
        <f t="shared" si="70"/>
        <v>3.4937750997114754</v>
      </c>
    </row>
    <row r="329" spans="1:14" ht="15.95" customHeight="1" x14ac:dyDescent="0.2">
      <c r="A329" s="181" t="s">
        <v>5</v>
      </c>
      <c r="B329" s="52" t="s">
        <v>79</v>
      </c>
      <c r="C329" s="48">
        <v>40983883.130000003</v>
      </c>
      <c r="D329" s="48">
        <v>80457491.989999995</v>
      </c>
      <c r="E329" s="83">
        <f t="shared" si="63"/>
        <v>9</v>
      </c>
      <c r="F329" s="63">
        <f t="shared" si="64"/>
        <v>121441375.12</v>
      </c>
      <c r="G329" s="48">
        <v>40224959.279999994</v>
      </c>
      <c r="H329" s="48">
        <v>86823621.209999993</v>
      </c>
      <c r="I329" s="83">
        <f t="shared" si="65"/>
        <v>8</v>
      </c>
      <c r="J329" s="63">
        <f t="shared" si="66"/>
        <v>127048580.48999998</v>
      </c>
      <c r="K329" s="48">
        <f t="shared" si="67"/>
        <v>5607205.369999975</v>
      </c>
      <c r="L329" s="93">
        <f t="shared" si="68"/>
        <v>4.6172116912043526</v>
      </c>
      <c r="M329" s="61">
        <f t="shared" si="69"/>
        <v>2.2004297236538921</v>
      </c>
      <c r="N329" s="61">
        <f t="shared" si="70"/>
        <v>2.109829947092198</v>
      </c>
    </row>
    <row r="330" spans="1:14" ht="15.95" customHeight="1" x14ac:dyDescent="0.2">
      <c r="A330" s="181" t="s">
        <v>5</v>
      </c>
      <c r="B330" s="52" t="s">
        <v>123</v>
      </c>
      <c r="C330" s="48">
        <v>50805940.730000004</v>
      </c>
      <c r="D330" s="48">
        <v>90584253.739999995</v>
      </c>
      <c r="E330" s="83">
        <f t="shared" si="63"/>
        <v>8</v>
      </c>
      <c r="F330" s="63">
        <f t="shared" si="64"/>
        <v>141390194.47</v>
      </c>
      <c r="G330" s="48">
        <v>46108230.120000005</v>
      </c>
      <c r="H330" s="48">
        <v>69328313.150000006</v>
      </c>
      <c r="I330" s="83">
        <f t="shared" si="65"/>
        <v>9</v>
      </c>
      <c r="J330" s="63">
        <f t="shared" si="66"/>
        <v>115436543.27000001</v>
      </c>
      <c r="K330" s="48">
        <f t="shared" si="67"/>
        <v>-25953651.199999988</v>
      </c>
      <c r="L330" s="93">
        <f t="shared" si="68"/>
        <v>-18.356047459505266</v>
      </c>
      <c r="M330" s="61">
        <f t="shared" si="69"/>
        <v>2.5618878758377499</v>
      </c>
      <c r="N330" s="61">
        <f t="shared" si="70"/>
        <v>1.9169948616546746</v>
      </c>
    </row>
    <row r="331" spans="1:14" ht="15.95" customHeight="1" x14ac:dyDescent="0.2">
      <c r="A331" s="181" t="s">
        <v>5</v>
      </c>
      <c r="B331" s="52" t="s">
        <v>78</v>
      </c>
      <c r="C331" s="48">
        <v>81798736.940000013</v>
      </c>
      <c r="D331" s="48">
        <v>36838</v>
      </c>
      <c r="E331" s="83">
        <f t="shared" si="63"/>
        <v>11</v>
      </c>
      <c r="F331" s="63">
        <f t="shared" si="64"/>
        <v>81835574.940000013</v>
      </c>
      <c r="G331" s="48">
        <v>107513787.61000001</v>
      </c>
      <c r="H331" s="48">
        <v>35096.57</v>
      </c>
      <c r="I331" s="83">
        <f t="shared" si="65"/>
        <v>10</v>
      </c>
      <c r="J331" s="63">
        <f t="shared" si="66"/>
        <v>107548884.18000001</v>
      </c>
      <c r="K331" s="48">
        <f t="shared" si="67"/>
        <v>25713309.239999995</v>
      </c>
      <c r="L331" s="93">
        <f t="shared" si="68"/>
        <v>31.42069846622622</v>
      </c>
      <c r="M331" s="61">
        <f t="shared" si="69"/>
        <v>1.4828013218093539</v>
      </c>
      <c r="N331" s="61">
        <f t="shared" si="70"/>
        <v>1.7860085940682704</v>
      </c>
    </row>
    <row r="332" spans="1:14" ht="15.95" customHeight="1" x14ac:dyDescent="0.2">
      <c r="A332" s="181" t="s">
        <v>5</v>
      </c>
      <c r="B332" s="52" t="s">
        <v>91</v>
      </c>
      <c r="C332" s="48">
        <v>87727214.809999973</v>
      </c>
      <c r="D332" s="48">
        <v>429849.7</v>
      </c>
      <c r="E332" s="83">
        <f t="shared" si="63"/>
        <v>10</v>
      </c>
      <c r="F332" s="63">
        <f t="shared" si="64"/>
        <v>88157064.509999976</v>
      </c>
      <c r="G332" s="48">
        <v>93881836.200000018</v>
      </c>
      <c r="H332" s="48">
        <v>354984.05000000005</v>
      </c>
      <c r="I332" s="83">
        <f t="shared" si="65"/>
        <v>11</v>
      </c>
      <c r="J332" s="63">
        <f t="shared" si="66"/>
        <v>94236820.250000015</v>
      </c>
      <c r="K332" s="48">
        <f t="shared" si="67"/>
        <v>6079755.7400000393</v>
      </c>
      <c r="L332" s="93">
        <f t="shared" si="68"/>
        <v>6.89650429468462</v>
      </c>
      <c r="M332" s="61">
        <f t="shared" si="69"/>
        <v>1.597342132417362</v>
      </c>
      <c r="N332" s="61">
        <f t="shared" si="70"/>
        <v>1.5649420459116734</v>
      </c>
    </row>
    <row r="333" spans="1:14" ht="15.95" customHeight="1" x14ac:dyDescent="0.2">
      <c r="A333" s="181" t="s">
        <v>5</v>
      </c>
      <c r="B333" s="52" t="s">
        <v>104</v>
      </c>
      <c r="C333" s="48">
        <v>51099998.889999993</v>
      </c>
      <c r="D333" s="48">
        <v>0</v>
      </c>
      <c r="E333" s="83">
        <f t="shared" si="63"/>
        <v>13</v>
      </c>
      <c r="F333" s="63">
        <f t="shared" si="64"/>
        <v>51099998.889999993</v>
      </c>
      <c r="G333" s="48">
        <v>62268915.959999993</v>
      </c>
      <c r="H333" s="48">
        <v>0</v>
      </c>
      <c r="I333" s="83">
        <f t="shared" si="65"/>
        <v>12</v>
      </c>
      <c r="J333" s="63">
        <f t="shared" si="66"/>
        <v>62268915.959999993</v>
      </c>
      <c r="K333" s="48">
        <f t="shared" si="67"/>
        <v>11168917.07</v>
      </c>
      <c r="L333" s="93">
        <f t="shared" si="68"/>
        <v>21.856981042294503</v>
      </c>
      <c r="M333" s="61">
        <f t="shared" si="69"/>
        <v>0.92589495404782318</v>
      </c>
      <c r="N333" s="61">
        <f t="shared" si="70"/>
        <v>1.0340676232562551</v>
      </c>
    </row>
    <row r="334" spans="1:14" ht="15.95" customHeight="1" x14ac:dyDescent="0.2">
      <c r="A334" s="181" t="s">
        <v>5</v>
      </c>
      <c r="B334" s="52" t="s">
        <v>99</v>
      </c>
      <c r="C334" s="48">
        <v>52809020.149999999</v>
      </c>
      <c r="D334" s="48">
        <v>0</v>
      </c>
      <c r="E334" s="83">
        <f t="shared" si="63"/>
        <v>12</v>
      </c>
      <c r="F334" s="63">
        <f t="shared" si="64"/>
        <v>52809020.149999999</v>
      </c>
      <c r="G334" s="48">
        <v>60633342.630000003</v>
      </c>
      <c r="H334" s="48">
        <v>157160.1</v>
      </c>
      <c r="I334" s="83">
        <f t="shared" si="65"/>
        <v>13</v>
      </c>
      <c r="J334" s="63">
        <f t="shared" si="66"/>
        <v>60790502.730000004</v>
      </c>
      <c r="K334" s="48">
        <f t="shared" si="67"/>
        <v>7981482.5800000057</v>
      </c>
      <c r="L334" s="93">
        <f t="shared" si="68"/>
        <v>15.113862285892093</v>
      </c>
      <c r="M334" s="61">
        <f t="shared" si="69"/>
        <v>0.95686118096302819</v>
      </c>
      <c r="N334" s="61">
        <f t="shared" si="70"/>
        <v>1.0095163807724652</v>
      </c>
    </row>
    <row r="335" spans="1:14" ht="15.95" customHeight="1" x14ac:dyDescent="0.2">
      <c r="A335" s="181" t="s">
        <v>5</v>
      </c>
      <c r="B335" s="52" t="s">
        <v>111</v>
      </c>
      <c r="C335" s="48">
        <v>38256912.920000002</v>
      </c>
      <c r="D335" s="48">
        <v>401524.64999999997</v>
      </c>
      <c r="E335" s="83">
        <f t="shared" si="63"/>
        <v>17</v>
      </c>
      <c r="F335" s="63">
        <f t="shared" si="64"/>
        <v>38658437.57</v>
      </c>
      <c r="G335" s="48">
        <v>43049854.549999997</v>
      </c>
      <c r="H335" s="48">
        <v>1094925.7</v>
      </c>
      <c r="I335" s="83">
        <f t="shared" si="65"/>
        <v>14</v>
      </c>
      <c r="J335" s="63">
        <f t="shared" si="66"/>
        <v>44144780.25</v>
      </c>
      <c r="K335" s="48">
        <f t="shared" si="67"/>
        <v>5486342.6799999997</v>
      </c>
      <c r="L335" s="93">
        <f t="shared" si="68"/>
        <v>14.191837603539238</v>
      </c>
      <c r="M335" s="61">
        <f t="shared" si="69"/>
        <v>0.70046287778766325</v>
      </c>
      <c r="N335" s="61">
        <f t="shared" si="70"/>
        <v>0.73308949238189325</v>
      </c>
    </row>
    <row r="336" spans="1:14" ht="15.95" customHeight="1" x14ac:dyDescent="0.2">
      <c r="A336" s="181" t="s">
        <v>5</v>
      </c>
      <c r="B336" s="51" t="s">
        <v>112</v>
      </c>
      <c r="C336" s="48">
        <v>44120635.940000005</v>
      </c>
      <c r="D336" s="48">
        <v>-349448.4</v>
      </c>
      <c r="E336" s="83">
        <f t="shared" si="63"/>
        <v>14</v>
      </c>
      <c r="F336" s="63">
        <f t="shared" si="64"/>
        <v>43771187.540000007</v>
      </c>
      <c r="G336" s="48">
        <v>39529761.710000001</v>
      </c>
      <c r="H336" s="48">
        <v>0</v>
      </c>
      <c r="I336" s="83">
        <f t="shared" si="65"/>
        <v>15</v>
      </c>
      <c r="J336" s="63">
        <f t="shared" si="66"/>
        <v>39529761.710000001</v>
      </c>
      <c r="K336" s="48">
        <f t="shared" si="67"/>
        <v>-4241425.8300000057</v>
      </c>
      <c r="L336" s="93">
        <f t="shared" si="68"/>
        <v>-9.6899948764789787</v>
      </c>
      <c r="M336" s="61">
        <f t="shared" si="69"/>
        <v>0.79310220266752274</v>
      </c>
      <c r="N336" s="61">
        <f t="shared" si="70"/>
        <v>0.65645027071940409</v>
      </c>
    </row>
    <row r="337" spans="1:14" ht="15.95" customHeight="1" x14ac:dyDescent="0.2">
      <c r="A337" s="181" t="s">
        <v>5</v>
      </c>
      <c r="B337" s="52" t="s">
        <v>81</v>
      </c>
      <c r="C337" s="48">
        <v>33713099.329999998</v>
      </c>
      <c r="D337" s="48">
        <v>778505.17999999993</v>
      </c>
      <c r="E337" s="83">
        <f t="shared" si="63"/>
        <v>19</v>
      </c>
      <c r="F337" s="63">
        <f t="shared" si="64"/>
        <v>34491604.509999998</v>
      </c>
      <c r="G337" s="48">
        <v>36934093.030000001</v>
      </c>
      <c r="H337" s="48">
        <v>160558.62</v>
      </c>
      <c r="I337" s="83">
        <f t="shared" si="65"/>
        <v>16</v>
      </c>
      <c r="J337" s="63">
        <f t="shared" si="66"/>
        <v>37094651.649999999</v>
      </c>
      <c r="K337" s="48">
        <f t="shared" si="67"/>
        <v>2603047.1400000006</v>
      </c>
      <c r="L337" s="93">
        <f t="shared" si="68"/>
        <v>7.5469006936030203</v>
      </c>
      <c r="M337" s="61">
        <f t="shared" si="69"/>
        <v>0.62496288192819849</v>
      </c>
      <c r="N337" s="61">
        <f t="shared" si="70"/>
        <v>0.61601165968385718</v>
      </c>
    </row>
    <row r="338" spans="1:14" ht="15.95" customHeight="1" x14ac:dyDescent="0.2">
      <c r="A338" s="181" t="s">
        <v>5</v>
      </c>
      <c r="B338" s="52" t="s">
        <v>116</v>
      </c>
      <c r="C338" s="48">
        <v>27296870.190000005</v>
      </c>
      <c r="D338" s="48">
        <v>111681.2</v>
      </c>
      <c r="E338" s="83">
        <f t="shared" si="63"/>
        <v>20</v>
      </c>
      <c r="F338" s="63">
        <f t="shared" si="64"/>
        <v>27408551.390000004</v>
      </c>
      <c r="G338" s="48">
        <v>21023930.640000004</v>
      </c>
      <c r="H338" s="48">
        <v>14662285.030000001</v>
      </c>
      <c r="I338" s="83">
        <f t="shared" si="65"/>
        <v>17</v>
      </c>
      <c r="J338" s="63">
        <f t="shared" si="66"/>
        <v>35686215.670000002</v>
      </c>
      <c r="K338" s="48">
        <f t="shared" si="67"/>
        <v>8277664.2799999975</v>
      </c>
      <c r="L338" s="93">
        <f t="shared" si="68"/>
        <v>30.201028001137264</v>
      </c>
      <c r="M338" s="61">
        <f t="shared" si="69"/>
        <v>0.49662309160495288</v>
      </c>
      <c r="N338" s="61">
        <f t="shared" si="70"/>
        <v>0.59262249313272031</v>
      </c>
    </row>
    <row r="339" spans="1:14" ht="15.95" customHeight="1" x14ac:dyDescent="0.2">
      <c r="A339" s="181" t="s">
        <v>5</v>
      </c>
      <c r="B339" s="52" t="s">
        <v>101</v>
      </c>
      <c r="C339" s="48">
        <v>2914479.1999999997</v>
      </c>
      <c r="D339" s="48">
        <v>40382250.880000003</v>
      </c>
      <c r="E339" s="83">
        <f t="shared" si="63"/>
        <v>15</v>
      </c>
      <c r="F339" s="63">
        <f t="shared" si="64"/>
        <v>43296730.080000006</v>
      </c>
      <c r="G339" s="48">
        <v>1384841.6099999999</v>
      </c>
      <c r="H339" s="48">
        <v>31682172.280000001</v>
      </c>
      <c r="I339" s="83">
        <f t="shared" si="65"/>
        <v>18</v>
      </c>
      <c r="J339" s="63">
        <f t="shared" si="66"/>
        <v>33067013.890000001</v>
      </c>
      <c r="K339" s="48">
        <f t="shared" si="67"/>
        <v>-10229716.190000005</v>
      </c>
      <c r="L339" s="93">
        <f t="shared" si="68"/>
        <v>-23.626994858730459</v>
      </c>
      <c r="M339" s="61">
        <f t="shared" si="69"/>
        <v>0.78450537727286862</v>
      </c>
      <c r="N339" s="61">
        <f t="shared" si="70"/>
        <v>0.54912676628863988</v>
      </c>
    </row>
    <row r="340" spans="1:14" ht="15.95" customHeight="1" x14ac:dyDescent="0.2">
      <c r="A340" s="181" t="s">
        <v>5</v>
      </c>
      <c r="B340" s="52" t="s">
        <v>98</v>
      </c>
      <c r="C340" s="48">
        <v>1417758.59</v>
      </c>
      <c r="D340" s="48">
        <v>39024307.030000001</v>
      </c>
      <c r="E340" s="83">
        <f t="shared" si="63"/>
        <v>16</v>
      </c>
      <c r="F340" s="63">
        <f t="shared" si="64"/>
        <v>40442065.620000005</v>
      </c>
      <c r="G340" s="48">
        <v>81030.149999999994</v>
      </c>
      <c r="H340" s="48">
        <v>32608747.710000001</v>
      </c>
      <c r="I340" s="83">
        <f t="shared" si="65"/>
        <v>19</v>
      </c>
      <c r="J340" s="63">
        <f t="shared" si="66"/>
        <v>32689777.859999999</v>
      </c>
      <c r="K340" s="48">
        <f t="shared" si="67"/>
        <v>-7752287.7600000054</v>
      </c>
      <c r="L340" s="93">
        <f t="shared" si="68"/>
        <v>-19.168871918763294</v>
      </c>
      <c r="M340" s="61">
        <f t="shared" si="69"/>
        <v>0.7327809256793697</v>
      </c>
      <c r="N340" s="61">
        <f t="shared" si="70"/>
        <v>0.54286220299996302</v>
      </c>
    </row>
    <row r="341" spans="1:14" ht="15.95" customHeight="1" x14ac:dyDescent="0.2">
      <c r="A341" s="181" t="s">
        <v>5</v>
      </c>
      <c r="B341" s="52" t="s">
        <v>83</v>
      </c>
      <c r="C341" s="48">
        <v>23612418.800000001</v>
      </c>
      <c r="D341" s="48">
        <v>0</v>
      </c>
      <c r="E341" s="83">
        <f t="shared" si="63"/>
        <v>21</v>
      </c>
      <c r="F341" s="63">
        <f t="shared" si="64"/>
        <v>23612418.800000001</v>
      </c>
      <c r="G341" s="48">
        <v>28506638.329999998</v>
      </c>
      <c r="H341" s="48">
        <v>0</v>
      </c>
      <c r="I341" s="83">
        <f t="shared" si="65"/>
        <v>21</v>
      </c>
      <c r="J341" s="63">
        <f t="shared" si="66"/>
        <v>28506638.329999998</v>
      </c>
      <c r="K341" s="48">
        <f t="shared" si="67"/>
        <v>4894219.5299999975</v>
      </c>
      <c r="L341" s="93">
        <f t="shared" si="68"/>
        <v>20.727311214723994</v>
      </c>
      <c r="M341" s="61">
        <f t="shared" si="69"/>
        <v>0.42783991966117951</v>
      </c>
      <c r="N341" s="61">
        <f t="shared" si="70"/>
        <v>0.47339497228223082</v>
      </c>
    </row>
    <row r="342" spans="1:14" ht="15.95" customHeight="1" x14ac:dyDescent="0.2">
      <c r="A342" s="181" t="s">
        <v>5</v>
      </c>
      <c r="B342" s="52" t="s">
        <v>107</v>
      </c>
      <c r="C342" s="48">
        <v>18525307.299999997</v>
      </c>
      <c r="D342" s="48">
        <v>0</v>
      </c>
      <c r="E342" s="83">
        <f t="shared" si="63"/>
        <v>23</v>
      </c>
      <c r="F342" s="63">
        <f t="shared" si="64"/>
        <v>18525307.299999997</v>
      </c>
      <c r="G342" s="48">
        <v>32655017.140000001</v>
      </c>
      <c r="H342" s="48">
        <v>0</v>
      </c>
      <c r="I342" s="83">
        <f>IF(J342=0,"ND",RANK(J342,$J$322:$J$359))</f>
        <v>20</v>
      </c>
      <c r="J342" s="63">
        <f t="shared" si="66"/>
        <v>32655017.140000001</v>
      </c>
      <c r="K342" s="48">
        <f t="shared" si="67"/>
        <v>14129709.840000004</v>
      </c>
      <c r="L342" s="93">
        <f t="shared" si="68"/>
        <v>76.272472090112132</v>
      </c>
      <c r="M342" s="61">
        <f t="shared" si="69"/>
        <v>0.33566514528069696</v>
      </c>
      <c r="N342" s="61">
        <f t="shared" si="70"/>
        <v>0.54228494973388452</v>
      </c>
    </row>
    <row r="343" spans="1:14" ht="15.95" customHeight="1" x14ac:dyDescent="0.2">
      <c r="A343" s="181" t="s">
        <v>5</v>
      </c>
      <c r="B343" s="52" t="s">
        <v>80</v>
      </c>
      <c r="C343" s="48">
        <v>25853506.530000001</v>
      </c>
      <c r="D343" s="48">
        <v>9454942.7300000004</v>
      </c>
      <c r="E343" s="83">
        <f t="shared" si="63"/>
        <v>18</v>
      </c>
      <c r="F343" s="63">
        <f t="shared" si="64"/>
        <v>35308449.260000005</v>
      </c>
      <c r="G343" s="48">
        <v>25551166.75</v>
      </c>
      <c r="H343" s="48">
        <v>0</v>
      </c>
      <c r="I343" s="83">
        <f t="shared" ref="I343:I359" si="71">IF(J343=0,"ND",RANK(J343,$J$322:$J$359))</f>
        <v>22</v>
      </c>
      <c r="J343" s="63">
        <f t="shared" si="66"/>
        <v>25551166.75</v>
      </c>
      <c r="K343" s="48">
        <f t="shared" si="67"/>
        <v>-9757282.5100000054</v>
      </c>
      <c r="L343" s="93">
        <f t="shared" si="68"/>
        <v>-27.63441248339889</v>
      </c>
      <c r="M343" s="61">
        <f t="shared" si="69"/>
        <v>0.63976351693199829</v>
      </c>
      <c r="N343" s="61">
        <f t="shared" si="70"/>
        <v>0.42431498710479171</v>
      </c>
    </row>
    <row r="344" spans="1:14" ht="15.95" customHeight="1" x14ac:dyDescent="0.2">
      <c r="A344" s="181" t="s">
        <v>5</v>
      </c>
      <c r="B344" s="51" t="s">
        <v>106</v>
      </c>
      <c r="C344" s="48">
        <v>0</v>
      </c>
      <c r="D344" s="48">
        <v>21389910.829999998</v>
      </c>
      <c r="E344" s="83">
        <f t="shared" si="63"/>
        <v>22</v>
      </c>
      <c r="F344" s="63">
        <f t="shared" si="64"/>
        <v>21389910.829999998</v>
      </c>
      <c r="G344" s="48">
        <v>0</v>
      </c>
      <c r="H344" s="48">
        <v>21445884.379999999</v>
      </c>
      <c r="I344" s="83">
        <f t="shared" si="71"/>
        <v>23</v>
      </c>
      <c r="J344" s="63">
        <f t="shared" si="66"/>
        <v>21445884.379999999</v>
      </c>
      <c r="K344" s="48">
        <f t="shared" si="67"/>
        <v>55973.550000000745</v>
      </c>
      <c r="L344" s="93">
        <f t="shared" si="68"/>
        <v>0.26168201655846152</v>
      </c>
      <c r="M344" s="61">
        <f t="shared" si="69"/>
        <v>0.38756968562098315</v>
      </c>
      <c r="N344" s="61">
        <f t="shared" si="70"/>
        <v>0.35614068990217645</v>
      </c>
    </row>
    <row r="345" spans="1:14" ht="15.95" customHeight="1" x14ac:dyDescent="0.2">
      <c r="A345" s="181" t="s">
        <v>5</v>
      </c>
      <c r="B345" s="52" t="s">
        <v>120</v>
      </c>
      <c r="C345" s="48">
        <v>14498489.34</v>
      </c>
      <c r="D345" s="48">
        <v>305878.83999999997</v>
      </c>
      <c r="E345" s="83">
        <f t="shared" si="63"/>
        <v>25</v>
      </c>
      <c r="F345" s="63">
        <f t="shared" si="64"/>
        <v>14804368.18</v>
      </c>
      <c r="G345" s="48">
        <v>15128789.33</v>
      </c>
      <c r="H345" s="48">
        <v>471260</v>
      </c>
      <c r="I345" s="83">
        <f t="shared" si="71"/>
        <v>24</v>
      </c>
      <c r="J345" s="63">
        <f t="shared" si="66"/>
        <v>15600049.33</v>
      </c>
      <c r="K345" s="48">
        <f t="shared" si="67"/>
        <v>795681.15000000037</v>
      </c>
      <c r="L345" s="93">
        <f t="shared" si="68"/>
        <v>5.3746376767022586</v>
      </c>
      <c r="M345" s="61">
        <f t="shared" si="69"/>
        <v>0.26824442452993091</v>
      </c>
      <c r="N345" s="61">
        <f t="shared" si="70"/>
        <v>0.25906193619487311</v>
      </c>
    </row>
    <row r="346" spans="1:14" ht="15.95" customHeight="1" x14ac:dyDescent="0.2">
      <c r="A346" s="181" t="s">
        <v>5</v>
      </c>
      <c r="B346" s="52" t="s">
        <v>96</v>
      </c>
      <c r="C346" s="48">
        <v>11792940.789999999</v>
      </c>
      <c r="D346" s="48">
        <v>0</v>
      </c>
      <c r="E346" s="83">
        <f t="shared" si="63"/>
        <v>26</v>
      </c>
      <c r="F346" s="63">
        <f t="shared" si="64"/>
        <v>11792940.789999999</v>
      </c>
      <c r="G346" s="48">
        <v>8314014.1099999994</v>
      </c>
      <c r="H346" s="48">
        <v>0</v>
      </c>
      <c r="I346" s="83">
        <f t="shared" si="71"/>
        <v>25</v>
      </c>
      <c r="J346" s="63">
        <f t="shared" si="66"/>
        <v>8314014.1099999994</v>
      </c>
      <c r="K346" s="48">
        <f t="shared" si="67"/>
        <v>-3478926.6799999997</v>
      </c>
      <c r="L346" s="93">
        <f t="shared" si="68"/>
        <v>-29.500077562926524</v>
      </c>
      <c r="M346" s="61">
        <f t="shared" si="69"/>
        <v>0.2136795422315077</v>
      </c>
      <c r="N346" s="61">
        <f t="shared" si="70"/>
        <v>0.13806652449143855</v>
      </c>
    </row>
    <row r="347" spans="1:14" ht="15.95" customHeight="1" x14ac:dyDescent="0.2">
      <c r="A347" s="181" t="s">
        <v>5</v>
      </c>
      <c r="B347" s="52" t="s">
        <v>119</v>
      </c>
      <c r="C347" s="48">
        <v>4847449.209999999</v>
      </c>
      <c r="D347" s="48">
        <v>0</v>
      </c>
      <c r="E347" s="83">
        <f t="shared" si="63"/>
        <v>28</v>
      </c>
      <c r="F347" s="63">
        <f t="shared" si="64"/>
        <v>4847449.209999999</v>
      </c>
      <c r="G347" s="48">
        <v>7626982.8799999999</v>
      </c>
      <c r="H347" s="48">
        <v>0</v>
      </c>
      <c r="I347" s="83">
        <f t="shared" si="71"/>
        <v>26</v>
      </c>
      <c r="J347" s="63">
        <f t="shared" si="66"/>
        <v>7626982.8799999999</v>
      </c>
      <c r="K347" s="48">
        <f t="shared" si="67"/>
        <v>2779533.6700000009</v>
      </c>
      <c r="L347" s="93">
        <f t="shared" si="68"/>
        <v>57.340129820566013</v>
      </c>
      <c r="M347" s="61">
        <f t="shared" si="69"/>
        <v>8.7832267339254866E-2</v>
      </c>
      <c r="N347" s="61">
        <f t="shared" si="70"/>
        <v>0.12665735283402144</v>
      </c>
    </row>
    <row r="348" spans="1:14" ht="15.95" customHeight="1" x14ac:dyDescent="0.2">
      <c r="A348" s="181" t="s">
        <v>5</v>
      </c>
      <c r="B348" s="52" t="s">
        <v>82</v>
      </c>
      <c r="C348" s="48">
        <v>4579299.45</v>
      </c>
      <c r="D348" s="48">
        <v>0</v>
      </c>
      <c r="E348" s="83">
        <f t="shared" si="63"/>
        <v>29</v>
      </c>
      <c r="F348" s="63">
        <f t="shared" si="64"/>
        <v>4579299.45</v>
      </c>
      <c r="G348" s="48">
        <v>6966892.9800000004</v>
      </c>
      <c r="H348" s="48">
        <v>0</v>
      </c>
      <c r="I348" s="83">
        <f t="shared" si="71"/>
        <v>27</v>
      </c>
      <c r="J348" s="63">
        <f t="shared" si="66"/>
        <v>6966892.9800000004</v>
      </c>
      <c r="K348" s="48">
        <f t="shared" si="67"/>
        <v>2387593.5300000003</v>
      </c>
      <c r="L348" s="93">
        <f t="shared" si="68"/>
        <v>52.138838179713275</v>
      </c>
      <c r="M348" s="61">
        <f t="shared" si="69"/>
        <v>8.297358798296782E-2</v>
      </c>
      <c r="N348" s="61">
        <f t="shared" si="70"/>
        <v>0.11569558188450096</v>
      </c>
    </row>
    <row r="349" spans="1:14" ht="15.95" customHeight="1" x14ac:dyDescent="0.2">
      <c r="A349" s="181" t="s">
        <v>5</v>
      </c>
      <c r="B349" s="52" t="s">
        <v>115</v>
      </c>
      <c r="C349" s="48">
        <v>15048281.58</v>
      </c>
      <c r="D349" s="48">
        <v>3454.59</v>
      </c>
      <c r="E349" s="83">
        <f t="shared" si="63"/>
        <v>24</v>
      </c>
      <c r="F349" s="63">
        <f t="shared" si="64"/>
        <v>15051736.17</v>
      </c>
      <c r="G349" s="48">
        <v>5975954.6600000001</v>
      </c>
      <c r="H349" s="48">
        <v>699324.28</v>
      </c>
      <c r="I349" s="83">
        <f t="shared" si="71"/>
        <v>28</v>
      </c>
      <c r="J349" s="63">
        <f t="shared" si="66"/>
        <v>6675278.9400000004</v>
      </c>
      <c r="K349" s="48">
        <f t="shared" si="67"/>
        <v>-8376457.2299999995</v>
      </c>
      <c r="L349" s="93">
        <f t="shared" si="68"/>
        <v>-55.651103204262441</v>
      </c>
      <c r="M349" s="61">
        <f t="shared" si="69"/>
        <v>0.27272655327179229</v>
      </c>
      <c r="N349" s="61">
        <f t="shared" si="70"/>
        <v>0.11085289861947253</v>
      </c>
    </row>
    <row r="350" spans="1:14" ht="15.95" customHeight="1" x14ac:dyDescent="0.2">
      <c r="A350" s="181" t="s">
        <v>5</v>
      </c>
      <c r="B350" s="52" t="s">
        <v>90</v>
      </c>
      <c r="C350" s="48">
        <v>5015195.0500000007</v>
      </c>
      <c r="D350" s="48">
        <v>105510</v>
      </c>
      <c r="E350" s="83">
        <f t="shared" si="63"/>
        <v>27</v>
      </c>
      <c r="F350" s="63">
        <f t="shared" si="64"/>
        <v>5120705.0500000007</v>
      </c>
      <c r="G350" s="48">
        <v>4336951.37</v>
      </c>
      <c r="H350" s="48">
        <v>79230</v>
      </c>
      <c r="I350" s="83">
        <f t="shared" si="71"/>
        <v>29</v>
      </c>
      <c r="J350" s="63">
        <f t="shared" si="66"/>
        <v>4416181.37</v>
      </c>
      <c r="K350" s="48">
        <f t="shared" si="67"/>
        <v>-704523.68000000063</v>
      </c>
      <c r="L350" s="93">
        <f t="shared" si="68"/>
        <v>-13.758333532606033</v>
      </c>
      <c r="M350" s="61">
        <f t="shared" si="69"/>
        <v>9.2783465165398329E-2</v>
      </c>
      <c r="N350" s="61">
        <f t="shared" si="70"/>
        <v>7.333723580603109E-2</v>
      </c>
    </row>
    <row r="351" spans="1:14" ht="15.95" customHeight="1" x14ac:dyDescent="0.2">
      <c r="A351" s="181" t="s">
        <v>5</v>
      </c>
      <c r="B351" s="52" t="s">
        <v>127</v>
      </c>
      <c r="C351" s="48">
        <v>0</v>
      </c>
      <c r="D351" s="48">
        <v>0</v>
      </c>
      <c r="E351" s="83" t="str">
        <f t="shared" si="63"/>
        <v>ND</v>
      </c>
      <c r="F351" s="63">
        <f t="shared" si="64"/>
        <v>0</v>
      </c>
      <c r="G351" s="48">
        <v>0</v>
      </c>
      <c r="H351" s="48">
        <v>2384308.41</v>
      </c>
      <c r="I351" s="83">
        <f t="shared" si="71"/>
        <v>30</v>
      </c>
      <c r="J351" s="63">
        <f t="shared" si="66"/>
        <v>2384308.41</v>
      </c>
      <c r="K351" s="48">
        <f t="shared" si="67"/>
        <v>2384308.41</v>
      </c>
      <c r="L351" s="93">
        <f t="shared" si="68"/>
        <v>0</v>
      </c>
      <c r="M351" s="61">
        <f t="shared" si="69"/>
        <v>0</v>
      </c>
      <c r="N351" s="61">
        <f t="shared" si="70"/>
        <v>3.9594974356425283E-2</v>
      </c>
    </row>
    <row r="352" spans="1:14" ht="15.95" customHeight="1" x14ac:dyDescent="0.2">
      <c r="A352" s="181" t="s">
        <v>5</v>
      </c>
      <c r="B352" s="52" t="s">
        <v>122</v>
      </c>
      <c r="C352" s="48">
        <v>106842.86</v>
      </c>
      <c r="D352" s="48">
        <v>0</v>
      </c>
      <c r="E352" s="83">
        <f t="shared" si="63"/>
        <v>30</v>
      </c>
      <c r="F352" s="63">
        <f t="shared" si="64"/>
        <v>106842.86</v>
      </c>
      <c r="G352" s="48">
        <v>612922.35</v>
      </c>
      <c r="H352" s="48">
        <v>0</v>
      </c>
      <c r="I352" s="83">
        <f t="shared" si="71"/>
        <v>31</v>
      </c>
      <c r="J352" s="63">
        <f t="shared" si="66"/>
        <v>612922.35</v>
      </c>
      <c r="K352" s="48">
        <f t="shared" si="67"/>
        <v>506079.49</v>
      </c>
      <c r="L352" s="93">
        <f t="shared" si="68"/>
        <v>473.66711261753937</v>
      </c>
      <c r="M352" s="61">
        <f t="shared" si="69"/>
        <v>1.9359152074149492E-3</v>
      </c>
      <c r="N352" s="61">
        <f t="shared" si="70"/>
        <v>1.0178483886121897E-2</v>
      </c>
    </row>
    <row r="353" spans="1:14" ht="15.95" customHeight="1" x14ac:dyDescent="0.2">
      <c r="A353" s="181" t="s">
        <v>5</v>
      </c>
      <c r="B353" s="52" t="s">
        <v>124</v>
      </c>
      <c r="C353" s="48">
        <v>0</v>
      </c>
      <c r="D353" s="48">
        <v>0</v>
      </c>
      <c r="E353" s="83" t="str">
        <f t="shared" si="63"/>
        <v>ND</v>
      </c>
      <c r="F353" s="63">
        <f t="shared" si="64"/>
        <v>0</v>
      </c>
      <c r="G353" s="48">
        <v>390317.16</v>
      </c>
      <c r="H353" s="48">
        <v>0</v>
      </c>
      <c r="I353" s="83">
        <f t="shared" si="71"/>
        <v>32</v>
      </c>
      <c r="J353" s="63">
        <f t="shared" si="66"/>
        <v>390317.16</v>
      </c>
      <c r="K353" s="48">
        <f t="shared" si="67"/>
        <v>390317.16</v>
      </c>
      <c r="L353" s="93">
        <f t="shared" si="68"/>
        <v>0</v>
      </c>
      <c r="M353" s="61">
        <f t="shared" si="69"/>
        <v>0</v>
      </c>
      <c r="N353" s="61">
        <f t="shared" si="70"/>
        <v>6.4817948367144095E-3</v>
      </c>
    </row>
    <row r="354" spans="1:14" ht="15.95" customHeight="1" x14ac:dyDescent="0.2">
      <c r="A354" s="181" t="s">
        <v>5</v>
      </c>
      <c r="B354" s="52" t="s">
        <v>125</v>
      </c>
      <c r="C354" s="48">
        <v>0</v>
      </c>
      <c r="D354" s="48">
        <v>0</v>
      </c>
      <c r="E354" s="83" t="str">
        <f t="shared" si="63"/>
        <v>ND</v>
      </c>
      <c r="F354" s="63">
        <f t="shared" si="64"/>
        <v>0</v>
      </c>
      <c r="G354" s="48">
        <v>85837.959999999992</v>
      </c>
      <c r="H354" s="48">
        <v>18007</v>
      </c>
      <c r="I354" s="83">
        <f t="shared" si="71"/>
        <v>33</v>
      </c>
      <c r="J354" s="63">
        <f t="shared" si="66"/>
        <v>103844.95999999999</v>
      </c>
      <c r="K354" s="48">
        <f t="shared" si="67"/>
        <v>103844.95999999999</v>
      </c>
      <c r="L354" s="93">
        <f t="shared" si="68"/>
        <v>0</v>
      </c>
      <c r="M354" s="61">
        <f t="shared" si="69"/>
        <v>0</v>
      </c>
      <c r="N354" s="61">
        <f t="shared" si="70"/>
        <v>1.7244994443667667E-3</v>
      </c>
    </row>
    <row r="355" spans="1:14" ht="15.95" customHeight="1" x14ac:dyDescent="0.2">
      <c r="A355" s="181" t="s">
        <v>5</v>
      </c>
      <c r="B355" s="52" t="s">
        <v>84</v>
      </c>
      <c r="C355" s="48">
        <v>0</v>
      </c>
      <c r="D355" s="48">
        <v>0</v>
      </c>
      <c r="E355" s="83" t="str">
        <f t="shared" si="63"/>
        <v>ND</v>
      </c>
      <c r="F355" s="63">
        <f t="shared" si="64"/>
        <v>0</v>
      </c>
      <c r="G355" s="48">
        <v>0</v>
      </c>
      <c r="H355" s="48">
        <v>0</v>
      </c>
      <c r="I355" s="83" t="str">
        <f t="shared" si="71"/>
        <v>ND</v>
      </c>
      <c r="J355" s="63">
        <f t="shared" si="66"/>
        <v>0</v>
      </c>
      <c r="K355" s="48">
        <f t="shared" si="67"/>
        <v>0</v>
      </c>
      <c r="L355" s="93">
        <f t="shared" si="68"/>
        <v>0</v>
      </c>
      <c r="M355" s="61">
        <f t="shared" si="69"/>
        <v>0</v>
      </c>
      <c r="N355" s="61">
        <f t="shared" si="70"/>
        <v>0</v>
      </c>
    </row>
    <row r="356" spans="1:14" ht="15.95" customHeight="1" x14ac:dyDescent="0.2">
      <c r="A356" s="181" t="s">
        <v>5</v>
      </c>
      <c r="B356" s="52" t="s">
        <v>103</v>
      </c>
      <c r="C356" s="48">
        <v>0</v>
      </c>
      <c r="D356" s="48">
        <v>0</v>
      </c>
      <c r="E356" s="83" t="str">
        <f t="shared" si="63"/>
        <v>ND</v>
      </c>
      <c r="F356" s="63">
        <f t="shared" si="64"/>
        <v>0</v>
      </c>
      <c r="G356" s="48">
        <v>0</v>
      </c>
      <c r="H356" s="48">
        <v>0</v>
      </c>
      <c r="I356" s="83" t="str">
        <f t="shared" si="71"/>
        <v>ND</v>
      </c>
      <c r="J356" s="63">
        <f t="shared" si="66"/>
        <v>0</v>
      </c>
      <c r="K356" s="48">
        <f t="shared" si="67"/>
        <v>0</v>
      </c>
      <c r="L356" s="93">
        <f t="shared" si="68"/>
        <v>0</v>
      </c>
      <c r="M356" s="61">
        <f t="shared" si="69"/>
        <v>0</v>
      </c>
      <c r="N356" s="61">
        <f t="shared" si="70"/>
        <v>0</v>
      </c>
    </row>
    <row r="357" spans="1:14" ht="15.95" customHeight="1" x14ac:dyDescent="0.2">
      <c r="A357" s="181" t="s">
        <v>5</v>
      </c>
      <c r="B357" s="52" t="s">
        <v>102</v>
      </c>
      <c r="C357" s="48">
        <v>0</v>
      </c>
      <c r="D357" s="48">
        <v>0</v>
      </c>
      <c r="E357" s="83" t="str">
        <f t="shared" si="63"/>
        <v>ND</v>
      </c>
      <c r="F357" s="63">
        <f t="shared" si="64"/>
        <v>0</v>
      </c>
      <c r="G357" s="48">
        <v>0</v>
      </c>
      <c r="H357" s="48">
        <v>0</v>
      </c>
      <c r="I357" s="83" t="str">
        <f t="shared" si="71"/>
        <v>ND</v>
      </c>
      <c r="J357" s="63">
        <f t="shared" si="66"/>
        <v>0</v>
      </c>
      <c r="K357" s="48">
        <f t="shared" si="67"/>
        <v>0</v>
      </c>
      <c r="L357" s="93">
        <f t="shared" si="68"/>
        <v>0</v>
      </c>
      <c r="M357" s="61">
        <f t="shared" si="69"/>
        <v>0</v>
      </c>
      <c r="N357" s="61">
        <f t="shared" si="70"/>
        <v>0</v>
      </c>
    </row>
    <row r="358" spans="1:14" ht="15.95" customHeight="1" x14ac:dyDescent="0.2">
      <c r="A358" s="181" t="s">
        <v>5</v>
      </c>
      <c r="B358" s="52" t="s">
        <v>100</v>
      </c>
      <c r="C358" s="48">
        <v>0</v>
      </c>
      <c r="D358" s="48">
        <v>0</v>
      </c>
      <c r="E358" s="83" t="str">
        <f t="shared" si="63"/>
        <v>ND</v>
      </c>
      <c r="F358" s="63">
        <f t="shared" si="64"/>
        <v>0</v>
      </c>
      <c r="G358" s="48">
        <v>0</v>
      </c>
      <c r="H358" s="48">
        <v>0</v>
      </c>
      <c r="I358" s="83" t="str">
        <f t="shared" si="71"/>
        <v>ND</v>
      </c>
      <c r="J358" s="63">
        <f t="shared" si="66"/>
        <v>0</v>
      </c>
      <c r="K358" s="48">
        <f t="shared" si="67"/>
        <v>0</v>
      </c>
      <c r="L358" s="93">
        <f t="shared" si="68"/>
        <v>0</v>
      </c>
      <c r="M358" s="61">
        <f t="shared" si="69"/>
        <v>0</v>
      </c>
      <c r="N358" s="61">
        <f t="shared" si="70"/>
        <v>0</v>
      </c>
    </row>
    <row r="359" spans="1:14" ht="15.95" customHeight="1" x14ac:dyDescent="0.2">
      <c r="A359" s="181" t="s">
        <v>5</v>
      </c>
      <c r="B359" s="52" t="s">
        <v>117</v>
      </c>
      <c r="C359" s="48">
        <v>0</v>
      </c>
      <c r="D359" s="48">
        <v>0</v>
      </c>
      <c r="E359" s="83" t="str">
        <f t="shared" si="63"/>
        <v>ND</v>
      </c>
      <c r="F359" s="63">
        <f t="shared" si="64"/>
        <v>0</v>
      </c>
      <c r="G359" s="48">
        <v>0</v>
      </c>
      <c r="H359" s="48">
        <v>0</v>
      </c>
      <c r="I359" s="83" t="str">
        <f t="shared" si="71"/>
        <v>ND</v>
      </c>
      <c r="J359" s="63">
        <f t="shared" si="66"/>
        <v>0</v>
      </c>
      <c r="K359" s="48">
        <f t="shared" si="67"/>
        <v>0</v>
      </c>
      <c r="L359" s="93">
        <f t="shared" si="68"/>
        <v>0</v>
      </c>
      <c r="M359" s="61">
        <f t="shared" si="69"/>
        <v>0</v>
      </c>
      <c r="N359" s="61">
        <f t="shared" si="70"/>
        <v>0</v>
      </c>
    </row>
    <row r="360" spans="1:14" ht="19.5" customHeight="1" x14ac:dyDescent="0.2">
      <c r="A360" s="8"/>
      <c r="B360" s="55" t="s">
        <v>21</v>
      </c>
      <c r="C360" s="66">
        <f>SUM(C322:C359)</f>
        <v>3474481935.4500012</v>
      </c>
      <c r="D360" s="66">
        <f>SUM(D322:D359)</f>
        <v>2044502552.6499999</v>
      </c>
      <c r="E360" s="66"/>
      <c r="F360" s="66">
        <f>SUM(F322:F359)</f>
        <v>5518984488.1000004</v>
      </c>
      <c r="G360" s="66">
        <f>SUM(G322:G359)</f>
        <v>3799346696.3600001</v>
      </c>
      <c r="H360" s="66">
        <f>SUM(H322:H359)</f>
        <v>2222398357.7900004</v>
      </c>
      <c r="I360" s="66"/>
      <c r="J360" s="66">
        <f>SUM(J322:J359)</f>
        <v>6021745054.1499996</v>
      </c>
      <c r="K360" s="66">
        <f t="shared" si="67"/>
        <v>502760566.04999924</v>
      </c>
      <c r="L360" s="94">
        <f>K360/F360*100</f>
        <v>9.109657168525267</v>
      </c>
      <c r="M360" s="67">
        <f>SUM(M322:M359)</f>
        <v>99.999999999999972</v>
      </c>
      <c r="N360" s="67">
        <f>SUM(N322:N359)</f>
        <v>99.999999999999986</v>
      </c>
    </row>
    <row r="361" spans="1:14" x14ac:dyDescent="0.2">
      <c r="B361" s="80" t="s">
        <v>95</v>
      </c>
    </row>
    <row r="365" spans="1:14" ht="13.5" customHeight="1" x14ac:dyDescent="0.2"/>
    <row r="367" spans="1:14" ht="20.25" x14ac:dyDescent="0.3">
      <c r="A367" s="192" t="s">
        <v>42</v>
      </c>
      <c r="B367" s="192"/>
      <c r="C367" s="192"/>
      <c r="D367" s="192"/>
      <c r="E367" s="192"/>
      <c r="F367" s="192"/>
      <c r="G367" s="192"/>
      <c r="H367" s="192"/>
      <c r="I367" s="192"/>
      <c r="J367" s="192"/>
      <c r="K367" s="192"/>
      <c r="L367" s="192"/>
      <c r="M367" s="192"/>
      <c r="N367" s="192"/>
    </row>
    <row r="368" spans="1:14" x14ac:dyDescent="0.2">
      <c r="A368" s="191" t="s">
        <v>59</v>
      </c>
      <c r="B368" s="191"/>
      <c r="C368" s="191"/>
      <c r="D368" s="191"/>
      <c r="E368" s="191"/>
      <c r="F368" s="191"/>
      <c r="G368" s="191"/>
      <c r="H368" s="191"/>
      <c r="I368" s="191"/>
      <c r="J368" s="191"/>
      <c r="K368" s="191"/>
      <c r="L368" s="191"/>
      <c r="M368" s="191"/>
      <c r="N368" s="191"/>
    </row>
    <row r="369" spans="1:14" x14ac:dyDescent="0.2">
      <c r="A369" s="194" t="s">
        <v>154</v>
      </c>
      <c r="B369" s="194"/>
      <c r="C369" s="194"/>
      <c r="D369" s="194"/>
      <c r="E369" s="194"/>
      <c r="F369" s="194"/>
      <c r="G369" s="194"/>
      <c r="H369" s="194"/>
      <c r="I369" s="194"/>
      <c r="J369" s="194"/>
      <c r="K369" s="194"/>
      <c r="L369" s="194"/>
      <c r="M369" s="194"/>
      <c r="N369" s="194"/>
    </row>
    <row r="370" spans="1:14" x14ac:dyDescent="0.2">
      <c r="A370" s="191" t="s">
        <v>110</v>
      </c>
      <c r="B370" s="191"/>
      <c r="C370" s="191"/>
      <c r="D370" s="191"/>
      <c r="E370" s="191"/>
      <c r="F370" s="191"/>
      <c r="G370" s="191"/>
      <c r="H370" s="191"/>
      <c r="I370" s="191"/>
      <c r="J370" s="191"/>
      <c r="K370" s="191"/>
      <c r="L370" s="191"/>
      <c r="M370" s="191"/>
      <c r="N370" s="191"/>
    </row>
    <row r="371" spans="1:14" x14ac:dyDescent="0.2">
      <c r="A371" s="1"/>
      <c r="B371" s="181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195" t="s">
        <v>33</v>
      </c>
      <c r="C372" s="195" t="s">
        <v>121</v>
      </c>
      <c r="D372" s="195"/>
      <c r="E372" s="195" t="s">
        <v>52</v>
      </c>
      <c r="F372" s="195"/>
      <c r="G372" s="195" t="s">
        <v>160</v>
      </c>
      <c r="H372" s="195"/>
      <c r="I372" s="195"/>
      <c r="J372" s="195"/>
      <c r="K372" s="195" t="s">
        <v>29</v>
      </c>
      <c r="L372" s="195"/>
      <c r="M372" s="195" t="s">
        <v>62</v>
      </c>
      <c r="N372" s="195"/>
    </row>
    <row r="373" spans="1:14" ht="31.5" customHeight="1" x14ac:dyDescent="0.2">
      <c r="A373" s="95"/>
      <c r="B373" s="195"/>
      <c r="C373" s="111" t="s">
        <v>28</v>
      </c>
      <c r="D373" s="111" t="s">
        <v>37</v>
      </c>
      <c r="E373" s="111" t="s">
        <v>51</v>
      </c>
      <c r="F373" s="111" t="s">
        <v>57</v>
      </c>
      <c r="G373" s="111" t="s">
        <v>28</v>
      </c>
      <c r="H373" s="111" t="s">
        <v>37</v>
      </c>
      <c r="I373" s="111" t="s">
        <v>51</v>
      </c>
      <c r="J373" s="111" t="s">
        <v>57</v>
      </c>
      <c r="K373" s="111" t="s">
        <v>26</v>
      </c>
      <c r="L373" s="111" t="s">
        <v>24</v>
      </c>
      <c r="M373" s="111">
        <v>2019</v>
      </c>
      <c r="N373" s="111">
        <v>2020</v>
      </c>
    </row>
    <row r="374" spans="1:14" ht="15.95" customHeight="1" x14ac:dyDescent="0.2">
      <c r="A374" s="181" t="s">
        <v>6</v>
      </c>
      <c r="B374" s="101" t="s">
        <v>88</v>
      </c>
      <c r="C374" s="48">
        <v>923781647.04999995</v>
      </c>
      <c r="D374" s="48">
        <v>589188902.12</v>
      </c>
      <c r="E374" s="83">
        <f t="shared" ref="E374:E411" si="72">IF(F374=0,"ND",RANK(F374,$F$374:$F$411))</f>
        <v>1</v>
      </c>
      <c r="F374" s="63">
        <f t="shared" ref="F374" si="73">(C374+D374)</f>
        <v>1512970549.1700001</v>
      </c>
      <c r="G374" s="48">
        <v>1151013655.97</v>
      </c>
      <c r="H374" s="48">
        <v>586504810.09000003</v>
      </c>
      <c r="I374" s="83">
        <f t="shared" ref="I374" si="74">IF(J374=0,"ND",RANK(J374,$J$374:$J$411))</f>
        <v>1</v>
      </c>
      <c r="J374" s="63">
        <f t="shared" ref="J374:J411" si="75">(G374+H374)</f>
        <v>1737518466.0599999</v>
      </c>
      <c r="K374" s="48">
        <f t="shared" ref="K374:K412" si="76">J374-F374</f>
        <v>224547916.88999987</v>
      </c>
      <c r="L374" s="93">
        <f t="shared" ref="L374:L411" si="77">IFERROR(K374/F374*100,0)</f>
        <v>14.841525964479912</v>
      </c>
      <c r="M374" s="61">
        <f t="shared" ref="M374:M411" si="78">(F374/$F$412*100)</f>
        <v>23.270072444771237</v>
      </c>
      <c r="N374" s="61">
        <f t="shared" ref="N374:N411" si="79">(J374/$J$412*100)</f>
        <v>24.422189664930809</v>
      </c>
    </row>
    <row r="375" spans="1:14" ht="15.95" customHeight="1" x14ac:dyDescent="0.2">
      <c r="A375" s="181" t="s">
        <v>6</v>
      </c>
      <c r="B375" s="52" t="s">
        <v>113</v>
      </c>
      <c r="C375" s="48">
        <v>80005391.450000003</v>
      </c>
      <c r="D375" s="48">
        <v>1187660306.2099998</v>
      </c>
      <c r="E375" s="83">
        <f t="shared" si="72"/>
        <v>2</v>
      </c>
      <c r="F375" s="63">
        <f t="shared" ref="F375:F411" si="80">(C375+D375)</f>
        <v>1267665697.6599998</v>
      </c>
      <c r="G375" s="48">
        <v>92329565.069999993</v>
      </c>
      <c r="H375" s="48">
        <v>994308210.00999987</v>
      </c>
      <c r="I375" s="83">
        <f t="shared" ref="I375:I411" si="81">IF(J375=0,"ND",RANK(J375,$J$374:$J$411))</f>
        <v>2</v>
      </c>
      <c r="J375" s="63">
        <f t="shared" si="75"/>
        <v>1086637775.0799999</v>
      </c>
      <c r="K375" s="48">
        <f t="shared" si="76"/>
        <v>-181027922.57999992</v>
      </c>
      <c r="L375" s="93">
        <f t="shared" si="77"/>
        <v>-14.280415011162775</v>
      </c>
      <c r="M375" s="61">
        <f t="shared" si="78"/>
        <v>19.497188915198869</v>
      </c>
      <c r="N375" s="61">
        <f t="shared" si="79"/>
        <v>15.273549236147096</v>
      </c>
    </row>
    <row r="376" spans="1:14" ht="15.95" customHeight="1" x14ac:dyDescent="0.2">
      <c r="A376" s="181" t="s">
        <v>6</v>
      </c>
      <c r="B376" s="52" t="s">
        <v>118</v>
      </c>
      <c r="C376" s="48">
        <v>609859571.84000003</v>
      </c>
      <c r="D376" s="48">
        <v>123804438.29999998</v>
      </c>
      <c r="E376" s="83">
        <f t="shared" si="72"/>
        <v>4</v>
      </c>
      <c r="F376" s="63">
        <f t="shared" si="80"/>
        <v>733664010.13999999</v>
      </c>
      <c r="G376" s="48">
        <v>785741690.13</v>
      </c>
      <c r="H376" s="48">
        <v>181877901.97</v>
      </c>
      <c r="I376" s="83">
        <f t="shared" si="81"/>
        <v>3</v>
      </c>
      <c r="J376" s="63">
        <f t="shared" si="75"/>
        <v>967619592.10000002</v>
      </c>
      <c r="K376" s="48">
        <f t="shared" si="76"/>
        <v>233955581.96000004</v>
      </c>
      <c r="L376" s="93">
        <f t="shared" si="77"/>
        <v>31.888654578456961</v>
      </c>
      <c r="M376" s="61">
        <f t="shared" si="78"/>
        <v>11.284036345218306</v>
      </c>
      <c r="N376" s="61">
        <f t="shared" si="79"/>
        <v>13.600654993529806</v>
      </c>
    </row>
    <row r="377" spans="1:14" ht="15.95" customHeight="1" x14ac:dyDescent="0.2">
      <c r="A377" s="181" t="s">
        <v>6</v>
      </c>
      <c r="B377" s="52" t="s">
        <v>89</v>
      </c>
      <c r="C377" s="48">
        <v>431342785.11999995</v>
      </c>
      <c r="D377" s="48">
        <v>53348575.560000002</v>
      </c>
      <c r="E377" s="83">
        <f t="shared" si="72"/>
        <v>5</v>
      </c>
      <c r="F377" s="63">
        <f t="shared" si="80"/>
        <v>484691360.67999995</v>
      </c>
      <c r="G377" s="48">
        <v>693415758.49000001</v>
      </c>
      <c r="H377" s="48">
        <v>72132584.780000001</v>
      </c>
      <c r="I377" s="83">
        <f t="shared" si="81"/>
        <v>4</v>
      </c>
      <c r="J377" s="63">
        <f t="shared" si="75"/>
        <v>765548343.26999998</v>
      </c>
      <c r="K377" s="48">
        <f t="shared" si="76"/>
        <v>280856982.59000003</v>
      </c>
      <c r="L377" s="93">
        <f t="shared" si="77"/>
        <v>57.945530986145585</v>
      </c>
      <c r="M377" s="61">
        <f t="shared" si="78"/>
        <v>7.4547406640306253</v>
      </c>
      <c r="N377" s="61">
        <f t="shared" si="79"/>
        <v>10.760384538191076</v>
      </c>
    </row>
    <row r="378" spans="1:14" ht="15.95" customHeight="1" x14ac:dyDescent="0.2">
      <c r="A378" s="181" t="s">
        <v>6</v>
      </c>
      <c r="B378" s="52" t="s">
        <v>97</v>
      </c>
      <c r="C378" s="48">
        <v>676928717.64999986</v>
      </c>
      <c r="D378" s="48">
        <v>123254194.49000001</v>
      </c>
      <c r="E378" s="83">
        <f t="shared" si="72"/>
        <v>3</v>
      </c>
      <c r="F378" s="63">
        <f t="shared" si="80"/>
        <v>800182912.13999987</v>
      </c>
      <c r="G378" s="48">
        <v>461120364.98000008</v>
      </c>
      <c r="H378" s="48">
        <v>107515743.97</v>
      </c>
      <c r="I378" s="83">
        <f t="shared" si="81"/>
        <v>5</v>
      </c>
      <c r="J378" s="63">
        <f t="shared" si="75"/>
        <v>568636108.95000005</v>
      </c>
      <c r="K378" s="48">
        <f t="shared" si="76"/>
        <v>-231546803.18999982</v>
      </c>
      <c r="L378" s="93">
        <f t="shared" si="77"/>
        <v>-28.936734298755983</v>
      </c>
      <c r="M378" s="61">
        <f t="shared" si="78"/>
        <v>12.307122795470624</v>
      </c>
      <c r="N378" s="61">
        <f t="shared" si="79"/>
        <v>7.9926280925210067</v>
      </c>
    </row>
    <row r="379" spans="1:14" ht="15.95" customHeight="1" x14ac:dyDescent="0.2">
      <c r="A379" s="181" t="s">
        <v>6</v>
      </c>
      <c r="B379" s="52" t="s">
        <v>94</v>
      </c>
      <c r="C379" s="48">
        <v>396030129.43000001</v>
      </c>
      <c r="D379" s="48">
        <v>19951444.410000004</v>
      </c>
      <c r="E379" s="83">
        <f t="shared" si="72"/>
        <v>6</v>
      </c>
      <c r="F379" s="63">
        <f t="shared" si="80"/>
        <v>415981573.84000003</v>
      </c>
      <c r="G379" s="48">
        <v>520959739.10000002</v>
      </c>
      <c r="H379" s="48">
        <v>27013753.120000001</v>
      </c>
      <c r="I379" s="83">
        <f t="shared" si="81"/>
        <v>6</v>
      </c>
      <c r="J379" s="63">
        <f t="shared" si="75"/>
        <v>547973492.22000003</v>
      </c>
      <c r="K379" s="48">
        <f t="shared" si="76"/>
        <v>131991918.38</v>
      </c>
      <c r="L379" s="93">
        <f t="shared" si="77"/>
        <v>31.730231981565694</v>
      </c>
      <c r="M379" s="61">
        <f t="shared" si="78"/>
        <v>6.397957557241984</v>
      </c>
      <c r="N379" s="61">
        <f t="shared" si="79"/>
        <v>7.7021987505537082</v>
      </c>
    </row>
    <row r="380" spans="1:14" ht="15.95" customHeight="1" x14ac:dyDescent="0.2">
      <c r="A380" s="181" t="s">
        <v>6</v>
      </c>
      <c r="B380" s="52" t="s">
        <v>93</v>
      </c>
      <c r="C380" s="48">
        <v>8873082.2800000012</v>
      </c>
      <c r="D380" s="48">
        <v>186564595.94</v>
      </c>
      <c r="E380" s="83">
        <f t="shared" si="72"/>
        <v>7</v>
      </c>
      <c r="F380" s="63">
        <f t="shared" si="80"/>
        <v>195437678.22</v>
      </c>
      <c r="G380" s="48">
        <v>9999672.8599999994</v>
      </c>
      <c r="H380" s="48">
        <v>230263168.13999999</v>
      </c>
      <c r="I380" s="83">
        <f t="shared" si="81"/>
        <v>7</v>
      </c>
      <c r="J380" s="63">
        <f t="shared" si="75"/>
        <v>240262841</v>
      </c>
      <c r="K380" s="48">
        <f t="shared" si="76"/>
        <v>44825162.780000001</v>
      </c>
      <c r="L380" s="93">
        <f t="shared" si="77"/>
        <v>22.935783513320946</v>
      </c>
      <c r="M380" s="61">
        <f t="shared" si="78"/>
        <v>3.0059071097664081</v>
      </c>
      <c r="N380" s="61">
        <f t="shared" si="79"/>
        <v>3.3770833444106199</v>
      </c>
    </row>
    <row r="381" spans="1:14" ht="15.95" customHeight="1" x14ac:dyDescent="0.2">
      <c r="A381" s="181" t="s">
        <v>6</v>
      </c>
      <c r="B381" s="52" t="s">
        <v>101</v>
      </c>
      <c r="C381" s="48">
        <v>3842224.4499999997</v>
      </c>
      <c r="D381" s="48">
        <v>82771275.060000002</v>
      </c>
      <c r="E381" s="83">
        <f t="shared" si="72"/>
        <v>12</v>
      </c>
      <c r="F381" s="63">
        <f t="shared" si="80"/>
        <v>86613499.510000005</v>
      </c>
      <c r="G381" s="48">
        <v>1576757.27</v>
      </c>
      <c r="H381" s="48">
        <v>176437407.06999999</v>
      </c>
      <c r="I381" s="83">
        <f t="shared" si="81"/>
        <v>8</v>
      </c>
      <c r="J381" s="63">
        <f t="shared" si="75"/>
        <v>178014164.34</v>
      </c>
      <c r="K381" s="48">
        <f t="shared" si="76"/>
        <v>91400664.829999998</v>
      </c>
      <c r="L381" s="93">
        <f t="shared" si="77"/>
        <v>105.5270429518291</v>
      </c>
      <c r="M381" s="61">
        <f t="shared" si="78"/>
        <v>1.3321491349574135</v>
      </c>
      <c r="N381" s="61">
        <f t="shared" si="79"/>
        <v>2.5021291971728115</v>
      </c>
    </row>
    <row r="382" spans="1:14" ht="15.95" customHeight="1" x14ac:dyDescent="0.2">
      <c r="A382" s="181" t="s">
        <v>6</v>
      </c>
      <c r="B382" s="52" t="s">
        <v>79</v>
      </c>
      <c r="C382" s="48">
        <v>53338676.389999993</v>
      </c>
      <c r="D382" s="48">
        <v>79974439.189999998</v>
      </c>
      <c r="E382" s="83">
        <f t="shared" si="72"/>
        <v>8</v>
      </c>
      <c r="F382" s="63">
        <f t="shared" si="80"/>
        <v>133313115.57999998</v>
      </c>
      <c r="G382" s="48">
        <v>39275024.030000001</v>
      </c>
      <c r="H382" s="48">
        <v>87225150.329999998</v>
      </c>
      <c r="I382" s="83">
        <f t="shared" si="81"/>
        <v>9</v>
      </c>
      <c r="J382" s="63">
        <f t="shared" si="75"/>
        <v>126500174.36</v>
      </c>
      <c r="K382" s="48">
        <f t="shared" si="76"/>
        <v>-6812941.2199999839</v>
      </c>
      <c r="L382" s="93">
        <f t="shared" si="77"/>
        <v>-5.1104808333067577</v>
      </c>
      <c r="M382" s="61">
        <f t="shared" si="78"/>
        <v>2.0504072991285911</v>
      </c>
      <c r="N382" s="61">
        <f t="shared" si="79"/>
        <v>1.7780595206405445</v>
      </c>
    </row>
    <row r="383" spans="1:14" ht="15.95" customHeight="1" x14ac:dyDescent="0.2">
      <c r="A383" s="181" t="s">
        <v>6</v>
      </c>
      <c r="B383" s="52" t="s">
        <v>123</v>
      </c>
      <c r="C383" s="48">
        <v>38728851.490000002</v>
      </c>
      <c r="D383" s="48">
        <v>92708951.819999993</v>
      </c>
      <c r="E383" s="83">
        <f t="shared" si="72"/>
        <v>9</v>
      </c>
      <c r="F383" s="63">
        <f t="shared" si="80"/>
        <v>131437803.31</v>
      </c>
      <c r="G383" s="48">
        <v>40756167.539999999</v>
      </c>
      <c r="H383" s="48">
        <v>77145744.459999993</v>
      </c>
      <c r="I383" s="83">
        <f t="shared" si="81"/>
        <v>10</v>
      </c>
      <c r="J383" s="63">
        <f t="shared" si="75"/>
        <v>117901912</v>
      </c>
      <c r="K383" s="48">
        <f t="shared" si="76"/>
        <v>-13535891.310000002</v>
      </c>
      <c r="L383" s="93">
        <f t="shared" si="77"/>
        <v>-10.29832435503749</v>
      </c>
      <c r="M383" s="61">
        <f t="shared" si="78"/>
        <v>2.0215642708202028</v>
      </c>
      <c r="N383" s="61">
        <f t="shared" si="79"/>
        <v>1.6572041753612936</v>
      </c>
    </row>
    <row r="384" spans="1:14" ht="15.95" customHeight="1" x14ac:dyDescent="0.2">
      <c r="A384" s="181" t="s">
        <v>6</v>
      </c>
      <c r="B384" s="52" t="s">
        <v>78</v>
      </c>
      <c r="C384" s="48">
        <v>93294118.710000008</v>
      </c>
      <c r="D384" s="48">
        <v>30584.93</v>
      </c>
      <c r="E384" s="83">
        <f t="shared" si="72"/>
        <v>11</v>
      </c>
      <c r="F384" s="63">
        <f t="shared" si="80"/>
        <v>93324703.640000015</v>
      </c>
      <c r="G384" s="48">
        <v>105892677.79000001</v>
      </c>
      <c r="H384" s="48">
        <v>0</v>
      </c>
      <c r="I384" s="83">
        <f t="shared" si="81"/>
        <v>11</v>
      </c>
      <c r="J384" s="63">
        <f t="shared" si="75"/>
        <v>105892677.79000001</v>
      </c>
      <c r="K384" s="48">
        <f t="shared" si="76"/>
        <v>12567974.149999991</v>
      </c>
      <c r="L384" s="93">
        <f t="shared" si="77"/>
        <v>13.466931755262726</v>
      </c>
      <c r="M384" s="61">
        <f t="shared" si="78"/>
        <v>1.4353700511757903</v>
      </c>
      <c r="N384" s="61">
        <f t="shared" si="79"/>
        <v>1.4884049359078766</v>
      </c>
    </row>
    <row r="385" spans="1:14" ht="15.95" customHeight="1" x14ac:dyDescent="0.2">
      <c r="A385" s="181" t="s">
        <v>6</v>
      </c>
      <c r="B385" s="52" t="s">
        <v>91</v>
      </c>
      <c r="C385" s="48">
        <v>94009100.710000008</v>
      </c>
      <c r="D385" s="48">
        <v>50336.21</v>
      </c>
      <c r="E385" s="83">
        <f t="shared" si="72"/>
        <v>10</v>
      </c>
      <c r="F385" s="63">
        <f t="shared" si="80"/>
        <v>94059436.920000002</v>
      </c>
      <c r="G385" s="48">
        <v>100210634.45999999</v>
      </c>
      <c r="H385" s="48">
        <v>87336.89</v>
      </c>
      <c r="I385" s="83">
        <f t="shared" si="81"/>
        <v>12</v>
      </c>
      <c r="J385" s="63">
        <f t="shared" si="75"/>
        <v>100297971.34999999</v>
      </c>
      <c r="K385" s="48">
        <f t="shared" si="76"/>
        <v>6238534.4299999923</v>
      </c>
      <c r="L385" s="93">
        <f t="shared" si="77"/>
        <v>6.6325449463470934</v>
      </c>
      <c r="M385" s="61">
        <f t="shared" si="78"/>
        <v>1.446670533305177</v>
      </c>
      <c r="N385" s="61">
        <f t="shared" si="79"/>
        <v>1.4097669332240124</v>
      </c>
    </row>
    <row r="386" spans="1:14" ht="15.95" customHeight="1" x14ac:dyDescent="0.2">
      <c r="A386" s="181" t="s">
        <v>6</v>
      </c>
      <c r="B386" s="52" t="s">
        <v>99</v>
      </c>
      <c r="C386" s="48">
        <v>71979940.359999999</v>
      </c>
      <c r="D386" s="48">
        <v>0</v>
      </c>
      <c r="E386" s="83">
        <f t="shared" si="72"/>
        <v>13</v>
      </c>
      <c r="F386" s="63">
        <f t="shared" si="80"/>
        <v>71979940.359999999</v>
      </c>
      <c r="G386" s="48">
        <v>86224561.479999989</v>
      </c>
      <c r="H386" s="48">
        <v>68452.36</v>
      </c>
      <c r="I386" s="83">
        <f t="shared" si="81"/>
        <v>13</v>
      </c>
      <c r="J386" s="63">
        <f t="shared" si="75"/>
        <v>86293013.839999989</v>
      </c>
      <c r="K386" s="48">
        <f t="shared" si="76"/>
        <v>14313073.479999989</v>
      </c>
      <c r="L386" s="93">
        <f t="shared" si="77"/>
        <v>19.884808751458642</v>
      </c>
      <c r="M386" s="61">
        <f t="shared" si="78"/>
        <v>1.1070793332139803</v>
      </c>
      <c r="N386" s="61">
        <f t="shared" si="79"/>
        <v>1.2129162319280951</v>
      </c>
    </row>
    <row r="387" spans="1:14" ht="15.95" customHeight="1" x14ac:dyDescent="0.2">
      <c r="A387" s="181" t="s">
        <v>6</v>
      </c>
      <c r="B387" s="52" t="s">
        <v>104</v>
      </c>
      <c r="C387" s="48">
        <v>61600144.420000002</v>
      </c>
      <c r="D387" s="48">
        <v>0</v>
      </c>
      <c r="E387" s="83">
        <f t="shared" si="72"/>
        <v>14</v>
      </c>
      <c r="F387" s="63">
        <f t="shared" si="80"/>
        <v>61600144.420000002</v>
      </c>
      <c r="G387" s="48">
        <v>66519990.82</v>
      </c>
      <c r="H387" s="48">
        <v>0</v>
      </c>
      <c r="I387" s="83">
        <f t="shared" si="81"/>
        <v>14</v>
      </c>
      <c r="J387" s="63">
        <f t="shared" si="75"/>
        <v>66519990.82</v>
      </c>
      <c r="K387" s="48">
        <f t="shared" si="76"/>
        <v>4919846.3999999985</v>
      </c>
      <c r="L387" s="93">
        <f t="shared" si="77"/>
        <v>7.9867449115957747</v>
      </c>
      <c r="M387" s="61">
        <f t="shared" si="78"/>
        <v>0.94743405550632898</v>
      </c>
      <c r="N387" s="61">
        <f t="shared" si="79"/>
        <v>0.93499082976617809</v>
      </c>
    </row>
    <row r="388" spans="1:14" ht="15.95" customHeight="1" x14ac:dyDescent="0.2">
      <c r="A388" s="181" t="s">
        <v>6</v>
      </c>
      <c r="B388" s="52" t="s">
        <v>81</v>
      </c>
      <c r="C388" s="48">
        <v>37839379.969999999</v>
      </c>
      <c r="D388" s="48">
        <v>4903188.9800000004</v>
      </c>
      <c r="E388" s="83">
        <f t="shared" si="72"/>
        <v>16</v>
      </c>
      <c r="F388" s="63">
        <f t="shared" si="80"/>
        <v>42742568.950000003</v>
      </c>
      <c r="G388" s="48">
        <v>40985530.689999998</v>
      </c>
      <c r="H388" s="48">
        <v>4907667.6500000004</v>
      </c>
      <c r="I388" s="83">
        <f t="shared" si="81"/>
        <v>15</v>
      </c>
      <c r="J388" s="63">
        <f t="shared" si="75"/>
        <v>45893198.339999996</v>
      </c>
      <c r="K388" s="48">
        <f t="shared" si="76"/>
        <v>3150629.3899999931</v>
      </c>
      <c r="L388" s="93">
        <f t="shared" si="77"/>
        <v>7.3711746097563298</v>
      </c>
      <c r="M388" s="61">
        <f t="shared" si="78"/>
        <v>0.65739724840498015</v>
      </c>
      <c r="N388" s="61">
        <f t="shared" si="79"/>
        <v>0.64506502583038672</v>
      </c>
    </row>
    <row r="389" spans="1:14" ht="15.95" customHeight="1" x14ac:dyDescent="0.2">
      <c r="A389" s="181" t="s">
        <v>6</v>
      </c>
      <c r="B389" s="52" t="s">
        <v>111</v>
      </c>
      <c r="C389" s="48">
        <v>38960863.929999992</v>
      </c>
      <c r="D389" s="48">
        <v>425024.13</v>
      </c>
      <c r="E389" s="83">
        <f t="shared" si="72"/>
        <v>19</v>
      </c>
      <c r="F389" s="63">
        <f t="shared" si="80"/>
        <v>39385888.059999995</v>
      </c>
      <c r="G389" s="48">
        <v>44730607.719999999</v>
      </c>
      <c r="H389" s="48">
        <v>373339.42000000004</v>
      </c>
      <c r="I389" s="83">
        <f t="shared" si="81"/>
        <v>16</v>
      </c>
      <c r="J389" s="63">
        <f t="shared" si="75"/>
        <v>45103947.140000001</v>
      </c>
      <c r="K389" s="48">
        <f t="shared" si="76"/>
        <v>5718059.0800000057</v>
      </c>
      <c r="L389" s="93">
        <f t="shared" si="77"/>
        <v>14.518040246519723</v>
      </c>
      <c r="M389" s="61">
        <f t="shared" si="78"/>
        <v>0.60577019754987271</v>
      </c>
      <c r="N389" s="61">
        <f t="shared" si="79"/>
        <v>0.63397147898401407</v>
      </c>
    </row>
    <row r="390" spans="1:14" ht="15.95" customHeight="1" x14ac:dyDescent="0.2">
      <c r="A390" s="181" t="s">
        <v>6</v>
      </c>
      <c r="B390" s="51" t="s">
        <v>112</v>
      </c>
      <c r="C390" s="48">
        <v>50828556.170000002</v>
      </c>
      <c r="D390" s="48">
        <v>20069.62</v>
      </c>
      <c r="E390" s="83">
        <f t="shared" si="72"/>
        <v>15</v>
      </c>
      <c r="F390" s="63">
        <f t="shared" si="80"/>
        <v>50848625.789999999</v>
      </c>
      <c r="G390" s="48">
        <v>44430975.719999999</v>
      </c>
      <c r="H390" s="48">
        <v>0</v>
      </c>
      <c r="I390" s="83">
        <f t="shared" si="81"/>
        <v>17</v>
      </c>
      <c r="J390" s="63">
        <f t="shared" si="75"/>
        <v>44430975.719999999</v>
      </c>
      <c r="K390" s="48">
        <f t="shared" si="76"/>
        <v>-6417650.0700000003</v>
      </c>
      <c r="L390" s="93">
        <f t="shared" si="77"/>
        <v>-12.621088515753181</v>
      </c>
      <c r="M390" s="61">
        <f t="shared" si="78"/>
        <v>0.78207153899954129</v>
      </c>
      <c r="N390" s="61">
        <f t="shared" si="79"/>
        <v>0.62451233597094047</v>
      </c>
    </row>
    <row r="391" spans="1:14" ht="15.95" customHeight="1" x14ac:dyDescent="0.2">
      <c r="A391" s="181" t="s">
        <v>6</v>
      </c>
      <c r="B391" s="51" t="s">
        <v>106</v>
      </c>
      <c r="C391" s="48">
        <v>0</v>
      </c>
      <c r="D391" s="48">
        <v>23949780.789999999</v>
      </c>
      <c r="E391" s="83">
        <f t="shared" si="72"/>
        <v>24</v>
      </c>
      <c r="F391" s="63">
        <f t="shared" si="80"/>
        <v>23949780.789999999</v>
      </c>
      <c r="G391" s="48">
        <v>0</v>
      </c>
      <c r="H391" s="48">
        <v>38828778</v>
      </c>
      <c r="I391" s="83">
        <f t="shared" si="81"/>
        <v>18</v>
      </c>
      <c r="J391" s="63">
        <f t="shared" si="75"/>
        <v>38828778</v>
      </c>
      <c r="K391" s="48">
        <f t="shared" si="76"/>
        <v>14878997.210000001</v>
      </c>
      <c r="L391" s="93">
        <f t="shared" si="77"/>
        <v>62.12581793739249</v>
      </c>
      <c r="M391" s="61">
        <f t="shared" si="78"/>
        <v>0.36835689519893611</v>
      </c>
      <c r="N391" s="61">
        <f t="shared" si="79"/>
        <v>0.54576903745018768</v>
      </c>
    </row>
    <row r="392" spans="1:14" ht="15.95" customHeight="1" x14ac:dyDescent="0.2">
      <c r="A392" s="181" t="s">
        <v>6</v>
      </c>
      <c r="B392" s="52" t="s">
        <v>98</v>
      </c>
      <c r="C392" s="48">
        <v>2191945.36</v>
      </c>
      <c r="D392" s="48">
        <v>30178366.809999999</v>
      </c>
      <c r="E392" s="83">
        <f t="shared" si="72"/>
        <v>20</v>
      </c>
      <c r="F392" s="63">
        <f t="shared" si="80"/>
        <v>32370312.169999998</v>
      </c>
      <c r="G392" s="48">
        <v>1984999.63</v>
      </c>
      <c r="H392" s="48">
        <v>36669843.880000003</v>
      </c>
      <c r="I392" s="83">
        <f t="shared" si="81"/>
        <v>19</v>
      </c>
      <c r="J392" s="63">
        <f t="shared" si="75"/>
        <v>38654843.510000005</v>
      </c>
      <c r="K392" s="48">
        <f t="shared" si="76"/>
        <v>6284531.3400000073</v>
      </c>
      <c r="L392" s="93">
        <f t="shared" si="77"/>
        <v>19.414490990990053</v>
      </c>
      <c r="M392" s="61">
        <f t="shared" si="78"/>
        <v>0.49786792589518042</v>
      </c>
      <c r="N392" s="61">
        <f t="shared" si="79"/>
        <v>0.54332425128703088</v>
      </c>
    </row>
    <row r="393" spans="1:14" ht="15.95" customHeight="1" x14ac:dyDescent="0.2">
      <c r="A393" s="181" t="s">
        <v>6</v>
      </c>
      <c r="B393" s="52" t="s">
        <v>83</v>
      </c>
      <c r="C393" s="48">
        <v>28788700.32</v>
      </c>
      <c r="D393" s="48">
        <v>0</v>
      </c>
      <c r="E393" s="83">
        <f t="shared" si="72"/>
        <v>21</v>
      </c>
      <c r="F393" s="63">
        <f t="shared" si="80"/>
        <v>28788700.32</v>
      </c>
      <c r="G393" s="48">
        <v>33838398.93</v>
      </c>
      <c r="H393" s="48">
        <v>0</v>
      </c>
      <c r="I393" s="83">
        <f t="shared" si="81"/>
        <v>20</v>
      </c>
      <c r="J393" s="63">
        <f t="shared" si="75"/>
        <v>33838398.93</v>
      </c>
      <c r="K393" s="48">
        <f t="shared" si="76"/>
        <v>5049698.6099999994</v>
      </c>
      <c r="L393" s="93">
        <f t="shared" si="77"/>
        <v>17.540557767006547</v>
      </c>
      <c r="M393" s="61">
        <f t="shared" si="78"/>
        <v>0.44278134984499029</v>
      </c>
      <c r="N393" s="61">
        <f t="shared" si="79"/>
        <v>0.47562533162598014</v>
      </c>
    </row>
    <row r="394" spans="1:14" ht="15.95" customHeight="1" x14ac:dyDescent="0.2">
      <c r="A394" s="181" t="s">
        <v>6</v>
      </c>
      <c r="B394" s="52" t="s">
        <v>116</v>
      </c>
      <c r="C394" s="48">
        <v>27475651.359999999</v>
      </c>
      <c r="D394" s="48">
        <v>399446.13</v>
      </c>
      <c r="E394" s="83">
        <f t="shared" si="72"/>
        <v>22</v>
      </c>
      <c r="F394" s="63">
        <f t="shared" si="80"/>
        <v>27875097.489999998</v>
      </c>
      <c r="G394" s="48">
        <v>21416608.639999997</v>
      </c>
      <c r="H394" s="48">
        <v>11363656.369999999</v>
      </c>
      <c r="I394" s="83">
        <f t="shared" si="81"/>
        <v>21</v>
      </c>
      <c r="J394" s="63">
        <f t="shared" si="75"/>
        <v>32780265.009999998</v>
      </c>
      <c r="K394" s="48">
        <f t="shared" si="76"/>
        <v>4905167.5199999996</v>
      </c>
      <c r="L394" s="93">
        <f t="shared" si="77"/>
        <v>17.5969519810996</v>
      </c>
      <c r="M394" s="61">
        <f t="shared" si="78"/>
        <v>0.42872978482840035</v>
      </c>
      <c r="N394" s="61">
        <f t="shared" si="79"/>
        <v>0.46075242650875509</v>
      </c>
    </row>
    <row r="395" spans="1:14" ht="15.95" customHeight="1" x14ac:dyDescent="0.2">
      <c r="A395" s="181" t="s">
        <v>6</v>
      </c>
      <c r="B395" s="52" t="s">
        <v>107</v>
      </c>
      <c r="C395" s="48">
        <v>25281982.960000001</v>
      </c>
      <c r="D395" s="48">
        <v>0</v>
      </c>
      <c r="E395" s="83">
        <f t="shared" si="72"/>
        <v>23</v>
      </c>
      <c r="F395" s="63">
        <f t="shared" si="80"/>
        <v>25281982.960000001</v>
      </c>
      <c r="G395" s="48">
        <v>29848077.280000001</v>
      </c>
      <c r="H395" s="48">
        <v>0</v>
      </c>
      <c r="I395" s="83">
        <f t="shared" si="81"/>
        <v>22</v>
      </c>
      <c r="J395" s="63">
        <f t="shared" si="75"/>
        <v>29848077.280000001</v>
      </c>
      <c r="K395" s="48">
        <f t="shared" si="76"/>
        <v>4566094.32</v>
      </c>
      <c r="L395" s="93">
        <f t="shared" si="77"/>
        <v>18.060665285726465</v>
      </c>
      <c r="M395" s="61">
        <f t="shared" si="78"/>
        <v>0.38884668002917488</v>
      </c>
      <c r="N395" s="61">
        <f t="shared" si="79"/>
        <v>0.41953821999869317</v>
      </c>
    </row>
    <row r="396" spans="1:14" ht="15.95" customHeight="1" x14ac:dyDescent="0.2">
      <c r="A396" s="181" t="s">
        <v>6</v>
      </c>
      <c r="B396" s="52" t="s">
        <v>80</v>
      </c>
      <c r="C396" s="48">
        <v>31597284.030000001</v>
      </c>
      <c r="D396" s="48">
        <v>9471732.540000001</v>
      </c>
      <c r="E396" s="83">
        <f t="shared" si="72"/>
        <v>17</v>
      </c>
      <c r="F396" s="63">
        <f t="shared" si="80"/>
        <v>41069016.57</v>
      </c>
      <c r="G396" s="48">
        <v>27202163.489999998</v>
      </c>
      <c r="H396" s="48">
        <v>356183.56</v>
      </c>
      <c r="I396" s="83">
        <f t="shared" si="81"/>
        <v>23</v>
      </c>
      <c r="J396" s="63">
        <f t="shared" si="75"/>
        <v>27558347.049999997</v>
      </c>
      <c r="K396" s="48">
        <f t="shared" si="76"/>
        <v>-13510669.520000003</v>
      </c>
      <c r="L396" s="93">
        <f t="shared" si="77"/>
        <v>-32.897475148867443</v>
      </c>
      <c r="M396" s="61">
        <f t="shared" si="78"/>
        <v>0.63165736526972449</v>
      </c>
      <c r="N396" s="61">
        <f t="shared" si="79"/>
        <v>0.38735425933818257</v>
      </c>
    </row>
    <row r="397" spans="1:14" ht="15.95" customHeight="1" x14ac:dyDescent="0.2">
      <c r="A397" s="181" t="s">
        <v>6</v>
      </c>
      <c r="B397" s="52" t="s">
        <v>120</v>
      </c>
      <c r="C397" s="48">
        <v>21822448.179999996</v>
      </c>
      <c r="D397" s="48">
        <v>4320.6000000000004</v>
      </c>
      <c r="E397" s="83">
        <f t="shared" si="72"/>
        <v>25</v>
      </c>
      <c r="F397" s="63">
        <f t="shared" si="80"/>
        <v>21826768.779999997</v>
      </c>
      <c r="G397" s="48">
        <v>26004278.670000002</v>
      </c>
      <c r="H397" s="48">
        <v>839340</v>
      </c>
      <c r="I397" s="83">
        <f t="shared" si="81"/>
        <v>24</v>
      </c>
      <c r="J397" s="63">
        <f t="shared" si="75"/>
        <v>26843618.670000002</v>
      </c>
      <c r="K397" s="48">
        <f t="shared" si="76"/>
        <v>5016849.8900000043</v>
      </c>
      <c r="L397" s="93">
        <f t="shared" si="77"/>
        <v>22.984849203135258</v>
      </c>
      <c r="M397" s="61">
        <f t="shared" si="78"/>
        <v>0.33570414904936879</v>
      </c>
      <c r="N397" s="61">
        <f t="shared" si="79"/>
        <v>0.3773081893848369</v>
      </c>
    </row>
    <row r="398" spans="1:14" ht="15.95" customHeight="1" x14ac:dyDescent="0.2">
      <c r="A398" s="181" t="s">
        <v>6</v>
      </c>
      <c r="B398" s="52" t="s">
        <v>115</v>
      </c>
      <c r="C398" s="48">
        <v>15803386.879999999</v>
      </c>
      <c r="D398" s="48">
        <v>829294.53</v>
      </c>
      <c r="E398" s="83">
        <f t="shared" si="72"/>
        <v>26</v>
      </c>
      <c r="F398" s="63">
        <f t="shared" si="80"/>
        <v>16632681.409999998</v>
      </c>
      <c r="G398" s="48">
        <v>22601047.32</v>
      </c>
      <c r="H398" s="48">
        <v>0</v>
      </c>
      <c r="I398" s="83">
        <f t="shared" si="81"/>
        <v>25</v>
      </c>
      <c r="J398" s="63">
        <f t="shared" si="75"/>
        <v>22601047.32</v>
      </c>
      <c r="K398" s="48">
        <f t="shared" si="76"/>
        <v>5968365.910000002</v>
      </c>
      <c r="L398" s="93">
        <f t="shared" si="77"/>
        <v>35.883365783773542</v>
      </c>
      <c r="M398" s="61">
        <f t="shared" si="78"/>
        <v>0.2558170756025806</v>
      </c>
      <c r="N398" s="61">
        <f t="shared" si="79"/>
        <v>0.31767550967487423</v>
      </c>
    </row>
    <row r="399" spans="1:14" ht="15.95" customHeight="1" x14ac:dyDescent="0.2">
      <c r="A399" s="181" t="s">
        <v>6</v>
      </c>
      <c r="B399" s="52" t="s">
        <v>96</v>
      </c>
      <c r="C399" s="48">
        <v>10925389.840000002</v>
      </c>
      <c r="D399" s="48">
        <v>0</v>
      </c>
      <c r="E399" s="83">
        <f t="shared" si="72"/>
        <v>27</v>
      </c>
      <c r="F399" s="63">
        <f t="shared" si="80"/>
        <v>10925389.840000002</v>
      </c>
      <c r="G399" s="48">
        <v>11271860.130000001</v>
      </c>
      <c r="H399" s="48">
        <v>0</v>
      </c>
      <c r="I399" s="83">
        <f t="shared" si="81"/>
        <v>26</v>
      </c>
      <c r="J399" s="63">
        <f t="shared" si="75"/>
        <v>11271860.130000001</v>
      </c>
      <c r="K399" s="48">
        <f t="shared" si="76"/>
        <v>346470.28999999911</v>
      </c>
      <c r="L399" s="93">
        <f t="shared" si="77"/>
        <v>3.1712396085996235</v>
      </c>
      <c r="M399" s="61">
        <f t="shared" si="78"/>
        <v>0.16803672299083294</v>
      </c>
      <c r="N399" s="61">
        <f t="shared" si="79"/>
        <v>0.15843486636183216</v>
      </c>
    </row>
    <row r="400" spans="1:14" ht="15.95" customHeight="1" x14ac:dyDescent="0.2">
      <c r="A400" s="181" t="s">
        <v>6</v>
      </c>
      <c r="B400" s="52" t="s">
        <v>119</v>
      </c>
      <c r="C400" s="48">
        <v>10693045.889999999</v>
      </c>
      <c r="D400" s="48">
        <v>0</v>
      </c>
      <c r="E400" s="83">
        <f t="shared" si="72"/>
        <v>28</v>
      </c>
      <c r="F400" s="63">
        <f t="shared" si="80"/>
        <v>10693045.889999999</v>
      </c>
      <c r="G400" s="48">
        <v>7977159.1699999999</v>
      </c>
      <c r="H400" s="48">
        <v>105504.9</v>
      </c>
      <c r="I400" s="83">
        <f t="shared" si="81"/>
        <v>27</v>
      </c>
      <c r="J400" s="63">
        <f t="shared" si="75"/>
        <v>8082664.0700000003</v>
      </c>
      <c r="K400" s="48">
        <f t="shared" si="76"/>
        <v>-2610381.8199999984</v>
      </c>
      <c r="L400" s="93">
        <f t="shared" si="77"/>
        <v>-24.41195751756003</v>
      </c>
      <c r="M400" s="61">
        <f t="shared" si="78"/>
        <v>0.16446318314131608</v>
      </c>
      <c r="N400" s="61">
        <f t="shared" si="79"/>
        <v>0.11360820547886201</v>
      </c>
    </row>
    <row r="401" spans="1:14" ht="15.95" customHeight="1" x14ac:dyDescent="0.2">
      <c r="A401" s="181" t="s">
        <v>6</v>
      </c>
      <c r="B401" s="52" t="s">
        <v>82</v>
      </c>
      <c r="C401" s="48">
        <v>5460238.1699999999</v>
      </c>
      <c r="D401" s="48">
        <v>0</v>
      </c>
      <c r="E401" s="83">
        <f t="shared" si="72"/>
        <v>29</v>
      </c>
      <c r="F401" s="63">
        <f t="shared" si="80"/>
        <v>5460238.1699999999</v>
      </c>
      <c r="G401" s="48">
        <v>5881017.1900000004</v>
      </c>
      <c r="H401" s="48">
        <v>0</v>
      </c>
      <c r="I401" s="83">
        <f t="shared" si="81"/>
        <v>28</v>
      </c>
      <c r="J401" s="63">
        <f t="shared" si="75"/>
        <v>5881017.1900000004</v>
      </c>
      <c r="K401" s="48">
        <f t="shared" si="76"/>
        <v>420779.02000000048</v>
      </c>
      <c r="L401" s="93">
        <f t="shared" si="77"/>
        <v>7.7062393049422697</v>
      </c>
      <c r="M401" s="61">
        <f t="shared" si="78"/>
        <v>8.3980575729850793E-2</v>
      </c>
      <c r="N401" s="61">
        <f t="shared" si="79"/>
        <v>8.2662325634206363E-2</v>
      </c>
    </row>
    <row r="402" spans="1:14" ht="15.95" customHeight="1" x14ac:dyDescent="0.2">
      <c r="A402" s="181" t="s">
        <v>6</v>
      </c>
      <c r="B402" s="52" t="s">
        <v>90</v>
      </c>
      <c r="C402" s="48">
        <v>6235710.9900000002</v>
      </c>
      <c r="D402" s="48">
        <v>33837545.210000001</v>
      </c>
      <c r="E402" s="83">
        <f t="shared" si="72"/>
        <v>18</v>
      </c>
      <c r="F402" s="63">
        <f t="shared" si="80"/>
        <v>40073256.200000003</v>
      </c>
      <c r="G402" s="48">
        <v>4519181.9700000007</v>
      </c>
      <c r="H402" s="48">
        <v>116580</v>
      </c>
      <c r="I402" s="83">
        <f t="shared" si="81"/>
        <v>29</v>
      </c>
      <c r="J402" s="63">
        <f t="shared" si="75"/>
        <v>4635761.9700000007</v>
      </c>
      <c r="K402" s="48">
        <f t="shared" si="76"/>
        <v>-35437494.230000004</v>
      </c>
      <c r="L402" s="93">
        <f t="shared" si="77"/>
        <v>-88.431781168808541</v>
      </c>
      <c r="M402" s="61">
        <f t="shared" si="78"/>
        <v>0.61634218549954078</v>
      </c>
      <c r="N402" s="61">
        <f t="shared" si="79"/>
        <v>6.5159283359756681E-2</v>
      </c>
    </row>
    <row r="403" spans="1:14" ht="15.95" customHeight="1" x14ac:dyDescent="0.2">
      <c r="A403" s="181" t="s">
        <v>6</v>
      </c>
      <c r="B403" s="52" t="s">
        <v>122</v>
      </c>
      <c r="C403" s="48">
        <v>940462.63</v>
      </c>
      <c r="D403" s="48">
        <v>0</v>
      </c>
      <c r="E403" s="83">
        <f t="shared" si="72"/>
        <v>30</v>
      </c>
      <c r="F403" s="63">
        <f t="shared" si="80"/>
        <v>940462.63</v>
      </c>
      <c r="G403" s="48">
        <v>1181999.6500000001</v>
      </c>
      <c r="H403" s="48">
        <v>0</v>
      </c>
      <c r="I403" s="83">
        <f t="shared" si="81"/>
        <v>30</v>
      </c>
      <c r="J403" s="63">
        <f t="shared" si="75"/>
        <v>1181999.6500000001</v>
      </c>
      <c r="K403" s="48">
        <f t="shared" si="76"/>
        <v>241537.02000000014</v>
      </c>
      <c r="L403" s="93">
        <f t="shared" si="77"/>
        <v>25.682787629743476</v>
      </c>
      <c r="M403" s="61">
        <f t="shared" si="78"/>
        <v>1.446467913318324E-2</v>
      </c>
      <c r="N403" s="61">
        <f t="shared" si="79"/>
        <v>1.6613935448778708E-2</v>
      </c>
    </row>
    <row r="404" spans="1:14" ht="15.95" customHeight="1" x14ac:dyDescent="0.2">
      <c r="A404" s="181" t="s">
        <v>6</v>
      </c>
      <c r="B404" s="52" t="s">
        <v>124</v>
      </c>
      <c r="C404" s="48">
        <v>775.86</v>
      </c>
      <c r="D404" s="48">
        <v>0</v>
      </c>
      <c r="E404" s="83">
        <f t="shared" si="72"/>
        <v>31</v>
      </c>
      <c r="F404" s="63">
        <f t="shared" si="80"/>
        <v>775.86</v>
      </c>
      <c r="G404" s="48">
        <v>722426.19</v>
      </c>
      <c r="H404" s="48">
        <v>0</v>
      </c>
      <c r="I404" s="83">
        <f t="shared" si="81"/>
        <v>31</v>
      </c>
      <c r="J404" s="63">
        <f t="shared" si="75"/>
        <v>722426.19</v>
      </c>
      <c r="K404" s="48">
        <f t="shared" si="76"/>
        <v>721650.33</v>
      </c>
      <c r="L404" s="93">
        <f t="shared" si="77"/>
        <v>93012.957234552625</v>
      </c>
      <c r="M404" s="61">
        <f t="shared" si="78"/>
        <v>1.1933026995736717E-5</v>
      </c>
      <c r="N404" s="61">
        <f t="shared" si="79"/>
        <v>1.0154268731946867E-2</v>
      </c>
    </row>
    <row r="405" spans="1:14" ht="15.95" customHeight="1" x14ac:dyDescent="0.2">
      <c r="A405" s="181" t="s">
        <v>6</v>
      </c>
      <c r="B405" s="52" t="s">
        <v>127</v>
      </c>
      <c r="C405" s="48">
        <v>0</v>
      </c>
      <c r="D405" s="48">
        <v>0</v>
      </c>
      <c r="E405" s="83" t="str">
        <f t="shared" si="72"/>
        <v>ND</v>
      </c>
      <c r="F405" s="63">
        <f t="shared" si="80"/>
        <v>0</v>
      </c>
      <c r="G405" s="48">
        <v>45419.22</v>
      </c>
      <c r="H405" s="48">
        <v>571726.05000000005</v>
      </c>
      <c r="I405" s="83">
        <f t="shared" si="81"/>
        <v>32</v>
      </c>
      <c r="J405" s="63">
        <f t="shared" si="75"/>
        <v>617145.27</v>
      </c>
      <c r="K405" s="48">
        <f t="shared" si="76"/>
        <v>617145.27</v>
      </c>
      <c r="L405" s="93">
        <f t="shared" si="77"/>
        <v>0</v>
      </c>
      <c r="M405" s="61">
        <f t="shared" si="78"/>
        <v>0</v>
      </c>
      <c r="N405" s="61">
        <f t="shared" si="79"/>
        <v>8.6744625333003318E-3</v>
      </c>
    </row>
    <row r="406" spans="1:14" ht="15.95" customHeight="1" x14ac:dyDescent="0.2">
      <c r="A406" s="181" t="s">
        <v>6</v>
      </c>
      <c r="B406" s="52" t="s">
        <v>125</v>
      </c>
      <c r="C406" s="48">
        <v>0</v>
      </c>
      <c r="D406" s="48">
        <v>0</v>
      </c>
      <c r="E406" s="83" t="str">
        <f t="shared" si="72"/>
        <v>ND</v>
      </c>
      <c r="F406" s="63">
        <f t="shared" si="80"/>
        <v>0</v>
      </c>
      <c r="G406" s="48">
        <v>100297.45</v>
      </c>
      <c r="H406" s="48">
        <v>16106</v>
      </c>
      <c r="I406" s="83">
        <f t="shared" si="81"/>
        <v>33</v>
      </c>
      <c r="J406" s="63">
        <f t="shared" si="75"/>
        <v>116403.45</v>
      </c>
      <c r="K406" s="48">
        <f t="shared" si="76"/>
        <v>116403.45</v>
      </c>
      <c r="L406" s="93">
        <f t="shared" si="77"/>
        <v>0</v>
      </c>
      <c r="M406" s="61">
        <f t="shared" si="78"/>
        <v>0</v>
      </c>
      <c r="N406" s="61">
        <f t="shared" si="79"/>
        <v>1.6361421124914373E-3</v>
      </c>
    </row>
    <row r="407" spans="1:14" ht="15.95" customHeight="1" x14ac:dyDescent="0.2">
      <c r="A407" s="181" t="s">
        <v>6</v>
      </c>
      <c r="B407" s="52" t="s">
        <v>84</v>
      </c>
      <c r="C407" s="48">
        <v>0</v>
      </c>
      <c r="D407" s="48">
        <v>0</v>
      </c>
      <c r="E407" s="83" t="str">
        <f t="shared" si="72"/>
        <v>ND</v>
      </c>
      <c r="F407" s="63">
        <f t="shared" si="80"/>
        <v>0</v>
      </c>
      <c r="G407" s="48">
        <v>0</v>
      </c>
      <c r="H407" s="48">
        <v>0</v>
      </c>
      <c r="I407" s="83" t="str">
        <f t="shared" si="81"/>
        <v>ND</v>
      </c>
      <c r="J407" s="63">
        <f t="shared" si="75"/>
        <v>0</v>
      </c>
      <c r="K407" s="48">
        <f t="shared" si="76"/>
        <v>0</v>
      </c>
      <c r="L407" s="93">
        <f t="shared" si="77"/>
        <v>0</v>
      </c>
      <c r="M407" s="61">
        <f t="shared" si="78"/>
        <v>0</v>
      </c>
      <c r="N407" s="61">
        <f t="shared" si="79"/>
        <v>0</v>
      </c>
    </row>
    <row r="408" spans="1:14" ht="15.75" customHeight="1" x14ac:dyDescent="0.2">
      <c r="A408" s="181" t="s">
        <v>6</v>
      </c>
      <c r="B408" s="52" t="s">
        <v>103</v>
      </c>
      <c r="C408" s="48">
        <v>0</v>
      </c>
      <c r="D408" s="48">
        <v>0</v>
      </c>
      <c r="E408" s="83" t="str">
        <f t="shared" si="72"/>
        <v>ND</v>
      </c>
      <c r="F408" s="63">
        <f t="shared" si="80"/>
        <v>0</v>
      </c>
      <c r="G408" s="48">
        <v>0</v>
      </c>
      <c r="H408" s="48">
        <v>0</v>
      </c>
      <c r="I408" s="83" t="str">
        <f t="shared" si="81"/>
        <v>ND</v>
      </c>
      <c r="J408" s="63">
        <f t="shared" si="75"/>
        <v>0</v>
      </c>
      <c r="K408" s="48">
        <f t="shared" si="76"/>
        <v>0</v>
      </c>
      <c r="L408" s="93">
        <f t="shared" si="77"/>
        <v>0</v>
      </c>
      <c r="M408" s="61">
        <f t="shared" si="78"/>
        <v>0</v>
      </c>
      <c r="N408" s="61">
        <f t="shared" si="79"/>
        <v>0</v>
      </c>
    </row>
    <row r="409" spans="1:14" ht="15.95" customHeight="1" x14ac:dyDescent="0.2">
      <c r="A409" s="181" t="s">
        <v>6</v>
      </c>
      <c r="B409" s="52" t="s">
        <v>102</v>
      </c>
      <c r="C409" s="48">
        <v>0</v>
      </c>
      <c r="D409" s="48">
        <v>0</v>
      </c>
      <c r="E409" s="83" t="str">
        <f t="shared" si="72"/>
        <v>ND</v>
      </c>
      <c r="F409" s="63">
        <f t="shared" si="80"/>
        <v>0</v>
      </c>
      <c r="G409" s="48">
        <v>0</v>
      </c>
      <c r="H409" s="48">
        <v>0</v>
      </c>
      <c r="I409" s="83" t="str">
        <f t="shared" si="81"/>
        <v>ND</v>
      </c>
      <c r="J409" s="63">
        <f t="shared" si="75"/>
        <v>0</v>
      </c>
      <c r="K409" s="48">
        <f t="shared" si="76"/>
        <v>0</v>
      </c>
      <c r="L409" s="93">
        <f t="shared" si="77"/>
        <v>0</v>
      </c>
      <c r="M409" s="61">
        <f t="shared" si="78"/>
        <v>0</v>
      </c>
      <c r="N409" s="61">
        <f t="shared" si="79"/>
        <v>0</v>
      </c>
    </row>
    <row r="410" spans="1:14" ht="15.95" customHeight="1" x14ac:dyDescent="0.2">
      <c r="A410" s="181" t="s">
        <v>6</v>
      </c>
      <c r="B410" s="52" t="s">
        <v>100</v>
      </c>
      <c r="C410" s="48">
        <v>0</v>
      </c>
      <c r="D410" s="48">
        <v>0</v>
      </c>
      <c r="E410" s="83" t="str">
        <f t="shared" si="72"/>
        <v>ND</v>
      </c>
      <c r="F410" s="63">
        <f t="shared" si="80"/>
        <v>0</v>
      </c>
      <c r="G410" s="48">
        <v>0</v>
      </c>
      <c r="H410" s="48">
        <v>0</v>
      </c>
      <c r="I410" s="83" t="str">
        <f t="shared" si="81"/>
        <v>ND</v>
      </c>
      <c r="J410" s="63">
        <f t="shared" si="75"/>
        <v>0</v>
      </c>
      <c r="K410" s="48">
        <f t="shared" si="76"/>
        <v>0</v>
      </c>
      <c r="L410" s="93">
        <f t="shared" si="77"/>
        <v>0</v>
      </c>
      <c r="M410" s="61">
        <f t="shared" si="78"/>
        <v>0</v>
      </c>
      <c r="N410" s="61">
        <f t="shared" si="79"/>
        <v>0</v>
      </c>
    </row>
    <row r="411" spans="1:14" ht="15.95" customHeight="1" x14ac:dyDescent="0.2">
      <c r="A411" s="181" t="s">
        <v>6</v>
      </c>
      <c r="B411" s="52" t="s">
        <v>117</v>
      </c>
      <c r="C411" s="48">
        <v>0</v>
      </c>
      <c r="D411" s="48">
        <v>0</v>
      </c>
      <c r="E411" s="83" t="str">
        <f t="shared" si="72"/>
        <v>ND</v>
      </c>
      <c r="F411" s="63">
        <f t="shared" si="80"/>
        <v>0</v>
      </c>
      <c r="G411" s="48">
        <v>0</v>
      </c>
      <c r="H411" s="48">
        <v>0</v>
      </c>
      <c r="I411" s="83" t="str">
        <f t="shared" si="81"/>
        <v>ND</v>
      </c>
      <c r="J411" s="63">
        <f t="shared" si="75"/>
        <v>0</v>
      </c>
      <c r="K411" s="48">
        <f t="shared" si="76"/>
        <v>0</v>
      </c>
      <c r="L411" s="93">
        <f t="shared" si="77"/>
        <v>0</v>
      </c>
      <c r="M411" s="61">
        <f t="shared" si="78"/>
        <v>0</v>
      </c>
      <c r="N411" s="61">
        <f t="shared" si="79"/>
        <v>0</v>
      </c>
    </row>
    <row r="412" spans="1:14" ht="20.25" customHeight="1" x14ac:dyDescent="0.2">
      <c r="A412" s="8"/>
      <c r="B412" s="55" t="s">
        <v>21</v>
      </c>
      <c r="C412" s="66">
        <f>SUM(C374:C411)</f>
        <v>3858460203.8899999</v>
      </c>
      <c r="D412" s="66">
        <f>SUM(D374:D411)</f>
        <v>2643326813.5799999</v>
      </c>
      <c r="E412" s="66"/>
      <c r="F412" s="66">
        <f>SUM(F374:F411)</f>
        <v>6501787017.4699993</v>
      </c>
      <c r="G412" s="66">
        <f>SUM(G374:G411)</f>
        <v>4479778309.0499992</v>
      </c>
      <c r="H412" s="66">
        <f>SUM(H374:H411)</f>
        <v>2634728989.0200005</v>
      </c>
      <c r="I412" s="66"/>
      <c r="J412" s="66">
        <f>SUM(J374:J411)</f>
        <v>7114507298.0700006</v>
      </c>
      <c r="K412" s="66">
        <f t="shared" si="76"/>
        <v>612720280.60000134</v>
      </c>
      <c r="L412" s="94">
        <f>K412/F412*100</f>
        <v>9.4238749893475511</v>
      </c>
      <c r="M412" s="67">
        <f>SUM(M374:M411)</f>
        <v>100.00000000000006</v>
      </c>
      <c r="N412" s="67">
        <f>SUM(N374:N411)</f>
        <v>99.999999999999972</v>
      </c>
    </row>
    <row r="413" spans="1:14" x14ac:dyDescent="0.2">
      <c r="B413" s="80" t="s">
        <v>95</v>
      </c>
    </row>
    <row r="414" spans="1:14" x14ac:dyDescent="0.2">
      <c r="B414" s="80"/>
    </row>
    <row r="415" spans="1:14" x14ac:dyDescent="0.2">
      <c r="B415" s="80"/>
    </row>
    <row r="416" spans="1:14" x14ac:dyDescent="0.2">
      <c r="B416" s="80"/>
    </row>
    <row r="419" spans="1:14" ht="20.25" x14ac:dyDescent="0.3">
      <c r="A419" s="192" t="s">
        <v>42</v>
      </c>
      <c r="B419" s="192"/>
      <c r="C419" s="192"/>
      <c r="D419" s="192"/>
      <c r="E419" s="192"/>
      <c r="F419" s="192"/>
      <c r="G419" s="192"/>
      <c r="H419" s="192"/>
      <c r="I419" s="192"/>
      <c r="J419" s="192"/>
      <c r="K419" s="192"/>
      <c r="L419" s="192"/>
      <c r="M419" s="192"/>
      <c r="N419" s="192"/>
    </row>
    <row r="420" spans="1:14" x14ac:dyDescent="0.2">
      <c r="A420" s="191" t="s">
        <v>59</v>
      </c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191"/>
      <c r="M420" s="191"/>
      <c r="N420" s="191"/>
    </row>
    <row r="421" spans="1:14" x14ac:dyDescent="0.2">
      <c r="A421" s="194" t="s">
        <v>155</v>
      </c>
      <c r="B421" s="194"/>
      <c r="C421" s="194"/>
      <c r="D421" s="194"/>
      <c r="E421" s="194"/>
      <c r="F421" s="194"/>
      <c r="G421" s="194"/>
      <c r="H421" s="194"/>
      <c r="I421" s="194"/>
      <c r="J421" s="194"/>
      <c r="K421" s="194"/>
      <c r="L421" s="194"/>
      <c r="M421" s="194"/>
      <c r="N421" s="194"/>
    </row>
    <row r="422" spans="1:14" x14ac:dyDescent="0.2">
      <c r="A422" s="191" t="s">
        <v>110</v>
      </c>
      <c r="B422" s="191"/>
      <c r="C422" s="191"/>
      <c r="D422" s="191"/>
      <c r="E422" s="191"/>
      <c r="F422" s="191"/>
      <c r="G422" s="191"/>
      <c r="H422" s="191"/>
      <c r="I422" s="191"/>
      <c r="J422" s="191"/>
      <c r="K422" s="191"/>
      <c r="L422" s="191"/>
      <c r="M422" s="191"/>
      <c r="N422" s="191"/>
    </row>
    <row r="423" spans="1:14" x14ac:dyDescent="0.2">
      <c r="A423" s="1"/>
      <c r="B423" s="181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195" t="s">
        <v>33</v>
      </c>
      <c r="C424" s="195" t="s">
        <v>121</v>
      </c>
      <c r="D424" s="195"/>
      <c r="E424" s="195" t="s">
        <v>52</v>
      </c>
      <c r="F424" s="195"/>
      <c r="G424" s="195" t="s">
        <v>160</v>
      </c>
      <c r="H424" s="195"/>
      <c r="I424" s="195"/>
      <c r="J424" s="195"/>
      <c r="K424" s="195" t="s">
        <v>29</v>
      </c>
      <c r="L424" s="195"/>
      <c r="M424" s="195" t="s">
        <v>62</v>
      </c>
      <c r="N424" s="195"/>
    </row>
    <row r="425" spans="1:14" ht="31.5" customHeight="1" x14ac:dyDescent="0.2">
      <c r="A425" s="95"/>
      <c r="B425" s="195"/>
      <c r="C425" s="111" t="s">
        <v>28</v>
      </c>
      <c r="D425" s="111" t="s">
        <v>37</v>
      </c>
      <c r="E425" s="111" t="s">
        <v>51</v>
      </c>
      <c r="F425" s="111" t="s">
        <v>57</v>
      </c>
      <c r="G425" s="111" t="s">
        <v>28</v>
      </c>
      <c r="H425" s="111" t="s">
        <v>37</v>
      </c>
      <c r="I425" s="111" t="s">
        <v>51</v>
      </c>
      <c r="J425" s="111" t="s">
        <v>57</v>
      </c>
      <c r="K425" s="111" t="s">
        <v>26</v>
      </c>
      <c r="L425" s="111" t="s">
        <v>24</v>
      </c>
      <c r="M425" s="111">
        <v>2019</v>
      </c>
      <c r="N425" s="111">
        <v>2020</v>
      </c>
    </row>
    <row r="426" spans="1:14" ht="15.95" customHeight="1" x14ac:dyDescent="0.2">
      <c r="A426" s="181" t="s">
        <v>7</v>
      </c>
      <c r="B426" s="101" t="s">
        <v>88</v>
      </c>
      <c r="C426" s="48">
        <v>972239503.42999995</v>
      </c>
      <c r="D426" s="48">
        <v>555533074.74000001</v>
      </c>
      <c r="E426" s="83">
        <f t="shared" ref="E426:E463" si="82">IF(F426=0,"ND",RANK(F426,$F$426:$F$463))</f>
        <v>1</v>
      </c>
      <c r="F426" s="63">
        <f t="shared" ref="F426" si="83">(C426+D426)</f>
        <v>1527772578.1700001</v>
      </c>
      <c r="G426" s="48">
        <v>995886598.46000004</v>
      </c>
      <c r="H426" s="48">
        <v>477254435.21999997</v>
      </c>
      <c r="I426" s="83">
        <f t="shared" ref="I426" si="84">IF(J426=0,"ND",RANK(J426,$J$426:$J$463))</f>
        <v>1</v>
      </c>
      <c r="J426" s="63">
        <f t="shared" ref="J426:J463" si="85">(G426+H426)</f>
        <v>1473141033.6800001</v>
      </c>
      <c r="K426" s="48">
        <f t="shared" ref="K426:K464" si="86">J426-F426</f>
        <v>-54631544.49000001</v>
      </c>
      <c r="L426" s="93">
        <f t="shared" ref="L426:L463" si="87">IFERROR(K426/F426*100,0)</f>
        <v>-3.5758950822012325</v>
      </c>
      <c r="M426" s="61">
        <f t="shared" ref="M426:M463" si="88">(F426/$F$464*100)</f>
        <v>25.863406802754895</v>
      </c>
      <c r="N426" s="61">
        <f t="shared" ref="N426:N463" si="89">(J426/$J$464*100)</f>
        <v>23.104417407736861</v>
      </c>
    </row>
    <row r="427" spans="1:14" ht="15.95" customHeight="1" x14ac:dyDescent="0.2">
      <c r="A427" s="181" t="s">
        <v>7</v>
      </c>
      <c r="B427" s="52" t="s">
        <v>118</v>
      </c>
      <c r="C427" s="48">
        <v>630389085.21000004</v>
      </c>
      <c r="D427" s="48">
        <v>83401144.75</v>
      </c>
      <c r="E427" s="83">
        <f t="shared" si="82"/>
        <v>3</v>
      </c>
      <c r="F427" s="63">
        <f t="shared" ref="F427:F463" si="90">(C427+D427)</f>
        <v>713790229.96000004</v>
      </c>
      <c r="G427" s="48">
        <v>881370347.57999992</v>
      </c>
      <c r="H427" s="48">
        <v>115877228.78999999</v>
      </c>
      <c r="I427" s="83">
        <f t="shared" ref="I427:I463" si="91">IF(J427=0,"ND",RANK(J427,$J$426:$J$463))</f>
        <v>2</v>
      </c>
      <c r="J427" s="63">
        <f t="shared" si="85"/>
        <v>997247576.36999989</v>
      </c>
      <c r="K427" s="48">
        <f t="shared" si="86"/>
        <v>283457346.40999985</v>
      </c>
      <c r="L427" s="93">
        <f t="shared" si="87"/>
        <v>39.711575545925371</v>
      </c>
      <c r="M427" s="61">
        <f t="shared" si="88"/>
        <v>12.08363558364197</v>
      </c>
      <c r="N427" s="61">
        <f t="shared" si="89"/>
        <v>15.64060991889485</v>
      </c>
    </row>
    <row r="428" spans="1:14" ht="15.95" customHeight="1" x14ac:dyDescent="0.2">
      <c r="A428" s="181" t="s">
        <v>7</v>
      </c>
      <c r="B428" s="52" t="s">
        <v>113</v>
      </c>
      <c r="C428" s="48">
        <v>82930642.450000003</v>
      </c>
      <c r="D428" s="48">
        <v>818556494.25999999</v>
      </c>
      <c r="E428" s="83">
        <f t="shared" si="82"/>
        <v>2</v>
      </c>
      <c r="F428" s="63">
        <f t="shared" si="90"/>
        <v>901487136.71000004</v>
      </c>
      <c r="G428" s="48">
        <v>85633392.219999999</v>
      </c>
      <c r="H428" s="48">
        <v>859112642.97000003</v>
      </c>
      <c r="I428" s="83">
        <f t="shared" si="91"/>
        <v>3</v>
      </c>
      <c r="J428" s="63">
        <f t="shared" si="85"/>
        <v>944746035.19000006</v>
      </c>
      <c r="K428" s="48">
        <f t="shared" si="86"/>
        <v>43258898.480000019</v>
      </c>
      <c r="L428" s="93">
        <f t="shared" si="87"/>
        <v>4.7986151680294027</v>
      </c>
      <c r="M428" s="61">
        <f t="shared" si="88"/>
        <v>15.26112516832139</v>
      </c>
      <c r="N428" s="61">
        <f t="shared" si="89"/>
        <v>14.81718738551934</v>
      </c>
    </row>
    <row r="429" spans="1:14" ht="15.95" customHeight="1" x14ac:dyDescent="0.2">
      <c r="A429" s="181" t="s">
        <v>7</v>
      </c>
      <c r="B429" s="52" t="s">
        <v>97</v>
      </c>
      <c r="C429" s="48">
        <v>528605089.11999995</v>
      </c>
      <c r="D429" s="48">
        <v>139745913.13</v>
      </c>
      <c r="E429" s="83">
        <f t="shared" si="82"/>
        <v>4</v>
      </c>
      <c r="F429" s="63">
        <f t="shared" si="90"/>
        <v>668351002.25</v>
      </c>
      <c r="G429" s="48">
        <v>661894569.49000001</v>
      </c>
      <c r="H429" s="48">
        <v>124815784.97</v>
      </c>
      <c r="I429" s="83">
        <f t="shared" si="91"/>
        <v>4</v>
      </c>
      <c r="J429" s="63">
        <f t="shared" si="85"/>
        <v>786710354.46000004</v>
      </c>
      <c r="K429" s="48">
        <f t="shared" si="86"/>
        <v>118359352.21000004</v>
      </c>
      <c r="L429" s="93">
        <f t="shared" si="87"/>
        <v>17.709160577532455</v>
      </c>
      <c r="M429" s="61">
        <f t="shared" si="88"/>
        <v>11.3144024871333</v>
      </c>
      <c r="N429" s="61">
        <f t="shared" si="89"/>
        <v>12.338590802149096</v>
      </c>
    </row>
    <row r="430" spans="1:14" ht="15.95" customHeight="1" x14ac:dyDescent="0.2">
      <c r="A430" s="181" t="s">
        <v>7</v>
      </c>
      <c r="B430" s="52" t="s">
        <v>89</v>
      </c>
      <c r="C430" s="48">
        <v>403961421.06000012</v>
      </c>
      <c r="D430" s="48">
        <v>172110765.78999999</v>
      </c>
      <c r="E430" s="83">
        <f t="shared" si="82"/>
        <v>5</v>
      </c>
      <c r="F430" s="63">
        <f t="shared" si="90"/>
        <v>576072186.85000014</v>
      </c>
      <c r="G430" s="48">
        <v>386482586.33000004</v>
      </c>
      <c r="H430" s="48">
        <v>192650243.28999999</v>
      </c>
      <c r="I430" s="83">
        <f t="shared" si="91"/>
        <v>5</v>
      </c>
      <c r="J430" s="63">
        <f t="shared" si="85"/>
        <v>579132829.62</v>
      </c>
      <c r="K430" s="48">
        <f t="shared" si="86"/>
        <v>3060642.7699998617</v>
      </c>
      <c r="L430" s="93">
        <f t="shared" si="87"/>
        <v>0.53129500778984906</v>
      </c>
      <c r="M430" s="61">
        <f t="shared" si="88"/>
        <v>9.7522298339067994</v>
      </c>
      <c r="N430" s="61">
        <f t="shared" si="89"/>
        <v>9.0829909181463933</v>
      </c>
    </row>
    <row r="431" spans="1:14" ht="15.95" customHeight="1" x14ac:dyDescent="0.2">
      <c r="A431" s="181" t="s">
        <v>7</v>
      </c>
      <c r="B431" s="52" t="s">
        <v>94</v>
      </c>
      <c r="C431" s="48">
        <v>369343219.88000005</v>
      </c>
      <c r="D431" s="48">
        <v>22351393.859999999</v>
      </c>
      <c r="E431" s="83">
        <f t="shared" si="82"/>
        <v>6</v>
      </c>
      <c r="F431" s="63">
        <f t="shared" si="90"/>
        <v>391694613.74000007</v>
      </c>
      <c r="G431" s="48">
        <v>384547136.65999991</v>
      </c>
      <c r="H431" s="48">
        <v>16169378.860000001</v>
      </c>
      <c r="I431" s="83">
        <f t="shared" si="91"/>
        <v>6</v>
      </c>
      <c r="J431" s="63">
        <f t="shared" si="85"/>
        <v>400716515.51999992</v>
      </c>
      <c r="K431" s="48">
        <f t="shared" si="86"/>
        <v>9021901.7799998522</v>
      </c>
      <c r="L431" s="93">
        <f t="shared" si="87"/>
        <v>2.3032999340625171</v>
      </c>
      <c r="M431" s="61">
        <f t="shared" si="88"/>
        <v>6.630932694014037</v>
      </c>
      <c r="N431" s="61">
        <f t="shared" si="89"/>
        <v>6.2847489989604499</v>
      </c>
    </row>
    <row r="432" spans="1:14" ht="15.95" customHeight="1" x14ac:dyDescent="0.2">
      <c r="A432" s="181" t="s">
        <v>7</v>
      </c>
      <c r="B432" s="52" t="s">
        <v>93</v>
      </c>
      <c r="C432" s="48">
        <v>9190105.4499999993</v>
      </c>
      <c r="D432" s="48">
        <v>164423934.38999999</v>
      </c>
      <c r="E432" s="83">
        <f t="shared" si="82"/>
        <v>7</v>
      </c>
      <c r="F432" s="63">
        <f t="shared" si="90"/>
        <v>173614039.83999997</v>
      </c>
      <c r="G432" s="48">
        <v>10476787.24</v>
      </c>
      <c r="H432" s="48">
        <v>173668916.06999999</v>
      </c>
      <c r="I432" s="83">
        <f t="shared" si="91"/>
        <v>7</v>
      </c>
      <c r="J432" s="63">
        <f t="shared" si="85"/>
        <v>184145703.31</v>
      </c>
      <c r="K432" s="48">
        <f t="shared" si="86"/>
        <v>10531663.470000029</v>
      </c>
      <c r="L432" s="93">
        <f t="shared" si="87"/>
        <v>6.0661358261727267</v>
      </c>
      <c r="M432" s="61">
        <f t="shared" si="88"/>
        <v>2.9390830829220254</v>
      </c>
      <c r="N432" s="61">
        <f t="shared" si="89"/>
        <v>2.8881003894700439</v>
      </c>
    </row>
    <row r="433" spans="1:14" ht="15.95" customHeight="1" x14ac:dyDescent="0.2">
      <c r="A433" s="181" t="s">
        <v>7</v>
      </c>
      <c r="B433" s="52" t="s">
        <v>123</v>
      </c>
      <c r="C433" s="48">
        <v>46853012.420000002</v>
      </c>
      <c r="D433" s="48">
        <v>91169107.640000001</v>
      </c>
      <c r="E433" s="83">
        <f t="shared" si="82"/>
        <v>8</v>
      </c>
      <c r="F433" s="63">
        <f t="shared" si="90"/>
        <v>138022120.06</v>
      </c>
      <c r="G433" s="48">
        <v>53431227.870000005</v>
      </c>
      <c r="H433" s="48">
        <v>79215577.290000007</v>
      </c>
      <c r="I433" s="83">
        <f t="shared" si="91"/>
        <v>8</v>
      </c>
      <c r="J433" s="63">
        <f t="shared" si="85"/>
        <v>132646805.16000001</v>
      </c>
      <c r="K433" s="48">
        <f t="shared" si="86"/>
        <v>-5375314.8999999911</v>
      </c>
      <c r="L433" s="93">
        <f t="shared" si="87"/>
        <v>-3.8945314690596491</v>
      </c>
      <c r="M433" s="61">
        <f t="shared" si="88"/>
        <v>2.3365534176338927</v>
      </c>
      <c r="N433" s="61">
        <f t="shared" si="89"/>
        <v>2.0804030871121011</v>
      </c>
    </row>
    <row r="434" spans="1:14" ht="15.95" customHeight="1" x14ac:dyDescent="0.2">
      <c r="A434" s="181" t="s">
        <v>7</v>
      </c>
      <c r="B434" s="52" t="s">
        <v>79</v>
      </c>
      <c r="C434" s="48">
        <v>52811346.660000011</v>
      </c>
      <c r="D434" s="48">
        <v>80031185.090000004</v>
      </c>
      <c r="E434" s="83">
        <f t="shared" si="82"/>
        <v>9</v>
      </c>
      <c r="F434" s="63">
        <f t="shared" si="90"/>
        <v>132842531.75000001</v>
      </c>
      <c r="G434" s="48">
        <v>34209565.719999999</v>
      </c>
      <c r="H434" s="48">
        <v>87126092.409999996</v>
      </c>
      <c r="I434" s="83">
        <f t="shared" si="91"/>
        <v>9</v>
      </c>
      <c r="J434" s="63">
        <f t="shared" si="85"/>
        <v>121335658.13</v>
      </c>
      <c r="K434" s="48">
        <f t="shared" si="86"/>
        <v>-11506873.62000002</v>
      </c>
      <c r="L434" s="93">
        <f t="shared" si="87"/>
        <v>-8.6620402881624692</v>
      </c>
      <c r="M434" s="61">
        <f t="shared" si="88"/>
        <v>2.2488690322440292</v>
      </c>
      <c r="N434" s="61">
        <f t="shared" si="89"/>
        <v>1.9030015645378735</v>
      </c>
    </row>
    <row r="435" spans="1:14" ht="15.95" customHeight="1" x14ac:dyDescent="0.2">
      <c r="A435" s="181" t="s">
        <v>7</v>
      </c>
      <c r="B435" s="52" t="s">
        <v>91</v>
      </c>
      <c r="C435" s="48">
        <v>88286017.899999991</v>
      </c>
      <c r="D435" s="48">
        <v>752413.69000000006</v>
      </c>
      <c r="E435" s="83">
        <f t="shared" si="82"/>
        <v>10</v>
      </c>
      <c r="F435" s="63">
        <f t="shared" si="90"/>
        <v>89038431.589999989</v>
      </c>
      <c r="G435" s="48">
        <v>102144870.09</v>
      </c>
      <c r="H435" s="48">
        <v>346254.49</v>
      </c>
      <c r="I435" s="83">
        <f t="shared" si="91"/>
        <v>10</v>
      </c>
      <c r="J435" s="63">
        <f t="shared" si="85"/>
        <v>102491124.58</v>
      </c>
      <c r="K435" s="48">
        <f t="shared" si="86"/>
        <v>13452692.99000001</v>
      </c>
      <c r="L435" s="93">
        <f t="shared" si="87"/>
        <v>15.108861139812459</v>
      </c>
      <c r="M435" s="61">
        <f t="shared" si="88"/>
        <v>1.5073167369254798</v>
      </c>
      <c r="N435" s="61">
        <f t="shared" si="89"/>
        <v>1.6074480777779097</v>
      </c>
    </row>
    <row r="436" spans="1:14" ht="15.95" customHeight="1" x14ac:dyDescent="0.2">
      <c r="A436" s="181" t="s">
        <v>7</v>
      </c>
      <c r="B436" s="52" t="s">
        <v>78</v>
      </c>
      <c r="C436" s="48">
        <v>85901082.430000007</v>
      </c>
      <c r="D436" s="48">
        <v>9536</v>
      </c>
      <c r="E436" s="83">
        <f t="shared" si="82"/>
        <v>11</v>
      </c>
      <c r="F436" s="63">
        <f t="shared" si="90"/>
        <v>85910618.430000007</v>
      </c>
      <c r="G436" s="48">
        <v>99165802.129999995</v>
      </c>
      <c r="H436" s="48">
        <v>2536.67</v>
      </c>
      <c r="I436" s="83">
        <f t="shared" si="91"/>
        <v>11</v>
      </c>
      <c r="J436" s="63">
        <f t="shared" si="85"/>
        <v>99168338.799999997</v>
      </c>
      <c r="K436" s="48">
        <f t="shared" si="86"/>
        <v>13257720.36999999</v>
      </c>
      <c r="L436" s="93">
        <f t="shared" si="87"/>
        <v>15.431992706236173</v>
      </c>
      <c r="M436" s="61">
        <f t="shared" si="88"/>
        <v>1.4543665103564256</v>
      </c>
      <c r="N436" s="61">
        <f t="shared" si="89"/>
        <v>1.5553342421963745</v>
      </c>
    </row>
    <row r="437" spans="1:14" ht="15.95" customHeight="1" x14ac:dyDescent="0.2">
      <c r="A437" s="181" t="s">
        <v>7</v>
      </c>
      <c r="B437" s="52" t="s">
        <v>99</v>
      </c>
      <c r="C437" s="48">
        <v>59222630.780000009</v>
      </c>
      <c r="D437" s="48">
        <v>0</v>
      </c>
      <c r="E437" s="83">
        <f t="shared" si="82"/>
        <v>12</v>
      </c>
      <c r="F437" s="63">
        <f t="shared" si="90"/>
        <v>59222630.780000009</v>
      </c>
      <c r="G437" s="48">
        <v>65477316.799999997</v>
      </c>
      <c r="H437" s="48">
        <v>279124.45</v>
      </c>
      <c r="I437" s="83">
        <f t="shared" si="91"/>
        <v>12</v>
      </c>
      <c r="J437" s="63">
        <f t="shared" si="85"/>
        <v>65756441.25</v>
      </c>
      <c r="K437" s="48">
        <f t="shared" si="86"/>
        <v>6533810.4699999914</v>
      </c>
      <c r="L437" s="93">
        <f t="shared" si="87"/>
        <v>11.032624494970115</v>
      </c>
      <c r="M437" s="61">
        <f t="shared" si="88"/>
        <v>1.002570024936039</v>
      </c>
      <c r="N437" s="61">
        <f t="shared" si="89"/>
        <v>1.0313094477397775</v>
      </c>
    </row>
    <row r="438" spans="1:14" ht="15.95" customHeight="1" x14ac:dyDescent="0.2">
      <c r="A438" s="181" t="s">
        <v>7</v>
      </c>
      <c r="B438" s="52" t="s">
        <v>104</v>
      </c>
      <c r="C438" s="48">
        <v>53690097.829999998</v>
      </c>
      <c r="D438" s="48">
        <v>0</v>
      </c>
      <c r="E438" s="83">
        <f t="shared" si="82"/>
        <v>13</v>
      </c>
      <c r="F438" s="63">
        <f t="shared" si="90"/>
        <v>53690097.829999998</v>
      </c>
      <c r="G438" s="48">
        <v>61426502.719999991</v>
      </c>
      <c r="H438" s="48">
        <v>0</v>
      </c>
      <c r="I438" s="83">
        <f t="shared" si="91"/>
        <v>13</v>
      </c>
      <c r="J438" s="63">
        <f t="shared" si="85"/>
        <v>61426502.719999991</v>
      </c>
      <c r="K438" s="48">
        <f t="shared" si="86"/>
        <v>7736404.8899999931</v>
      </c>
      <c r="L438" s="93">
        <f t="shared" si="87"/>
        <v>14.40937007508521</v>
      </c>
      <c r="M438" s="61">
        <f t="shared" si="88"/>
        <v>0.90891069868547092</v>
      </c>
      <c r="N438" s="61">
        <f t="shared" si="89"/>
        <v>0.96339965169190389</v>
      </c>
    </row>
    <row r="439" spans="1:14" ht="15.95" customHeight="1" x14ac:dyDescent="0.2">
      <c r="A439" s="181" t="s">
        <v>7</v>
      </c>
      <c r="B439" s="52" t="s">
        <v>111</v>
      </c>
      <c r="C439" s="48">
        <v>48314083.520000003</v>
      </c>
      <c r="D439" s="48">
        <v>401525.16000000003</v>
      </c>
      <c r="E439" s="83">
        <f t="shared" si="82"/>
        <v>14</v>
      </c>
      <c r="F439" s="63">
        <f t="shared" si="90"/>
        <v>48715608.68</v>
      </c>
      <c r="G439" s="48">
        <v>48237894.599999994</v>
      </c>
      <c r="H439" s="48">
        <v>18312.07</v>
      </c>
      <c r="I439" s="83">
        <f t="shared" si="91"/>
        <v>14</v>
      </c>
      <c r="J439" s="63">
        <f t="shared" si="85"/>
        <v>48256206.669999994</v>
      </c>
      <c r="K439" s="48">
        <f t="shared" si="86"/>
        <v>-459402.01000000536</v>
      </c>
      <c r="L439" s="93">
        <f t="shared" si="87"/>
        <v>-0.94302836903403209</v>
      </c>
      <c r="M439" s="61">
        <f t="shared" si="88"/>
        <v>0.82469840271898032</v>
      </c>
      <c r="N439" s="61">
        <f t="shared" si="89"/>
        <v>0.75683964802237935</v>
      </c>
    </row>
    <row r="440" spans="1:14" ht="15.95" customHeight="1" x14ac:dyDescent="0.2">
      <c r="A440" s="181" t="s">
        <v>7</v>
      </c>
      <c r="B440" s="52" t="s">
        <v>101</v>
      </c>
      <c r="C440" s="48">
        <v>3201660.3200000003</v>
      </c>
      <c r="D440" s="48">
        <v>18653178.170000002</v>
      </c>
      <c r="E440" s="83">
        <f t="shared" si="82"/>
        <v>23</v>
      </c>
      <c r="F440" s="63">
        <f t="shared" si="90"/>
        <v>21854838.490000002</v>
      </c>
      <c r="G440" s="48">
        <v>2600987.9500000002</v>
      </c>
      <c r="H440" s="48">
        <v>43323591.5</v>
      </c>
      <c r="I440" s="83">
        <f t="shared" si="91"/>
        <v>15</v>
      </c>
      <c r="J440" s="63">
        <f t="shared" si="85"/>
        <v>45924579.450000003</v>
      </c>
      <c r="K440" s="48">
        <f t="shared" si="86"/>
        <v>24069740.960000001</v>
      </c>
      <c r="L440" s="93">
        <f t="shared" si="87"/>
        <v>110.13460918969254</v>
      </c>
      <c r="M440" s="61">
        <f t="shared" si="88"/>
        <v>0.36997691053758358</v>
      </c>
      <c r="N440" s="61">
        <f t="shared" si="89"/>
        <v>0.72027092357679934</v>
      </c>
    </row>
    <row r="441" spans="1:14" ht="15.95" customHeight="1" x14ac:dyDescent="0.2">
      <c r="A441" s="181" t="s">
        <v>7</v>
      </c>
      <c r="B441" s="51" t="s">
        <v>112</v>
      </c>
      <c r="C441" s="48">
        <v>45522444.049999997</v>
      </c>
      <c r="D441" s="48">
        <v>18741.37</v>
      </c>
      <c r="E441" s="83">
        <f t="shared" si="82"/>
        <v>15</v>
      </c>
      <c r="F441" s="63">
        <f t="shared" si="90"/>
        <v>45541185.419999994</v>
      </c>
      <c r="G441" s="48">
        <v>41264815.469999999</v>
      </c>
      <c r="H441" s="48">
        <v>0</v>
      </c>
      <c r="I441" s="83">
        <f t="shared" si="91"/>
        <v>16</v>
      </c>
      <c r="J441" s="63">
        <f t="shared" si="85"/>
        <v>41264815.469999999</v>
      </c>
      <c r="K441" s="48">
        <f t="shared" si="86"/>
        <v>-4276369.9499999955</v>
      </c>
      <c r="L441" s="93">
        <f t="shared" si="87"/>
        <v>-9.3901155856210377</v>
      </c>
      <c r="M441" s="61">
        <f t="shared" si="88"/>
        <v>0.77095912155198187</v>
      </c>
      <c r="N441" s="61">
        <f t="shared" si="89"/>
        <v>0.64718821828651696</v>
      </c>
    </row>
    <row r="442" spans="1:14" ht="15.95" customHeight="1" x14ac:dyDescent="0.2">
      <c r="A442" s="181" t="s">
        <v>7</v>
      </c>
      <c r="B442" s="52" t="s">
        <v>81</v>
      </c>
      <c r="C442" s="48">
        <v>37918518.109999999</v>
      </c>
      <c r="D442" s="48">
        <v>105969.12</v>
      </c>
      <c r="E442" s="83">
        <f t="shared" si="82"/>
        <v>16</v>
      </c>
      <c r="F442" s="63">
        <f t="shared" si="90"/>
        <v>38024487.229999997</v>
      </c>
      <c r="G442" s="48">
        <v>35152641.579999998</v>
      </c>
      <c r="H442" s="48">
        <v>140741.54999999999</v>
      </c>
      <c r="I442" s="83">
        <f t="shared" si="91"/>
        <v>17</v>
      </c>
      <c r="J442" s="63">
        <f t="shared" si="85"/>
        <v>35293383.129999995</v>
      </c>
      <c r="K442" s="48">
        <f t="shared" si="86"/>
        <v>-2731104.1000000015</v>
      </c>
      <c r="L442" s="93">
        <f t="shared" si="87"/>
        <v>-7.1824876519183025</v>
      </c>
      <c r="M442" s="61">
        <f t="shared" si="88"/>
        <v>0.64371019335458823</v>
      </c>
      <c r="N442" s="61">
        <f t="shared" si="89"/>
        <v>0.5535335972073866</v>
      </c>
    </row>
    <row r="443" spans="1:14" ht="15.95" customHeight="1" x14ac:dyDescent="0.2">
      <c r="A443" s="181" t="s">
        <v>7</v>
      </c>
      <c r="B443" s="52" t="s">
        <v>83</v>
      </c>
      <c r="C443" s="48">
        <v>25998758.080000002</v>
      </c>
      <c r="D443" s="48">
        <v>0</v>
      </c>
      <c r="E443" s="83">
        <f t="shared" si="82"/>
        <v>21</v>
      </c>
      <c r="F443" s="63">
        <f t="shared" si="90"/>
        <v>25998758.080000002</v>
      </c>
      <c r="G443" s="48">
        <v>34285041.18</v>
      </c>
      <c r="H443" s="48">
        <v>0</v>
      </c>
      <c r="I443" s="83">
        <f t="shared" si="91"/>
        <v>18</v>
      </c>
      <c r="J443" s="63">
        <f t="shared" si="85"/>
        <v>34285041.18</v>
      </c>
      <c r="K443" s="48">
        <f t="shared" si="86"/>
        <v>8286283.0999999978</v>
      </c>
      <c r="L443" s="93">
        <f t="shared" si="87"/>
        <v>31.871842010693445</v>
      </c>
      <c r="M443" s="61">
        <f t="shared" si="88"/>
        <v>0.44012863314701345</v>
      </c>
      <c r="N443" s="61">
        <f t="shared" si="89"/>
        <v>0.53771898559186915</v>
      </c>
    </row>
    <row r="444" spans="1:14" ht="15.95" customHeight="1" x14ac:dyDescent="0.2">
      <c r="A444" s="181" t="s">
        <v>7</v>
      </c>
      <c r="B444" s="52" t="s">
        <v>80</v>
      </c>
      <c r="C444" s="48">
        <v>30073461.859999999</v>
      </c>
      <c r="D444" s="48">
        <v>7830063.8700000001</v>
      </c>
      <c r="E444" s="83">
        <f t="shared" si="82"/>
        <v>17</v>
      </c>
      <c r="F444" s="63">
        <f t="shared" si="90"/>
        <v>37903525.729999997</v>
      </c>
      <c r="G444" s="48">
        <v>32324500.899999999</v>
      </c>
      <c r="H444" s="48">
        <v>448600.82</v>
      </c>
      <c r="I444" s="83">
        <f t="shared" si="91"/>
        <v>19</v>
      </c>
      <c r="J444" s="63">
        <f t="shared" si="85"/>
        <v>32773101.719999999</v>
      </c>
      <c r="K444" s="48">
        <f t="shared" si="86"/>
        <v>-5130424.0099999979</v>
      </c>
      <c r="L444" s="93">
        <f t="shared" si="87"/>
        <v>-13.535479645207133</v>
      </c>
      <c r="M444" s="61">
        <f t="shared" si="88"/>
        <v>0.64166245632443497</v>
      </c>
      <c r="N444" s="61">
        <f t="shared" si="89"/>
        <v>0.51400606226652745</v>
      </c>
    </row>
    <row r="445" spans="1:14" ht="15.95" customHeight="1" x14ac:dyDescent="0.2">
      <c r="A445" s="181" t="s">
        <v>7</v>
      </c>
      <c r="B445" s="51" t="s">
        <v>106</v>
      </c>
      <c r="C445" s="48">
        <v>0</v>
      </c>
      <c r="D445" s="48">
        <v>23018423.460000001</v>
      </c>
      <c r="E445" s="83">
        <f t="shared" si="82"/>
        <v>22</v>
      </c>
      <c r="F445" s="63">
        <f t="shared" si="90"/>
        <v>23018423.460000001</v>
      </c>
      <c r="G445" s="48">
        <v>0</v>
      </c>
      <c r="H445" s="48">
        <v>32333954.57</v>
      </c>
      <c r="I445" s="83">
        <f t="shared" si="91"/>
        <v>20</v>
      </c>
      <c r="J445" s="63">
        <f t="shared" si="85"/>
        <v>32333954.57</v>
      </c>
      <c r="K445" s="48">
        <f t="shared" si="86"/>
        <v>9315531.1099999994</v>
      </c>
      <c r="L445" s="93">
        <f t="shared" si="87"/>
        <v>40.469891981038387</v>
      </c>
      <c r="M445" s="61">
        <f t="shared" si="88"/>
        <v>0.38967504614931769</v>
      </c>
      <c r="N445" s="61">
        <f t="shared" si="89"/>
        <v>0.50711857571564922</v>
      </c>
    </row>
    <row r="446" spans="1:14" ht="15.95" customHeight="1" x14ac:dyDescent="0.2">
      <c r="A446" s="181" t="s">
        <v>7</v>
      </c>
      <c r="B446" s="52" t="s">
        <v>107</v>
      </c>
      <c r="C446" s="48">
        <v>26389372.542999998</v>
      </c>
      <c r="D446" s="48">
        <v>0</v>
      </c>
      <c r="E446" s="83">
        <f t="shared" si="82"/>
        <v>20</v>
      </c>
      <c r="F446" s="63">
        <f t="shared" si="90"/>
        <v>26389372.542999998</v>
      </c>
      <c r="G446" s="48">
        <v>31907649.830000002</v>
      </c>
      <c r="H446" s="48">
        <v>0</v>
      </c>
      <c r="I446" s="83">
        <f t="shared" si="91"/>
        <v>21</v>
      </c>
      <c r="J446" s="63">
        <f t="shared" si="85"/>
        <v>31907649.830000002</v>
      </c>
      <c r="K446" s="48">
        <f t="shared" si="86"/>
        <v>5518277.2870000042</v>
      </c>
      <c r="L446" s="93">
        <f t="shared" si="87"/>
        <v>20.910983305905745</v>
      </c>
      <c r="M446" s="61">
        <f t="shared" si="88"/>
        <v>0.44674128014955988</v>
      </c>
      <c r="N446" s="61">
        <f t="shared" si="89"/>
        <v>0.50043250667631767</v>
      </c>
    </row>
    <row r="447" spans="1:14" ht="15.95" customHeight="1" x14ac:dyDescent="0.2">
      <c r="A447" s="181" t="s">
        <v>7</v>
      </c>
      <c r="B447" s="52" t="s">
        <v>116</v>
      </c>
      <c r="C447" s="48">
        <v>18202267.530000001</v>
      </c>
      <c r="D447" s="48">
        <v>65763.490000000005</v>
      </c>
      <c r="E447" s="83">
        <f t="shared" si="82"/>
        <v>24</v>
      </c>
      <c r="F447" s="63">
        <f t="shared" si="90"/>
        <v>18268031.02</v>
      </c>
      <c r="G447" s="48">
        <v>18573589.259999998</v>
      </c>
      <c r="H447" s="48">
        <v>12009718.02</v>
      </c>
      <c r="I447" s="83">
        <f t="shared" si="91"/>
        <v>22</v>
      </c>
      <c r="J447" s="63">
        <f t="shared" si="85"/>
        <v>30583307.279999997</v>
      </c>
      <c r="K447" s="48">
        <f t="shared" si="86"/>
        <v>12315276.259999998</v>
      </c>
      <c r="L447" s="93">
        <f t="shared" si="87"/>
        <v>67.414360346318261</v>
      </c>
      <c r="M447" s="61">
        <f t="shared" si="88"/>
        <v>0.3092564459571232</v>
      </c>
      <c r="N447" s="61">
        <f t="shared" si="89"/>
        <v>0.47966181170111177</v>
      </c>
    </row>
    <row r="448" spans="1:14" ht="15.95" customHeight="1" x14ac:dyDescent="0.2">
      <c r="A448" s="181" t="s">
        <v>7</v>
      </c>
      <c r="B448" s="52" t="s">
        <v>98</v>
      </c>
      <c r="C448" s="48">
        <v>525177.27</v>
      </c>
      <c r="D448" s="48">
        <v>34806667.5</v>
      </c>
      <c r="E448" s="83">
        <f t="shared" si="82"/>
        <v>18</v>
      </c>
      <c r="F448" s="63">
        <f t="shared" si="90"/>
        <v>35331844.770000003</v>
      </c>
      <c r="G448" s="48">
        <v>2305990.0299999998</v>
      </c>
      <c r="H448" s="48">
        <v>22961195.09</v>
      </c>
      <c r="I448" s="83">
        <f t="shared" si="91"/>
        <v>23</v>
      </c>
      <c r="J448" s="63">
        <f t="shared" si="85"/>
        <v>25267185.120000001</v>
      </c>
      <c r="K448" s="48">
        <f t="shared" si="86"/>
        <v>-10064659.650000002</v>
      </c>
      <c r="L448" s="93">
        <f t="shared" si="87"/>
        <v>-28.486085896499315</v>
      </c>
      <c r="M448" s="61">
        <f t="shared" si="88"/>
        <v>0.59812689888233905</v>
      </c>
      <c r="N448" s="61">
        <f t="shared" si="89"/>
        <v>0.39628493021656536</v>
      </c>
    </row>
    <row r="449" spans="1:14" ht="15.95" customHeight="1" x14ac:dyDescent="0.2">
      <c r="A449" s="181" t="s">
        <v>7</v>
      </c>
      <c r="B449" s="52" t="s">
        <v>120</v>
      </c>
      <c r="C449" s="48">
        <v>27963818.330000002</v>
      </c>
      <c r="D449" s="48">
        <v>16200</v>
      </c>
      <c r="E449" s="83">
        <f t="shared" si="82"/>
        <v>19</v>
      </c>
      <c r="F449" s="63">
        <f t="shared" si="90"/>
        <v>27980018.330000002</v>
      </c>
      <c r="G449" s="48">
        <v>19513784.050000001</v>
      </c>
      <c r="H449" s="48">
        <v>360680</v>
      </c>
      <c r="I449" s="83">
        <f t="shared" si="91"/>
        <v>24</v>
      </c>
      <c r="J449" s="63">
        <f t="shared" si="85"/>
        <v>19874464.050000001</v>
      </c>
      <c r="K449" s="48">
        <f t="shared" si="86"/>
        <v>-8105554.2800000012</v>
      </c>
      <c r="L449" s="93">
        <f t="shared" si="87"/>
        <v>-28.969081379440258</v>
      </c>
      <c r="M449" s="61">
        <f t="shared" si="88"/>
        <v>0.47366905700332906</v>
      </c>
      <c r="N449" s="61">
        <f t="shared" si="89"/>
        <v>0.31170668840795224</v>
      </c>
    </row>
    <row r="450" spans="1:14" ht="15.95" customHeight="1" x14ac:dyDescent="0.2">
      <c r="A450" s="181" t="s">
        <v>7</v>
      </c>
      <c r="B450" s="52" t="s">
        <v>115</v>
      </c>
      <c r="C450" s="48">
        <v>15245593.26</v>
      </c>
      <c r="D450" s="48">
        <v>407097.38</v>
      </c>
      <c r="E450" s="83">
        <f t="shared" si="82"/>
        <v>25</v>
      </c>
      <c r="F450" s="63">
        <f t="shared" si="90"/>
        <v>15652690.640000001</v>
      </c>
      <c r="G450" s="48">
        <v>13576129.789999999</v>
      </c>
      <c r="H450" s="48">
        <v>0</v>
      </c>
      <c r="I450" s="83">
        <f t="shared" si="91"/>
        <v>25</v>
      </c>
      <c r="J450" s="63">
        <f t="shared" si="85"/>
        <v>13576129.789999999</v>
      </c>
      <c r="K450" s="48">
        <f t="shared" si="86"/>
        <v>-2076560.8500000015</v>
      </c>
      <c r="L450" s="93">
        <f t="shared" si="87"/>
        <v>-13.266478573935462</v>
      </c>
      <c r="M450" s="61">
        <f t="shared" si="88"/>
        <v>0.26498178548597234</v>
      </c>
      <c r="N450" s="61">
        <f t="shared" si="89"/>
        <v>0.21292501008284784</v>
      </c>
    </row>
    <row r="451" spans="1:14" ht="15.95" customHeight="1" x14ac:dyDescent="0.2">
      <c r="A451" s="181" t="s">
        <v>7</v>
      </c>
      <c r="B451" s="52" t="s">
        <v>119</v>
      </c>
      <c r="C451" s="48">
        <v>9015728.3499999996</v>
      </c>
      <c r="D451" s="48">
        <v>0</v>
      </c>
      <c r="E451" s="83">
        <f t="shared" si="82"/>
        <v>27</v>
      </c>
      <c r="F451" s="63">
        <f t="shared" si="90"/>
        <v>9015728.3499999996</v>
      </c>
      <c r="G451" s="48">
        <v>12435278.9</v>
      </c>
      <c r="H451" s="48">
        <v>0</v>
      </c>
      <c r="I451" s="83">
        <f t="shared" si="91"/>
        <v>26</v>
      </c>
      <c r="J451" s="63">
        <f t="shared" si="85"/>
        <v>12435278.9</v>
      </c>
      <c r="K451" s="48">
        <f t="shared" si="86"/>
        <v>3419550.5500000007</v>
      </c>
      <c r="L451" s="93">
        <f t="shared" si="87"/>
        <v>37.928722087106813</v>
      </c>
      <c r="M451" s="61">
        <f t="shared" si="88"/>
        <v>0.15262575940359219</v>
      </c>
      <c r="N451" s="61">
        <f t="shared" si="89"/>
        <v>0.1950321576268258</v>
      </c>
    </row>
    <row r="452" spans="1:14" ht="15.95" customHeight="1" x14ac:dyDescent="0.2">
      <c r="A452" s="181" t="s">
        <v>7</v>
      </c>
      <c r="B452" s="52" t="s">
        <v>96</v>
      </c>
      <c r="C452" s="48">
        <v>9733154.1799999997</v>
      </c>
      <c r="D452" s="48">
        <v>0</v>
      </c>
      <c r="E452" s="83">
        <f t="shared" si="82"/>
        <v>26</v>
      </c>
      <c r="F452" s="63">
        <f t="shared" si="90"/>
        <v>9733154.1799999997</v>
      </c>
      <c r="G452" s="48">
        <v>10569046.83</v>
      </c>
      <c r="H452" s="48">
        <v>0</v>
      </c>
      <c r="I452" s="83">
        <f t="shared" si="91"/>
        <v>27</v>
      </c>
      <c r="J452" s="63">
        <f t="shared" si="85"/>
        <v>10569046.83</v>
      </c>
      <c r="K452" s="48">
        <f t="shared" si="86"/>
        <v>835892.65000000037</v>
      </c>
      <c r="L452" s="93">
        <f t="shared" si="87"/>
        <v>8.5880962588429934</v>
      </c>
      <c r="M452" s="61">
        <f t="shared" si="88"/>
        <v>0.16477094145308266</v>
      </c>
      <c r="N452" s="61">
        <f t="shared" si="89"/>
        <v>0.16576258754549233</v>
      </c>
    </row>
    <row r="453" spans="1:14" ht="15.95" customHeight="1" x14ac:dyDescent="0.2">
      <c r="A453" s="181" t="s">
        <v>7</v>
      </c>
      <c r="B453" s="52" t="s">
        <v>82</v>
      </c>
      <c r="C453" s="48">
        <v>5363564.96</v>
      </c>
      <c r="D453" s="48">
        <v>0</v>
      </c>
      <c r="E453" s="83">
        <f t="shared" si="82"/>
        <v>28</v>
      </c>
      <c r="F453" s="63">
        <f t="shared" si="90"/>
        <v>5363564.96</v>
      </c>
      <c r="G453" s="48">
        <v>5365979.47</v>
      </c>
      <c r="H453" s="48">
        <v>0</v>
      </c>
      <c r="I453" s="83">
        <f t="shared" si="91"/>
        <v>28</v>
      </c>
      <c r="J453" s="63">
        <f t="shared" si="85"/>
        <v>5365979.47</v>
      </c>
      <c r="K453" s="48">
        <f t="shared" si="86"/>
        <v>2414.5099999997765</v>
      </c>
      <c r="L453" s="93">
        <f t="shared" si="87"/>
        <v>4.5016887424810387E-2</v>
      </c>
      <c r="M453" s="61">
        <f t="shared" si="88"/>
        <v>9.0798895369390481E-2</v>
      </c>
      <c r="N453" s="61">
        <f t="shared" si="89"/>
        <v>8.4158832482265522E-2</v>
      </c>
    </row>
    <row r="454" spans="1:14" ht="15.95" customHeight="1" x14ac:dyDescent="0.2">
      <c r="A454" s="181" t="s">
        <v>7</v>
      </c>
      <c r="B454" s="52" t="s">
        <v>90</v>
      </c>
      <c r="C454" s="48">
        <v>4898703.45</v>
      </c>
      <c r="D454" s="48">
        <v>91600</v>
      </c>
      <c r="E454" s="83">
        <f t="shared" si="82"/>
        <v>29</v>
      </c>
      <c r="F454" s="63">
        <f t="shared" si="90"/>
        <v>4990303.45</v>
      </c>
      <c r="G454" s="48">
        <v>5160708.0999999996</v>
      </c>
      <c r="H454" s="48">
        <v>58180</v>
      </c>
      <c r="I454" s="83">
        <f t="shared" si="91"/>
        <v>29</v>
      </c>
      <c r="J454" s="63">
        <f t="shared" si="85"/>
        <v>5218888.0999999996</v>
      </c>
      <c r="K454" s="48">
        <f t="shared" si="86"/>
        <v>228584.64999999944</v>
      </c>
      <c r="L454" s="93">
        <f t="shared" si="87"/>
        <v>4.5805761571473056</v>
      </c>
      <c r="M454" s="61">
        <f t="shared" si="88"/>
        <v>8.4480013609839533E-2</v>
      </c>
      <c r="N454" s="61">
        <f t="shared" si="89"/>
        <v>8.1851884042260223E-2</v>
      </c>
    </row>
    <row r="455" spans="1:14" ht="15.95" customHeight="1" x14ac:dyDescent="0.2">
      <c r="A455" s="181" t="s">
        <v>7</v>
      </c>
      <c r="B455" s="52" t="s">
        <v>127</v>
      </c>
      <c r="C455" s="48">
        <v>0</v>
      </c>
      <c r="D455" s="48">
        <v>0</v>
      </c>
      <c r="E455" s="83" t="str">
        <f t="shared" si="82"/>
        <v>ND</v>
      </c>
      <c r="F455" s="63">
        <f t="shared" si="90"/>
        <v>0</v>
      </c>
      <c r="G455" s="48">
        <v>2517.7400000000002</v>
      </c>
      <c r="H455" s="48">
        <v>930366.84</v>
      </c>
      <c r="I455" s="83">
        <f t="shared" si="91"/>
        <v>30</v>
      </c>
      <c r="J455" s="63">
        <f t="shared" si="85"/>
        <v>932884.58</v>
      </c>
      <c r="K455" s="48">
        <f t="shared" si="86"/>
        <v>932884.58</v>
      </c>
      <c r="L455" s="93">
        <f t="shared" si="87"/>
        <v>0</v>
      </c>
      <c r="M455" s="61">
        <f t="shared" si="88"/>
        <v>0</v>
      </c>
      <c r="N455" s="61">
        <f t="shared" si="89"/>
        <v>1.4631154951755458E-2</v>
      </c>
    </row>
    <row r="456" spans="1:14" ht="15.95" customHeight="1" x14ac:dyDescent="0.2">
      <c r="A456" s="181" t="s">
        <v>7</v>
      </c>
      <c r="B456" s="52" t="s">
        <v>124</v>
      </c>
      <c r="C456" s="48">
        <v>672864.48</v>
      </c>
      <c r="D456" s="48">
        <v>0</v>
      </c>
      <c r="E456" s="83">
        <f t="shared" si="82"/>
        <v>31</v>
      </c>
      <c r="F456" s="63">
        <f t="shared" si="90"/>
        <v>672864.48</v>
      </c>
      <c r="G456" s="48">
        <v>848907.78</v>
      </c>
      <c r="H456" s="48">
        <v>0</v>
      </c>
      <c r="I456" s="83">
        <f t="shared" si="91"/>
        <v>31</v>
      </c>
      <c r="J456" s="63">
        <f t="shared" si="85"/>
        <v>848907.78</v>
      </c>
      <c r="K456" s="48">
        <f t="shared" si="86"/>
        <v>176043.30000000005</v>
      </c>
      <c r="L456" s="93">
        <f t="shared" si="87"/>
        <v>26.163262474488185</v>
      </c>
      <c r="M456" s="61">
        <f t="shared" si="88"/>
        <v>1.1390810398108674E-2</v>
      </c>
      <c r="N456" s="61">
        <f t="shared" si="89"/>
        <v>1.3314081436452442E-2</v>
      </c>
    </row>
    <row r="457" spans="1:14" ht="15.95" customHeight="1" x14ac:dyDescent="0.2">
      <c r="A457" s="181" t="s">
        <v>7</v>
      </c>
      <c r="B457" s="52" t="s">
        <v>122</v>
      </c>
      <c r="C457" s="48">
        <v>1119112.8800000001</v>
      </c>
      <c r="D457" s="48">
        <v>0</v>
      </c>
      <c r="E457" s="83">
        <f t="shared" si="82"/>
        <v>30</v>
      </c>
      <c r="F457" s="63">
        <f t="shared" si="90"/>
        <v>1119112.8800000001</v>
      </c>
      <c r="G457" s="48">
        <v>482263.62</v>
      </c>
      <c r="H457" s="48">
        <v>0</v>
      </c>
      <c r="I457" s="83">
        <f t="shared" si="91"/>
        <v>32</v>
      </c>
      <c r="J457" s="63">
        <f t="shared" si="85"/>
        <v>482263.62</v>
      </c>
      <c r="K457" s="48">
        <f t="shared" si="86"/>
        <v>-636849.26000000013</v>
      </c>
      <c r="L457" s="93">
        <f t="shared" si="87"/>
        <v>-56.906615175405726</v>
      </c>
      <c r="M457" s="61">
        <f t="shared" si="88"/>
        <v>1.8945275027983863E-2</v>
      </c>
      <c r="N457" s="61">
        <f t="shared" si="89"/>
        <v>7.5637157083403746E-3</v>
      </c>
    </row>
    <row r="458" spans="1:14" ht="15.95" customHeight="1" x14ac:dyDescent="0.2">
      <c r="A458" s="181" t="s">
        <v>7</v>
      </c>
      <c r="B458" s="52" t="s">
        <v>125</v>
      </c>
      <c r="C458" s="48">
        <v>0</v>
      </c>
      <c r="D458" s="48">
        <v>0</v>
      </c>
      <c r="E458" s="83" t="str">
        <f t="shared" si="82"/>
        <v>ND</v>
      </c>
      <c r="F458" s="63">
        <f t="shared" si="90"/>
        <v>0</v>
      </c>
      <c r="G458" s="48">
        <v>140219.88</v>
      </c>
      <c r="H458" s="48">
        <v>16422</v>
      </c>
      <c r="I458" s="83">
        <f t="shared" si="91"/>
        <v>33</v>
      </c>
      <c r="J458" s="63">
        <f t="shared" si="85"/>
        <v>156641.88</v>
      </c>
      <c r="K458" s="48">
        <f t="shared" si="86"/>
        <v>156641.88</v>
      </c>
      <c r="L458" s="93">
        <f t="shared" si="87"/>
        <v>0</v>
      </c>
      <c r="M458" s="61">
        <f t="shared" si="88"/>
        <v>0</v>
      </c>
      <c r="N458" s="61">
        <f t="shared" si="89"/>
        <v>2.4567365216973409E-3</v>
      </c>
    </row>
    <row r="459" spans="1:14" ht="15.95" customHeight="1" x14ac:dyDescent="0.2">
      <c r="A459" s="181" t="s">
        <v>7</v>
      </c>
      <c r="B459" s="52" t="s">
        <v>84</v>
      </c>
      <c r="C459" s="48">
        <v>0</v>
      </c>
      <c r="D459" s="48">
        <v>0</v>
      </c>
      <c r="E459" s="83" t="str">
        <f t="shared" si="82"/>
        <v>ND</v>
      </c>
      <c r="F459" s="63">
        <f t="shared" si="90"/>
        <v>0</v>
      </c>
      <c r="G459" s="48">
        <v>0</v>
      </c>
      <c r="H459" s="48">
        <v>0</v>
      </c>
      <c r="I459" s="83" t="str">
        <f t="shared" si="91"/>
        <v>ND</v>
      </c>
      <c r="J459" s="63">
        <f t="shared" si="85"/>
        <v>0</v>
      </c>
      <c r="K459" s="48">
        <f t="shared" si="86"/>
        <v>0</v>
      </c>
      <c r="L459" s="93">
        <f t="shared" si="87"/>
        <v>0</v>
      </c>
      <c r="M459" s="61">
        <f t="shared" si="88"/>
        <v>0</v>
      </c>
      <c r="N459" s="61">
        <f t="shared" si="89"/>
        <v>0</v>
      </c>
    </row>
    <row r="460" spans="1:14" ht="15.95" customHeight="1" x14ac:dyDescent="0.2">
      <c r="A460" s="181" t="s">
        <v>7</v>
      </c>
      <c r="B460" s="52" t="s">
        <v>103</v>
      </c>
      <c r="C460" s="48">
        <v>0</v>
      </c>
      <c r="D460" s="48">
        <v>0</v>
      </c>
      <c r="E460" s="83" t="str">
        <f t="shared" si="82"/>
        <v>ND</v>
      </c>
      <c r="F460" s="63">
        <f t="shared" si="90"/>
        <v>0</v>
      </c>
      <c r="G460" s="48">
        <v>0</v>
      </c>
      <c r="H460" s="48">
        <v>0</v>
      </c>
      <c r="I460" s="83" t="str">
        <f t="shared" si="91"/>
        <v>ND</v>
      </c>
      <c r="J460" s="63">
        <f t="shared" si="85"/>
        <v>0</v>
      </c>
      <c r="K460" s="48">
        <f t="shared" si="86"/>
        <v>0</v>
      </c>
      <c r="L460" s="93">
        <f t="shared" si="87"/>
        <v>0</v>
      </c>
      <c r="M460" s="61">
        <f t="shared" si="88"/>
        <v>0</v>
      </c>
      <c r="N460" s="61">
        <f t="shared" si="89"/>
        <v>0</v>
      </c>
    </row>
    <row r="461" spans="1:14" ht="15.95" customHeight="1" x14ac:dyDescent="0.2">
      <c r="A461" s="181" t="s">
        <v>7</v>
      </c>
      <c r="B461" s="52" t="s">
        <v>102</v>
      </c>
      <c r="C461" s="48">
        <v>0</v>
      </c>
      <c r="D461" s="48">
        <v>0</v>
      </c>
      <c r="E461" s="83" t="str">
        <f t="shared" si="82"/>
        <v>ND</v>
      </c>
      <c r="F461" s="63">
        <f t="shared" si="90"/>
        <v>0</v>
      </c>
      <c r="G461" s="48">
        <v>0</v>
      </c>
      <c r="H461" s="48">
        <v>0</v>
      </c>
      <c r="I461" s="83" t="str">
        <f t="shared" si="91"/>
        <v>ND</v>
      </c>
      <c r="J461" s="63">
        <f t="shared" si="85"/>
        <v>0</v>
      </c>
      <c r="K461" s="48">
        <f t="shared" si="86"/>
        <v>0</v>
      </c>
      <c r="L461" s="93">
        <f t="shared" si="87"/>
        <v>0</v>
      </c>
      <c r="M461" s="61">
        <f t="shared" si="88"/>
        <v>0</v>
      </c>
      <c r="N461" s="61">
        <f t="shared" si="89"/>
        <v>0</v>
      </c>
    </row>
    <row r="462" spans="1:14" ht="15.95" customHeight="1" x14ac:dyDescent="0.2">
      <c r="A462" s="181" t="s">
        <v>7</v>
      </c>
      <c r="B462" s="52" t="s">
        <v>100</v>
      </c>
      <c r="C462" s="48">
        <v>0</v>
      </c>
      <c r="D462" s="48">
        <v>0</v>
      </c>
      <c r="E462" s="83" t="str">
        <f t="shared" si="82"/>
        <v>ND</v>
      </c>
      <c r="F462" s="63">
        <f t="shared" si="90"/>
        <v>0</v>
      </c>
      <c r="G462" s="48">
        <v>0</v>
      </c>
      <c r="H462" s="48">
        <v>0</v>
      </c>
      <c r="I462" s="83" t="str">
        <f t="shared" si="91"/>
        <v>ND</v>
      </c>
      <c r="J462" s="63">
        <f t="shared" si="85"/>
        <v>0</v>
      </c>
      <c r="K462" s="48">
        <f t="shared" si="86"/>
        <v>0</v>
      </c>
      <c r="L462" s="93">
        <f t="shared" si="87"/>
        <v>0</v>
      </c>
      <c r="M462" s="61">
        <f t="shared" si="88"/>
        <v>0</v>
      </c>
      <c r="N462" s="61">
        <f t="shared" si="89"/>
        <v>0</v>
      </c>
    </row>
    <row r="463" spans="1:14" ht="15.95" customHeight="1" x14ac:dyDescent="0.2">
      <c r="A463" s="181" t="s">
        <v>7</v>
      </c>
      <c r="B463" s="52" t="s">
        <v>117</v>
      </c>
      <c r="C463" s="48">
        <v>0</v>
      </c>
      <c r="D463" s="48">
        <v>0</v>
      </c>
      <c r="E463" s="83" t="str">
        <f t="shared" si="82"/>
        <v>ND</v>
      </c>
      <c r="F463" s="63">
        <f t="shared" si="90"/>
        <v>0</v>
      </c>
      <c r="G463" s="48">
        <v>0</v>
      </c>
      <c r="H463" s="48">
        <v>0</v>
      </c>
      <c r="I463" s="83" t="str">
        <f t="shared" si="91"/>
        <v>ND</v>
      </c>
      <c r="J463" s="63">
        <f t="shared" si="85"/>
        <v>0</v>
      </c>
      <c r="K463" s="48">
        <f t="shared" si="86"/>
        <v>0</v>
      </c>
      <c r="L463" s="93">
        <f t="shared" si="87"/>
        <v>0</v>
      </c>
      <c r="M463" s="61">
        <f t="shared" si="88"/>
        <v>0</v>
      </c>
      <c r="N463" s="61">
        <f t="shared" si="89"/>
        <v>0</v>
      </c>
    </row>
    <row r="464" spans="1:14" ht="18.75" customHeight="1" x14ac:dyDescent="0.2">
      <c r="A464" s="8"/>
      <c r="B464" s="55" t="s">
        <v>21</v>
      </c>
      <c r="C464" s="66">
        <f>SUM(C426:C463)</f>
        <v>3693581537.7930007</v>
      </c>
      <c r="D464" s="66">
        <f>SUM(D426:D463)</f>
        <v>2213500192.8600001</v>
      </c>
      <c r="E464" s="66"/>
      <c r="F464" s="66">
        <f>SUM(F426:F463)</f>
        <v>5907081730.6530018</v>
      </c>
      <c r="G464" s="66">
        <f>SUM(G426:G463)</f>
        <v>4136894650.269999</v>
      </c>
      <c r="H464" s="66">
        <f>SUM(H426:H463)</f>
        <v>2239119977.940001</v>
      </c>
      <c r="I464" s="66"/>
      <c r="J464" s="66">
        <f>SUM(J426:J463)</f>
        <v>6376014628.210001</v>
      </c>
      <c r="K464" s="66">
        <f t="shared" si="86"/>
        <v>468932897.55699921</v>
      </c>
      <c r="L464" s="94">
        <f>K464/F464*100</f>
        <v>7.9384867001858925</v>
      </c>
      <c r="M464" s="67">
        <f>SUM(M426:M463)</f>
        <v>100</v>
      </c>
      <c r="N464" s="67">
        <f>SUM(N428:N463)</f>
        <v>61.254972673368279</v>
      </c>
    </row>
    <row r="465" spans="1:14" x14ac:dyDescent="0.2">
      <c r="B465" s="80" t="s">
        <v>95</v>
      </c>
    </row>
    <row r="471" spans="1:14" ht="20.25" x14ac:dyDescent="0.3">
      <c r="A471" s="192" t="s">
        <v>42</v>
      </c>
      <c r="B471" s="192"/>
      <c r="C471" s="192"/>
      <c r="D471" s="192"/>
      <c r="E471" s="192"/>
      <c r="F471" s="192"/>
      <c r="G471" s="192"/>
      <c r="H471" s="192"/>
      <c r="I471" s="192"/>
      <c r="J471" s="192"/>
      <c r="K471" s="192"/>
      <c r="L471" s="192"/>
      <c r="M471" s="192"/>
      <c r="N471" s="192"/>
    </row>
    <row r="472" spans="1:14" x14ac:dyDescent="0.2">
      <c r="A472" s="191" t="s">
        <v>59</v>
      </c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191"/>
      <c r="M472" s="191"/>
      <c r="N472" s="191"/>
    </row>
    <row r="473" spans="1:14" x14ac:dyDescent="0.2">
      <c r="A473" s="194" t="s">
        <v>156</v>
      </c>
      <c r="B473" s="194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</row>
    <row r="474" spans="1:14" x14ac:dyDescent="0.2">
      <c r="A474" s="191" t="s">
        <v>110</v>
      </c>
      <c r="B474" s="191"/>
      <c r="C474" s="191"/>
      <c r="D474" s="191"/>
      <c r="E474" s="191"/>
      <c r="F474" s="191"/>
      <c r="G474" s="191"/>
      <c r="H474" s="191"/>
      <c r="I474" s="191"/>
      <c r="J474" s="191"/>
      <c r="K474" s="191"/>
      <c r="L474" s="191"/>
      <c r="M474" s="191"/>
      <c r="N474" s="191"/>
    </row>
    <row r="475" spans="1:14" x14ac:dyDescent="0.2">
      <c r="A475" s="1"/>
      <c r="B475" s="181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">
      <c r="B476" s="195" t="s">
        <v>33</v>
      </c>
      <c r="C476" s="195" t="s">
        <v>121</v>
      </c>
      <c r="D476" s="195"/>
      <c r="E476" s="195" t="s">
        <v>52</v>
      </c>
      <c r="F476" s="195"/>
      <c r="G476" s="195" t="s">
        <v>160</v>
      </c>
      <c r="H476" s="195"/>
      <c r="I476" s="195"/>
      <c r="J476" s="195"/>
      <c r="K476" s="195" t="s">
        <v>29</v>
      </c>
      <c r="L476" s="195"/>
      <c r="M476" s="195" t="s">
        <v>62</v>
      </c>
      <c r="N476" s="195"/>
    </row>
    <row r="477" spans="1:14" ht="34.5" customHeight="1" x14ac:dyDescent="0.2">
      <c r="A477" s="95"/>
      <c r="B477" s="195"/>
      <c r="C477" s="111" t="s">
        <v>28</v>
      </c>
      <c r="D477" s="111" t="s">
        <v>37</v>
      </c>
      <c r="E477" s="111" t="s">
        <v>51</v>
      </c>
      <c r="F477" s="111" t="s">
        <v>57</v>
      </c>
      <c r="G477" s="111" t="s">
        <v>28</v>
      </c>
      <c r="H477" s="111" t="s">
        <v>37</v>
      </c>
      <c r="I477" s="111" t="s">
        <v>51</v>
      </c>
      <c r="J477" s="111" t="s">
        <v>57</v>
      </c>
      <c r="K477" s="111" t="s">
        <v>26</v>
      </c>
      <c r="L477" s="111" t="s">
        <v>24</v>
      </c>
      <c r="M477" s="111">
        <v>2019</v>
      </c>
      <c r="N477" s="111">
        <v>2020</v>
      </c>
    </row>
    <row r="478" spans="1:14" ht="15.95" customHeight="1" x14ac:dyDescent="0.2">
      <c r="A478" s="181" t="s">
        <v>8</v>
      </c>
      <c r="B478" s="101" t="s">
        <v>88</v>
      </c>
      <c r="C478" s="48">
        <v>635504882.81999993</v>
      </c>
      <c r="D478" s="48">
        <v>459839306.17999995</v>
      </c>
      <c r="E478" s="83">
        <f t="shared" ref="E478:E515" si="92">IF(F478=0,"ND",RANK(F478,$F$478:$F$515))</f>
        <v>1</v>
      </c>
      <c r="F478" s="63">
        <f t="shared" ref="F478" si="93">(C478+D478)</f>
        <v>1095344189</v>
      </c>
      <c r="G478" s="48">
        <v>756162320.18000007</v>
      </c>
      <c r="H478" s="48">
        <v>419439655.27999997</v>
      </c>
      <c r="I478" s="83">
        <f t="shared" ref="I478" si="94">IF(J478=0,"ND",RANK(J478,$J$478:$J$515))</f>
        <v>1</v>
      </c>
      <c r="J478" s="63">
        <f t="shared" ref="J478:J515" si="95">(G478+H478)</f>
        <v>1175601975.46</v>
      </c>
      <c r="K478" s="48">
        <f t="shared" ref="K478:K515" si="96">J478-F478</f>
        <v>80257786.460000038</v>
      </c>
      <c r="L478" s="93">
        <f t="shared" ref="L478" si="97">IFERROR(K478/F478*100,0)</f>
        <v>7.3271750803071116</v>
      </c>
      <c r="M478" s="61">
        <f t="shared" ref="M478:M515" si="98">(F478/$F$516*100)</f>
        <v>18.687827706892694</v>
      </c>
      <c r="N478" s="61">
        <f t="shared" ref="N478:N515" si="99">(J478/$J$516*100)</f>
        <v>19.989653084633964</v>
      </c>
    </row>
    <row r="479" spans="1:14" ht="15.95" customHeight="1" x14ac:dyDescent="0.2">
      <c r="A479" s="181" t="s">
        <v>8</v>
      </c>
      <c r="B479" s="52" t="s">
        <v>113</v>
      </c>
      <c r="C479" s="48">
        <v>76071815.120000005</v>
      </c>
      <c r="D479" s="48">
        <v>856536082.5</v>
      </c>
      <c r="E479" s="83">
        <f t="shared" si="92"/>
        <v>3</v>
      </c>
      <c r="F479" s="63">
        <f t="shared" ref="F479:F515" si="100">(C479+D479)</f>
        <v>932607897.62</v>
      </c>
      <c r="G479" s="48">
        <v>94777140.129999995</v>
      </c>
      <c r="H479" s="48">
        <v>893802454.9000001</v>
      </c>
      <c r="I479" s="83">
        <f t="shared" ref="I479:I515" si="101">IF(J479=0,"ND",RANK(J479,$J$478:$J$515))</f>
        <v>2</v>
      </c>
      <c r="J479" s="63">
        <f t="shared" si="95"/>
        <v>988579595.03000009</v>
      </c>
      <c r="K479" s="48">
        <f t="shared" si="96"/>
        <v>55971697.410000086</v>
      </c>
      <c r="L479" s="93">
        <f t="shared" ref="L479:L515" si="102">IFERROR(K479/F479*100,0)</f>
        <v>6.0016323637017157</v>
      </c>
      <c r="M479" s="61">
        <f t="shared" si="98"/>
        <v>15.911359994269326</v>
      </c>
      <c r="N479" s="61">
        <f t="shared" si="99"/>
        <v>16.809569534335999</v>
      </c>
    </row>
    <row r="480" spans="1:14" ht="15.95" customHeight="1" x14ac:dyDescent="0.2">
      <c r="A480" s="181" t="s">
        <v>8</v>
      </c>
      <c r="B480" s="52" t="s">
        <v>97</v>
      </c>
      <c r="C480" s="48">
        <v>619351618.33000004</v>
      </c>
      <c r="D480" s="48">
        <v>132246110.45</v>
      </c>
      <c r="E480" s="83">
        <f t="shared" si="92"/>
        <v>4</v>
      </c>
      <c r="F480" s="63">
        <f t="shared" si="100"/>
        <v>751597728.78000009</v>
      </c>
      <c r="G480" s="48">
        <v>673318224.20999992</v>
      </c>
      <c r="H480" s="48">
        <v>174918300.38999999</v>
      </c>
      <c r="I480" s="83">
        <f t="shared" si="101"/>
        <v>3</v>
      </c>
      <c r="J480" s="63">
        <f t="shared" si="95"/>
        <v>848236524.5999999</v>
      </c>
      <c r="K480" s="48">
        <f t="shared" si="96"/>
        <v>96638795.819999814</v>
      </c>
      <c r="L480" s="93">
        <f t="shared" si="102"/>
        <v>12.857781778673644</v>
      </c>
      <c r="M480" s="61">
        <f t="shared" si="98"/>
        <v>12.823118980670015</v>
      </c>
      <c r="N480" s="61">
        <f t="shared" si="99"/>
        <v>14.423209738002441</v>
      </c>
    </row>
    <row r="481" spans="1:14" ht="15.95" customHeight="1" x14ac:dyDescent="0.2">
      <c r="A481" s="181" t="s">
        <v>8</v>
      </c>
      <c r="B481" s="52" t="s">
        <v>118</v>
      </c>
      <c r="C481" s="48">
        <v>769662991.77999997</v>
      </c>
      <c r="D481" s="48">
        <v>181848484.26999998</v>
      </c>
      <c r="E481" s="83">
        <f t="shared" si="92"/>
        <v>2</v>
      </c>
      <c r="F481" s="63">
        <f t="shared" si="100"/>
        <v>951511476.04999995</v>
      </c>
      <c r="G481" s="48">
        <v>598105396.97000003</v>
      </c>
      <c r="H481" s="48">
        <v>80015095.710000008</v>
      </c>
      <c r="I481" s="83">
        <f t="shared" si="101"/>
        <v>4</v>
      </c>
      <c r="J481" s="63">
        <f t="shared" si="95"/>
        <v>678120492.68000007</v>
      </c>
      <c r="K481" s="48">
        <f t="shared" si="96"/>
        <v>-273390983.36999989</v>
      </c>
      <c r="L481" s="93">
        <f t="shared" si="102"/>
        <v>-28.73228439712836</v>
      </c>
      <c r="M481" s="61">
        <f t="shared" si="98"/>
        <v>16.233876715763131</v>
      </c>
      <c r="N481" s="61">
        <f t="shared" si="99"/>
        <v>11.530597669292101</v>
      </c>
    </row>
    <row r="482" spans="1:14" ht="15.95" customHeight="1" x14ac:dyDescent="0.2">
      <c r="A482" s="181" t="s">
        <v>8</v>
      </c>
      <c r="B482" s="52" t="s">
        <v>89</v>
      </c>
      <c r="C482" s="48">
        <v>425568390.00999993</v>
      </c>
      <c r="D482" s="48">
        <v>167785284.86000001</v>
      </c>
      <c r="E482" s="83">
        <f t="shared" si="92"/>
        <v>5</v>
      </c>
      <c r="F482" s="63">
        <f t="shared" si="100"/>
        <v>593353674.86999989</v>
      </c>
      <c r="G482" s="48">
        <v>392292597.37000006</v>
      </c>
      <c r="H482" s="48">
        <v>178289334.09</v>
      </c>
      <c r="I482" s="83">
        <f t="shared" si="101"/>
        <v>5</v>
      </c>
      <c r="J482" s="63">
        <f t="shared" si="95"/>
        <v>570581931.46000004</v>
      </c>
      <c r="K482" s="48">
        <f t="shared" si="96"/>
        <v>-22771743.409999847</v>
      </c>
      <c r="L482" s="93">
        <f t="shared" si="102"/>
        <v>-3.837802709318181</v>
      </c>
      <c r="M482" s="61">
        <f t="shared" si="98"/>
        <v>10.123293989759945</v>
      </c>
      <c r="N482" s="61">
        <f t="shared" si="99"/>
        <v>9.7020378532307721</v>
      </c>
    </row>
    <row r="483" spans="1:14" ht="15.95" customHeight="1" x14ac:dyDescent="0.2">
      <c r="A483" s="181" t="s">
        <v>8</v>
      </c>
      <c r="B483" s="52" t="s">
        <v>94</v>
      </c>
      <c r="C483" s="48">
        <v>384552853.69999999</v>
      </c>
      <c r="D483" s="48">
        <v>23622666.190000001</v>
      </c>
      <c r="E483" s="83">
        <f t="shared" si="92"/>
        <v>6</v>
      </c>
      <c r="F483" s="63">
        <f t="shared" si="100"/>
        <v>408175519.88999999</v>
      </c>
      <c r="G483" s="48">
        <v>432115829.92000002</v>
      </c>
      <c r="H483" s="48">
        <v>16077601.439999999</v>
      </c>
      <c r="I483" s="83">
        <f t="shared" si="101"/>
        <v>6</v>
      </c>
      <c r="J483" s="63">
        <f t="shared" si="95"/>
        <v>448193431.36000001</v>
      </c>
      <c r="K483" s="48">
        <f t="shared" si="96"/>
        <v>40017911.470000029</v>
      </c>
      <c r="L483" s="93">
        <f t="shared" si="102"/>
        <v>9.8040939546753147</v>
      </c>
      <c r="M483" s="61">
        <f t="shared" si="98"/>
        <v>6.963942353900296</v>
      </c>
      <c r="N483" s="61">
        <f t="shared" si="99"/>
        <v>7.6209732500597882</v>
      </c>
    </row>
    <row r="484" spans="1:14" ht="15.95" customHeight="1" x14ac:dyDescent="0.2">
      <c r="A484" s="181" t="s">
        <v>8</v>
      </c>
      <c r="B484" s="52" t="s">
        <v>93</v>
      </c>
      <c r="C484" s="48">
        <v>6891425.3500000006</v>
      </c>
      <c r="D484" s="48">
        <v>223536995.19999999</v>
      </c>
      <c r="E484" s="83">
        <f t="shared" si="92"/>
        <v>7</v>
      </c>
      <c r="F484" s="63">
        <f t="shared" si="100"/>
        <v>230428420.54999998</v>
      </c>
      <c r="G484" s="48">
        <v>8109046.9600000009</v>
      </c>
      <c r="H484" s="48">
        <v>167444495.07999998</v>
      </c>
      <c r="I484" s="83">
        <f t="shared" si="101"/>
        <v>7</v>
      </c>
      <c r="J484" s="63">
        <f t="shared" si="95"/>
        <v>175553542.03999999</v>
      </c>
      <c r="K484" s="48">
        <f t="shared" si="96"/>
        <v>-54874878.50999999</v>
      </c>
      <c r="L484" s="93">
        <f t="shared" si="102"/>
        <v>-23.81428401020214</v>
      </c>
      <c r="M484" s="61">
        <f t="shared" si="98"/>
        <v>3.9313730471708475</v>
      </c>
      <c r="N484" s="61">
        <f t="shared" si="99"/>
        <v>2.9850701822657038</v>
      </c>
    </row>
    <row r="485" spans="1:14" ht="15.95" customHeight="1" x14ac:dyDescent="0.2">
      <c r="A485" s="181" t="s">
        <v>8</v>
      </c>
      <c r="B485" s="52" t="s">
        <v>79</v>
      </c>
      <c r="C485" s="48">
        <v>45996183.560000002</v>
      </c>
      <c r="D485" s="48">
        <v>76501053.540000007</v>
      </c>
      <c r="E485" s="83">
        <f t="shared" si="92"/>
        <v>9</v>
      </c>
      <c r="F485" s="63">
        <f t="shared" si="100"/>
        <v>122497237.10000001</v>
      </c>
      <c r="G485" s="48">
        <v>43450182.010000005</v>
      </c>
      <c r="H485" s="48">
        <v>87538131.739999995</v>
      </c>
      <c r="I485" s="83">
        <f t="shared" si="101"/>
        <v>8</v>
      </c>
      <c r="J485" s="63">
        <f t="shared" si="95"/>
        <v>130988313.75</v>
      </c>
      <c r="K485" s="48">
        <f t="shared" si="96"/>
        <v>8491076.6499999911</v>
      </c>
      <c r="L485" s="93">
        <f t="shared" si="102"/>
        <v>6.9316474812148972</v>
      </c>
      <c r="M485" s="61">
        <f t="shared" si="98"/>
        <v>2.0899433114125769</v>
      </c>
      <c r="N485" s="61">
        <f t="shared" si="99"/>
        <v>2.227293764948918</v>
      </c>
    </row>
    <row r="486" spans="1:14" ht="15.95" customHeight="1" x14ac:dyDescent="0.2">
      <c r="A486" s="181" t="s">
        <v>8</v>
      </c>
      <c r="B486" s="52" t="s">
        <v>123</v>
      </c>
      <c r="C486" s="48">
        <v>32440232.370000001</v>
      </c>
      <c r="D486" s="48">
        <v>94297175.609999999</v>
      </c>
      <c r="E486" s="83">
        <f t="shared" si="92"/>
        <v>8</v>
      </c>
      <c r="F486" s="63">
        <f t="shared" si="100"/>
        <v>126737407.98</v>
      </c>
      <c r="G486" s="48">
        <v>25700524.759999998</v>
      </c>
      <c r="H486" s="48">
        <v>80052462.560000002</v>
      </c>
      <c r="I486" s="83">
        <f t="shared" si="101"/>
        <v>9</v>
      </c>
      <c r="J486" s="63">
        <f t="shared" si="95"/>
        <v>105752987.31999999</v>
      </c>
      <c r="K486" s="48">
        <f t="shared" si="96"/>
        <v>-20984420.660000011</v>
      </c>
      <c r="L486" s="93">
        <f t="shared" si="102"/>
        <v>-16.557400845148649</v>
      </c>
      <c r="M486" s="61">
        <f t="shared" si="98"/>
        <v>2.1622854880991267</v>
      </c>
      <c r="N486" s="61">
        <f t="shared" si="99"/>
        <v>1.7981983471602476</v>
      </c>
    </row>
    <row r="487" spans="1:14" ht="15.95" customHeight="1" x14ac:dyDescent="0.2">
      <c r="A487" s="181" t="s">
        <v>8</v>
      </c>
      <c r="B487" s="52" t="s">
        <v>78</v>
      </c>
      <c r="C487" s="48">
        <v>77791124.159999996</v>
      </c>
      <c r="D487" s="48">
        <v>386513.04</v>
      </c>
      <c r="E487" s="83">
        <f t="shared" si="92"/>
        <v>11</v>
      </c>
      <c r="F487" s="63">
        <f t="shared" si="100"/>
        <v>78177637.200000003</v>
      </c>
      <c r="G487" s="48">
        <v>96628111.700000003</v>
      </c>
      <c r="H487" s="48">
        <v>8761.01</v>
      </c>
      <c r="I487" s="83">
        <f t="shared" si="101"/>
        <v>10</v>
      </c>
      <c r="J487" s="63">
        <f t="shared" si="95"/>
        <v>96636872.710000008</v>
      </c>
      <c r="K487" s="48">
        <f t="shared" si="96"/>
        <v>18459235.510000005</v>
      </c>
      <c r="L487" s="93">
        <f t="shared" si="102"/>
        <v>23.611912781114349</v>
      </c>
      <c r="M487" s="61">
        <f t="shared" si="98"/>
        <v>1.3338001234656343</v>
      </c>
      <c r="N487" s="61">
        <f t="shared" si="99"/>
        <v>1.6431901281051893</v>
      </c>
    </row>
    <row r="488" spans="1:14" ht="15.95" customHeight="1" x14ac:dyDescent="0.2">
      <c r="A488" s="181" t="s">
        <v>8</v>
      </c>
      <c r="B488" s="52" t="s">
        <v>91</v>
      </c>
      <c r="C488" s="48">
        <v>92105295.36999999</v>
      </c>
      <c r="D488" s="48">
        <v>47445.039999999994</v>
      </c>
      <c r="E488" s="83">
        <f t="shared" si="92"/>
        <v>10</v>
      </c>
      <c r="F488" s="63">
        <f t="shared" si="100"/>
        <v>92152740.409999996</v>
      </c>
      <c r="G488" s="48">
        <v>92926140.699999988</v>
      </c>
      <c r="H488" s="48">
        <v>74450.939999999988</v>
      </c>
      <c r="I488" s="83">
        <f t="shared" si="101"/>
        <v>11</v>
      </c>
      <c r="J488" s="63">
        <f t="shared" si="95"/>
        <v>93000591.639999986</v>
      </c>
      <c r="K488" s="48">
        <f t="shared" si="96"/>
        <v>847851.22999998927</v>
      </c>
      <c r="L488" s="93">
        <f t="shared" si="102"/>
        <v>0.92004993690668835</v>
      </c>
      <c r="M488" s="61">
        <f t="shared" si="98"/>
        <v>1.5722314070724375</v>
      </c>
      <c r="N488" s="61">
        <f t="shared" si="99"/>
        <v>1.5813596798541305</v>
      </c>
    </row>
    <row r="489" spans="1:14" ht="15.95" customHeight="1" x14ac:dyDescent="0.2">
      <c r="A489" s="181" t="s">
        <v>8</v>
      </c>
      <c r="B489" s="52" t="s">
        <v>104</v>
      </c>
      <c r="C489" s="48">
        <v>52962580.749999993</v>
      </c>
      <c r="D489" s="48">
        <v>0</v>
      </c>
      <c r="E489" s="83">
        <f t="shared" si="92"/>
        <v>12</v>
      </c>
      <c r="F489" s="63">
        <f t="shared" si="100"/>
        <v>52962580.749999993</v>
      </c>
      <c r="G489" s="48">
        <v>62267579.909999996</v>
      </c>
      <c r="H489" s="48">
        <v>0</v>
      </c>
      <c r="I489" s="83">
        <f t="shared" si="101"/>
        <v>12</v>
      </c>
      <c r="J489" s="63">
        <f t="shared" si="95"/>
        <v>62267579.909999996</v>
      </c>
      <c r="K489" s="48">
        <f t="shared" si="96"/>
        <v>9304999.1600000039</v>
      </c>
      <c r="L489" s="93">
        <f t="shared" si="102"/>
        <v>17.569006321505594</v>
      </c>
      <c r="M489" s="61">
        <f t="shared" si="98"/>
        <v>0.90360235066567862</v>
      </c>
      <c r="N489" s="61">
        <f t="shared" si="99"/>
        <v>1.0587829442304084</v>
      </c>
    </row>
    <row r="490" spans="1:14" ht="15.95" customHeight="1" x14ac:dyDescent="0.2">
      <c r="A490" s="181" t="s">
        <v>8</v>
      </c>
      <c r="B490" s="52" t="s">
        <v>99</v>
      </c>
      <c r="C490" s="48">
        <v>50222169.340000004</v>
      </c>
      <c r="D490" s="48">
        <v>0</v>
      </c>
      <c r="E490" s="83">
        <f t="shared" si="92"/>
        <v>13</v>
      </c>
      <c r="F490" s="63">
        <f t="shared" si="100"/>
        <v>50222169.340000004</v>
      </c>
      <c r="G490" s="48">
        <v>55752558.039999999</v>
      </c>
      <c r="H490" s="48">
        <v>9586.64</v>
      </c>
      <c r="I490" s="83">
        <f t="shared" si="101"/>
        <v>13</v>
      </c>
      <c r="J490" s="63">
        <f t="shared" si="95"/>
        <v>55762144.68</v>
      </c>
      <c r="K490" s="48">
        <f t="shared" si="96"/>
        <v>5539975.3399999961</v>
      </c>
      <c r="L490" s="93">
        <f t="shared" si="102"/>
        <v>11.030935964742609</v>
      </c>
      <c r="M490" s="61">
        <f t="shared" si="98"/>
        <v>0.8568477900532403</v>
      </c>
      <c r="N490" s="61">
        <f t="shared" si="99"/>
        <v>0.94816608909848998</v>
      </c>
    </row>
    <row r="491" spans="1:14" ht="15.95" customHeight="1" x14ac:dyDescent="0.2">
      <c r="A491" s="181" t="s">
        <v>8</v>
      </c>
      <c r="B491" s="52" t="s">
        <v>98</v>
      </c>
      <c r="C491" s="48">
        <v>1117256.3999999999</v>
      </c>
      <c r="D491" s="48">
        <v>33616577.130000003</v>
      </c>
      <c r="E491" s="83">
        <f t="shared" si="92"/>
        <v>17</v>
      </c>
      <c r="F491" s="63">
        <f t="shared" si="100"/>
        <v>34733833.530000001</v>
      </c>
      <c r="G491" s="48">
        <v>1669150.36</v>
      </c>
      <c r="H491" s="48">
        <v>51810411.960000001</v>
      </c>
      <c r="I491" s="83">
        <f t="shared" si="101"/>
        <v>14</v>
      </c>
      <c r="J491" s="63">
        <f t="shared" si="95"/>
        <v>53479562.32</v>
      </c>
      <c r="K491" s="48">
        <f t="shared" si="96"/>
        <v>18745728.789999999</v>
      </c>
      <c r="L491" s="93">
        <f t="shared" si="102"/>
        <v>53.969651158168595</v>
      </c>
      <c r="M491" s="61">
        <f t="shared" si="98"/>
        <v>0.59259902332720771</v>
      </c>
      <c r="N491" s="61">
        <f t="shared" si="99"/>
        <v>0.90935360794758746</v>
      </c>
    </row>
    <row r="492" spans="1:14" ht="15.95" customHeight="1" x14ac:dyDescent="0.2">
      <c r="A492" s="181" t="s">
        <v>8</v>
      </c>
      <c r="B492" s="52" t="s">
        <v>111</v>
      </c>
      <c r="C492" s="48">
        <v>41068419.370000005</v>
      </c>
      <c r="D492" s="48">
        <v>523659.72</v>
      </c>
      <c r="E492" s="83">
        <f t="shared" si="92"/>
        <v>15</v>
      </c>
      <c r="F492" s="63">
        <f t="shared" si="100"/>
        <v>41592079.090000004</v>
      </c>
      <c r="G492" s="48">
        <v>51780943.009999998</v>
      </c>
      <c r="H492" s="48">
        <v>844672.49</v>
      </c>
      <c r="I492" s="83">
        <f t="shared" si="101"/>
        <v>15</v>
      </c>
      <c r="J492" s="63">
        <f t="shared" si="95"/>
        <v>52625615.5</v>
      </c>
      <c r="K492" s="48">
        <f t="shared" si="96"/>
        <v>11033536.409999996</v>
      </c>
      <c r="L492" s="93">
        <f t="shared" si="102"/>
        <v>26.527975161147431</v>
      </c>
      <c r="M492" s="61">
        <f t="shared" si="98"/>
        <v>0.70960855574993542</v>
      </c>
      <c r="N492" s="61">
        <f t="shared" si="99"/>
        <v>0.89483330172077358</v>
      </c>
    </row>
    <row r="493" spans="1:14" ht="15.95" customHeight="1" x14ac:dyDescent="0.2">
      <c r="A493" s="181" t="s">
        <v>8</v>
      </c>
      <c r="B493" s="51" t="s">
        <v>112</v>
      </c>
      <c r="C493" s="48">
        <v>42348551.929999992</v>
      </c>
      <c r="D493" s="48">
        <v>-158855.41</v>
      </c>
      <c r="E493" s="83">
        <f t="shared" si="92"/>
        <v>14</v>
      </c>
      <c r="F493" s="63">
        <f t="shared" si="100"/>
        <v>42189696.519999996</v>
      </c>
      <c r="G493" s="48">
        <v>41070703.009999998</v>
      </c>
      <c r="H493" s="48">
        <v>0</v>
      </c>
      <c r="I493" s="83">
        <f t="shared" si="101"/>
        <v>16</v>
      </c>
      <c r="J493" s="63">
        <f t="shared" si="95"/>
        <v>41070703.009999998</v>
      </c>
      <c r="K493" s="48">
        <f t="shared" si="96"/>
        <v>-1118993.5099999979</v>
      </c>
      <c r="L493" s="93">
        <f t="shared" si="102"/>
        <v>-2.6522909674629678</v>
      </c>
      <c r="M493" s="61">
        <f t="shared" si="98"/>
        <v>0.71980459429072674</v>
      </c>
      <c r="N493" s="61">
        <f t="shared" si="99"/>
        <v>0.69835635040566157</v>
      </c>
    </row>
    <row r="494" spans="1:14" ht="15.95" customHeight="1" x14ac:dyDescent="0.2">
      <c r="A494" s="181" t="s">
        <v>8</v>
      </c>
      <c r="B494" s="52" t="s">
        <v>81</v>
      </c>
      <c r="C494" s="48">
        <v>33278720.490000002</v>
      </c>
      <c r="D494" s="48">
        <v>48340</v>
      </c>
      <c r="E494" s="83">
        <f t="shared" si="92"/>
        <v>19</v>
      </c>
      <c r="F494" s="63">
        <f t="shared" si="100"/>
        <v>33327060.490000002</v>
      </c>
      <c r="G494" s="48">
        <v>37222168.909999996</v>
      </c>
      <c r="H494" s="48">
        <v>23500</v>
      </c>
      <c r="I494" s="83">
        <f t="shared" si="101"/>
        <v>17</v>
      </c>
      <c r="J494" s="63">
        <f t="shared" si="95"/>
        <v>37245668.909999996</v>
      </c>
      <c r="K494" s="48">
        <f t="shared" si="96"/>
        <v>3918608.4199999943</v>
      </c>
      <c r="L494" s="93">
        <f t="shared" si="102"/>
        <v>11.758037949898997</v>
      </c>
      <c r="M494" s="61">
        <f t="shared" si="98"/>
        <v>0.56859786236042265</v>
      </c>
      <c r="N494" s="61">
        <f t="shared" si="99"/>
        <v>0.63331639105549409</v>
      </c>
    </row>
    <row r="495" spans="1:14" ht="15.95" customHeight="1" x14ac:dyDescent="0.2">
      <c r="A495" s="181" t="s">
        <v>8</v>
      </c>
      <c r="B495" s="52" t="s">
        <v>80</v>
      </c>
      <c r="C495" s="48">
        <v>26142166.359999999</v>
      </c>
      <c r="D495" s="48">
        <v>10028823.870000001</v>
      </c>
      <c r="E495" s="83">
        <f t="shared" si="92"/>
        <v>16</v>
      </c>
      <c r="F495" s="63">
        <f t="shared" si="100"/>
        <v>36170990.230000004</v>
      </c>
      <c r="G495" s="48">
        <v>35403357.879999995</v>
      </c>
      <c r="H495" s="48">
        <v>0</v>
      </c>
      <c r="I495" s="83">
        <f t="shared" si="101"/>
        <v>18</v>
      </c>
      <c r="J495" s="63">
        <f t="shared" si="95"/>
        <v>35403357.879999995</v>
      </c>
      <c r="K495" s="48">
        <f t="shared" si="96"/>
        <v>-767632.35000000894</v>
      </c>
      <c r="L495" s="93">
        <f t="shared" si="102"/>
        <v>-2.1222320570127473</v>
      </c>
      <c r="M495" s="61">
        <f t="shared" si="98"/>
        <v>0.61711856436930335</v>
      </c>
      <c r="N495" s="61">
        <f t="shared" si="99"/>
        <v>0.60199017764956242</v>
      </c>
    </row>
    <row r="496" spans="1:14" ht="15.95" customHeight="1" x14ac:dyDescent="0.2">
      <c r="A496" s="181" t="s">
        <v>8</v>
      </c>
      <c r="B496" s="52" t="s">
        <v>101</v>
      </c>
      <c r="C496" s="48">
        <v>2229618.34</v>
      </c>
      <c r="D496" s="48">
        <v>17850715.809999999</v>
      </c>
      <c r="E496" s="83">
        <f t="shared" si="92"/>
        <v>23</v>
      </c>
      <c r="F496" s="63">
        <f t="shared" si="100"/>
        <v>20080334.149999999</v>
      </c>
      <c r="G496" s="48">
        <v>1868840.04</v>
      </c>
      <c r="H496" s="48">
        <v>32971337.469999999</v>
      </c>
      <c r="I496" s="83">
        <f t="shared" si="101"/>
        <v>19</v>
      </c>
      <c r="J496" s="63">
        <f t="shared" si="95"/>
        <v>34840177.509999998</v>
      </c>
      <c r="K496" s="48">
        <f t="shared" si="96"/>
        <v>14759843.359999999</v>
      </c>
      <c r="L496" s="93">
        <f t="shared" si="102"/>
        <v>73.503972841009727</v>
      </c>
      <c r="M496" s="61">
        <f t="shared" si="98"/>
        <v>0.34259352326014259</v>
      </c>
      <c r="N496" s="61">
        <f t="shared" si="99"/>
        <v>0.59241399416622764</v>
      </c>
    </row>
    <row r="497" spans="1:14" ht="15.95" customHeight="1" x14ac:dyDescent="0.2">
      <c r="A497" s="181" t="s">
        <v>8</v>
      </c>
      <c r="B497" s="52" t="s">
        <v>83</v>
      </c>
      <c r="C497" s="48">
        <v>26035409.530000001</v>
      </c>
      <c r="D497" s="48">
        <v>0</v>
      </c>
      <c r="E497" s="83">
        <f t="shared" si="92"/>
        <v>21</v>
      </c>
      <c r="F497" s="63">
        <f t="shared" si="100"/>
        <v>26035409.530000001</v>
      </c>
      <c r="G497" s="48">
        <v>34446372.909999996</v>
      </c>
      <c r="H497" s="48">
        <v>0</v>
      </c>
      <c r="I497" s="83">
        <f t="shared" si="101"/>
        <v>20</v>
      </c>
      <c r="J497" s="63">
        <f t="shared" si="95"/>
        <v>34446372.909999996</v>
      </c>
      <c r="K497" s="48">
        <f t="shared" si="96"/>
        <v>8410963.3799999952</v>
      </c>
      <c r="L497" s="93">
        <f t="shared" si="102"/>
        <v>32.305861639350198</v>
      </c>
      <c r="M497" s="61">
        <f t="shared" si="98"/>
        <v>0.44419393690235942</v>
      </c>
      <c r="N497" s="61">
        <f t="shared" si="99"/>
        <v>0.58571783551605805</v>
      </c>
    </row>
    <row r="498" spans="1:14" ht="15.95" customHeight="1" x14ac:dyDescent="0.2">
      <c r="A498" s="181" t="s">
        <v>8</v>
      </c>
      <c r="B498" s="52" t="s">
        <v>116</v>
      </c>
      <c r="C498" s="48">
        <v>21123132.68</v>
      </c>
      <c r="D498" s="48">
        <v>80464.19</v>
      </c>
      <c r="E498" s="83">
        <f t="shared" si="92"/>
        <v>22</v>
      </c>
      <c r="F498" s="63">
        <f t="shared" si="100"/>
        <v>21203596.870000001</v>
      </c>
      <c r="G498" s="48">
        <v>18668375.16</v>
      </c>
      <c r="H498" s="48">
        <v>12591409.41</v>
      </c>
      <c r="I498" s="83">
        <f t="shared" si="101"/>
        <v>21</v>
      </c>
      <c r="J498" s="63">
        <f t="shared" si="95"/>
        <v>31259784.57</v>
      </c>
      <c r="K498" s="48">
        <f t="shared" si="96"/>
        <v>10056187.699999999</v>
      </c>
      <c r="L498" s="93">
        <f t="shared" si="102"/>
        <v>47.426801035950831</v>
      </c>
      <c r="M498" s="61">
        <f t="shared" si="98"/>
        <v>0.36175767311526696</v>
      </c>
      <c r="N498" s="61">
        <f t="shared" si="99"/>
        <v>0.53153385422833099</v>
      </c>
    </row>
    <row r="499" spans="1:14" ht="15.95" customHeight="1" x14ac:dyDescent="0.2">
      <c r="A499" s="181" t="s">
        <v>8</v>
      </c>
      <c r="B499" s="51" t="s">
        <v>106</v>
      </c>
      <c r="C499" s="48">
        <v>0</v>
      </c>
      <c r="D499" s="48">
        <v>33834113.229999997</v>
      </c>
      <c r="E499" s="83">
        <f t="shared" si="92"/>
        <v>18</v>
      </c>
      <c r="F499" s="63">
        <f t="shared" si="100"/>
        <v>33834113.229999997</v>
      </c>
      <c r="G499" s="48">
        <v>0</v>
      </c>
      <c r="H499" s="48">
        <v>31079718.57</v>
      </c>
      <c r="I499" s="83">
        <f t="shared" si="101"/>
        <v>22</v>
      </c>
      <c r="J499" s="63">
        <f t="shared" si="95"/>
        <v>31079718.57</v>
      </c>
      <c r="K499" s="48">
        <f t="shared" si="96"/>
        <v>-2754394.6599999964</v>
      </c>
      <c r="L499" s="93">
        <f t="shared" si="102"/>
        <v>-8.1408803040764575</v>
      </c>
      <c r="M499" s="61">
        <f t="shared" si="98"/>
        <v>0.57724876345488008</v>
      </c>
      <c r="N499" s="61">
        <f t="shared" si="99"/>
        <v>0.52847205529682684</v>
      </c>
    </row>
    <row r="500" spans="1:14" ht="15.95" customHeight="1" x14ac:dyDescent="0.2">
      <c r="A500" s="181" t="s">
        <v>8</v>
      </c>
      <c r="B500" s="52" t="s">
        <v>107</v>
      </c>
      <c r="C500" s="48">
        <v>27514689.719999999</v>
      </c>
      <c r="D500" s="48">
        <v>0</v>
      </c>
      <c r="E500" s="83">
        <f t="shared" si="92"/>
        <v>20</v>
      </c>
      <c r="F500" s="63">
        <f t="shared" si="100"/>
        <v>27514689.719999999</v>
      </c>
      <c r="G500" s="48">
        <v>29108133.829999998</v>
      </c>
      <c r="H500" s="48">
        <v>0</v>
      </c>
      <c r="I500" s="83">
        <f t="shared" si="101"/>
        <v>23</v>
      </c>
      <c r="J500" s="63">
        <f t="shared" si="95"/>
        <v>29108133.829999998</v>
      </c>
      <c r="K500" s="48">
        <f t="shared" si="96"/>
        <v>1593444.1099999994</v>
      </c>
      <c r="L500" s="93">
        <f t="shared" si="102"/>
        <v>5.7912486973885438</v>
      </c>
      <c r="M500" s="61">
        <f t="shared" si="98"/>
        <v>0.46943215297960694</v>
      </c>
      <c r="N500" s="61">
        <f t="shared" si="99"/>
        <v>0.49494770283549555</v>
      </c>
    </row>
    <row r="501" spans="1:14" ht="15.95" customHeight="1" x14ac:dyDescent="0.2">
      <c r="A501" s="181" t="s">
        <v>8</v>
      </c>
      <c r="B501" s="52" t="s">
        <v>120</v>
      </c>
      <c r="C501" s="48">
        <v>18497386.129999999</v>
      </c>
      <c r="D501" s="48">
        <v>4320.6000000000004</v>
      </c>
      <c r="E501" s="83">
        <f t="shared" si="92"/>
        <v>24</v>
      </c>
      <c r="F501" s="63">
        <f t="shared" si="100"/>
        <v>18501706.73</v>
      </c>
      <c r="G501" s="48">
        <v>23924562.010000002</v>
      </c>
      <c r="H501" s="48">
        <v>395056</v>
      </c>
      <c r="I501" s="83">
        <f t="shared" si="101"/>
        <v>24</v>
      </c>
      <c r="J501" s="63">
        <f t="shared" si="95"/>
        <v>24319618.010000002</v>
      </c>
      <c r="K501" s="48">
        <f t="shared" si="96"/>
        <v>5817911.2800000012</v>
      </c>
      <c r="L501" s="93">
        <f t="shared" si="102"/>
        <v>31.445268076627876</v>
      </c>
      <c r="M501" s="61">
        <f t="shared" si="98"/>
        <v>0.31566032953473494</v>
      </c>
      <c r="N501" s="61">
        <f t="shared" si="99"/>
        <v>0.41352493217825248</v>
      </c>
    </row>
    <row r="502" spans="1:14" ht="15.95" customHeight="1" x14ac:dyDescent="0.2">
      <c r="A502" s="181" t="s">
        <v>8</v>
      </c>
      <c r="B502" s="52" t="s">
        <v>115</v>
      </c>
      <c r="C502" s="48">
        <v>12146660.199999999</v>
      </c>
      <c r="D502" s="48">
        <v>0</v>
      </c>
      <c r="E502" s="83">
        <f t="shared" si="92"/>
        <v>25</v>
      </c>
      <c r="F502" s="63">
        <f t="shared" si="100"/>
        <v>12146660.199999999</v>
      </c>
      <c r="G502" s="48">
        <v>14760047.379999999</v>
      </c>
      <c r="H502" s="48">
        <v>96521.96</v>
      </c>
      <c r="I502" s="83">
        <f t="shared" si="101"/>
        <v>25</v>
      </c>
      <c r="J502" s="63">
        <f t="shared" si="95"/>
        <v>14856569.34</v>
      </c>
      <c r="K502" s="48">
        <f t="shared" si="96"/>
        <v>2709909.1400000006</v>
      </c>
      <c r="L502" s="93">
        <f t="shared" si="102"/>
        <v>22.309911493202065</v>
      </c>
      <c r="M502" s="61">
        <f t="shared" si="98"/>
        <v>0.2072359494954793</v>
      </c>
      <c r="N502" s="61">
        <f t="shared" si="99"/>
        <v>0.25261752985588959</v>
      </c>
    </row>
    <row r="503" spans="1:14" ht="15.95" customHeight="1" x14ac:dyDescent="0.2">
      <c r="A503" s="181" t="s">
        <v>8</v>
      </c>
      <c r="B503" s="52" t="s">
        <v>119</v>
      </c>
      <c r="C503" s="48">
        <v>7075324.4099999992</v>
      </c>
      <c r="D503" s="48">
        <v>0</v>
      </c>
      <c r="E503" s="83">
        <f t="shared" si="92"/>
        <v>27</v>
      </c>
      <c r="F503" s="63">
        <f t="shared" si="100"/>
        <v>7075324.4099999992</v>
      </c>
      <c r="G503" s="48">
        <v>10312188.770000001</v>
      </c>
      <c r="H503" s="48">
        <v>0</v>
      </c>
      <c r="I503" s="83">
        <f t="shared" si="101"/>
        <v>26</v>
      </c>
      <c r="J503" s="63">
        <f t="shared" si="95"/>
        <v>10312188.770000001</v>
      </c>
      <c r="K503" s="48">
        <f t="shared" si="96"/>
        <v>3236864.3600000022</v>
      </c>
      <c r="L503" s="93">
        <f t="shared" si="102"/>
        <v>45.748635291197942</v>
      </c>
      <c r="M503" s="61">
        <f t="shared" si="98"/>
        <v>0.12071314649066184</v>
      </c>
      <c r="N503" s="61">
        <f t="shared" si="99"/>
        <v>0.17534597623902345</v>
      </c>
    </row>
    <row r="504" spans="1:14" ht="15.95" customHeight="1" x14ac:dyDescent="0.2">
      <c r="A504" s="181" t="s">
        <v>8</v>
      </c>
      <c r="B504" s="52" t="s">
        <v>96</v>
      </c>
      <c r="C504" s="48">
        <v>9913954.4299999997</v>
      </c>
      <c r="D504" s="48">
        <v>0</v>
      </c>
      <c r="E504" s="83">
        <f t="shared" si="92"/>
        <v>26</v>
      </c>
      <c r="F504" s="63">
        <f t="shared" si="100"/>
        <v>9913954.4299999997</v>
      </c>
      <c r="G504" s="48">
        <v>8155321.25</v>
      </c>
      <c r="H504" s="48">
        <v>0</v>
      </c>
      <c r="I504" s="83">
        <f t="shared" si="101"/>
        <v>27</v>
      </c>
      <c r="J504" s="63">
        <f t="shared" si="95"/>
        <v>8155321.25</v>
      </c>
      <c r="K504" s="48">
        <f t="shared" si="96"/>
        <v>-1758633.1799999997</v>
      </c>
      <c r="L504" s="93">
        <f t="shared" si="102"/>
        <v>-17.738967759205241</v>
      </c>
      <c r="M504" s="61">
        <f t="shared" si="98"/>
        <v>0.16914342920006628</v>
      </c>
      <c r="N504" s="61">
        <f t="shared" si="99"/>
        <v>0.13867111997447493</v>
      </c>
    </row>
    <row r="505" spans="1:14" ht="15.95" customHeight="1" x14ac:dyDescent="0.2">
      <c r="A505" s="181" t="s">
        <v>8</v>
      </c>
      <c r="B505" s="52" t="s">
        <v>82</v>
      </c>
      <c r="C505" s="48">
        <v>4515922.72</v>
      </c>
      <c r="D505" s="48">
        <v>0</v>
      </c>
      <c r="E505" s="83">
        <f t="shared" si="92"/>
        <v>29</v>
      </c>
      <c r="F505" s="63">
        <f t="shared" si="100"/>
        <v>4515922.72</v>
      </c>
      <c r="G505" s="48">
        <v>5364194.0999999996</v>
      </c>
      <c r="H505" s="48">
        <v>0</v>
      </c>
      <c r="I505" s="83">
        <f t="shared" si="101"/>
        <v>28</v>
      </c>
      <c r="J505" s="63">
        <f t="shared" si="95"/>
        <v>5364194.0999999996</v>
      </c>
      <c r="K505" s="48">
        <f t="shared" si="96"/>
        <v>848271.37999999989</v>
      </c>
      <c r="L505" s="93">
        <f t="shared" si="102"/>
        <v>18.784010103698144</v>
      </c>
      <c r="M505" s="61">
        <f t="shared" si="98"/>
        <v>7.7046819234097563E-2</v>
      </c>
      <c r="N505" s="61">
        <f t="shared" si="99"/>
        <v>9.1211465594622718E-2</v>
      </c>
    </row>
    <row r="506" spans="1:14" ht="15.95" customHeight="1" x14ac:dyDescent="0.2">
      <c r="A506" s="181" t="s">
        <v>8</v>
      </c>
      <c r="B506" s="52" t="s">
        <v>90</v>
      </c>
      <c r="C506" s="48">
        <v>5474978.5899999989</v>
      </c>
      <c r="D506" s="48">
        <v>116320</v>
      </c>
      <c r="E506" s="83">
        <f t="shared" si="92"/>
        <v>28</v>
      </c>
      <c r="F506" s="63">
        <f t="shared" si="100"/>
        <v>5591298.5899999989</v>
      </c>
      <c r="G506" s="48">
        <v>5109905.9000000004</v>
      </c>
      <c r="H506" s="48">
        <v>61250</v>
      </c>
      <c r="I506" s="83">
        <f t="shared" si="101"/>
        <v>29</v>
      </c>
      <c r="J506" s="63">
        <f t="shared" si="95"/>
        <v>5171155.9000000004</v>
      </c>
      <c r="K506" s="48">
        <f t="shared" si="96"/>
        <v>-420142.68999999855</v>
      </c>
      <c r="L506" s="93">
        <f t="shared" si="102"/>
        <v>-7.5142238111093009</v>
      </c>
      <c r="M506" s="61">
        <f t="shared" si="98"/>
        <v>9.5393964524617597E-2</v>
      </c>
      <c r="N506" s="61">
        <f t="shared" si="99"/>
        <v>8.7929090496050535E-2</v>
      </c>
    </row>
    <row r="507" spans="1:14" ht="15.95" customHeight="1" x14ac:dyDescent="0.2">
      <c r="A507" s="181" t="s">
        <v>8</v>
      </c>
      <c r="B507" s="52" t="s">
        <v>122</v>
      </c>
      <c r="C507" s="48">
        <v>664850.76</v>
      </c>
      <c r="D507" s="48">
        <v>0</v>
      </c>
      <c r="E507" s="83">
        <f t="shared" si="92"/>
        <v>30</v>
      </c>
      <c r="F507" s="63">
        <f t="shared" si="100"/>
        <v>664850.76</v>
      </c>
      <c r="G507" s="48">
        <v>2220276.61</v>
      </c>
      <c r="H507" s="48">
        <v>0</v>
      </c>
      <c r="I507" s="83">
        <f t="shared" si="101"/>
        <v>30</v>
      </c>
      <c r="J507" s="63">
        <f t="shared" si="95"/>
        <v>2220276.61</v>
      </c>
      <c r="K507" s="48">
        <f t="shared" si="96"/>
        <v>1555425.8499999999</v>
      </c>
      <c r="L507" s="93">
        <f t="shared" si="102"/>
        <v>233.95112761847483</v>
      </c>
      <c r="M507" s="61">
        <f t="shared" si="98"/>
        <v>1.1343116235472779E-2</v>
      </c>
      <c r="N507" s="61">
        <f t="shared" si="99"/>
        <v>3.7753049171647339E-2</v>
      </c>
    </row>
    <row r="508" spans="1:14" ht="15.95" customHeight="1" x14ac:dyDescent="0.2">
      <c r="A508" s="181" t="s">
        <v>8</v>
      </c>
      <c r="B508" s="52" t="s">
        <v>124</v>
      </c>
      <c r="C508" s="48">
        <v>410601.73</v>
      </c>
      <c r="D508" s="48">
        <v>0</v>
      </c>
      <c r="E508" s="83">
        <f t="shared" si="92"/>
        <v>31</v>
      </c>
      <c r="F508" s="63">
        <f t="shared" si="100"/>
        <v>410601.73</v>
      </c>
      <c r="G508" s="48">
        <v>360807.71</v>
      </c>
      <c r="H508" s="48">
        <v>0</v>
      </c>
      <c r="I508" s="83">
        <f t="shared" si="101"/>
        <v>31</v>
      </c>
      <c r="J508" s="63">
        <f t="shared" si="95"/>
        <v>360807.71</v>
      </c>
      <c r="K508" s="48">
        <f t="shared" si="96"/>
        <v>-49794.01999999996</v>
      </c>
      <c r="L508" s="93">
        <f t="shared" si="102"/>
        <v>-12.127084803076684</v>
      </c>
      <c r="M508" s="61">
        <f t="shared" si="98"/>
        <v>7.0053362800942126E-3</v>
      </c>
      <c r="N508" s="61">
        <f t="shared" si="99"/>
        <v>6.1350874732403167E-3</v>
      </c>
    </row>
    <row r="509" spans="1:14" ht="15.95" customHeight="1" x14ac:dyDescent="0.2">
      <c r="A509" s="181" t="s">
        <v>8</v>
      </c>
      <c r="B509" s="52" t="s">
        <v>127</v>
      </c>
      <c r="C509" s="48">
        <v>0</v>
      </c>
      <c r="D509" s="48">
        <v>0</v>
      </c>
      <c r="E509" s="83" t="str">
        <f t="shared" si="92"/>
        <v>ND</v>
      </c>
      <c r="F509" s="63">
        <f t="shared" si="100"/>
        <v>0</v>
      </c>
      <c r="G509" s="48">
        <v>327.97</v>
      </c>
      <c r="H509" s="48">
        <v>256696.34</v>
      </c>
      <c r="I509" s="83">
        <f t="shared" si="101"/>
        <v>32</v>
      </c>
      <c r="J509" s="63">
        <f t="shared" si="95"/>
        <v>257024.31</v>
      </c>
      <c r="K509" s="48">
        <f t="shared" si="96"/>
        <v>257024.31</v>
      </c>
      <c r="L509" s="93">
        <f t="shared" si="102"/>
        <v>0</v>
      </c>
      <c r="M509" s="61">
        <f t="shared" si="98"/>
        <v>0</v>
      </c>
      <c r="N509" s="61">
        <f t="shared" si="99"/>
        <v>4.3703795148923941E-3</v>
      </c>
    </row>
    <row r="510" spans="1:14" ht="15.95" customHeight="1" x14ac:dyDescent="0.2">
      <c r="A510" s="181" t="s">
        <v>8</v>
      </c>
      <c r="B510" s="52" t="s">
        <v>125</v>
      </c>
      <c r="C510" s="48">
        <v>0</v>
      </c>
      <c r="D510" s="48">
        <v>0</v>
      </c>
      <c r="E510" s="83" t="str">
        <f t="shared" si="92"/>
        <v>ND</v>
      </c>
      <c r="F510" s="63">
        <f t="shared" si="100"/>
        <v>0</v>
      </c>
      <c r="G510" s="48">
        <v>183786.23</v>
      </c>
      <c r="H510" s="48">
        <v>16395</v>
      </c>
      <c r="I510" s="83">
        <f t="shared" si="101"/>
        <v>33</v>
      </c>
      <c r="J510" s="63">
        <f t="shared" si="95"/>
        <v>200181.23</v>
      </c>
      <c r="K510" s="48">
        <f t="shared" si="96"/>
        <v>200181.23</v>
      </c>
      <c r="L510" s="93">
        <f t="shared" si="102"/>
        <v>0</v>
      </c>
      <c r="M510" s="61">
        <f t="shared" si="98"/>
        <v>0</v>
      </c>
      <c r="N510" s="61">
        <f t="shared" si="99"/>
        <v>3.4038334617373855E-3</v>
      </c>
    </row>
    <row r="511" spans="1:14" ht="15.95" customHeight="1" x14ac:dyDescent="0.2">
      <c r="A511" s="181" t="s">
        <v>8</v>
      </c>
      <c r="B511" s="52" t="s">
        <v>84</v>
      </c>
      <c r="C511" s="48">
        <v>0</v>
      </c>
      <c r="D511" s="48">
        <v>0</v>
      </c>
      <c r="E511" s="83" t="str">
        <f t="shared" si="92"/>
        <v>ND</v>
      </c>
      <c r="F511" s="63">
        <f t="shared" si="100"/>
        <v>0</v>
      </c>
      <c r="G511" s="48">
        <v>0</v>
      </c>
      <c r="H511" s="48">
        <v>0</v>
      </c>
      <c r="I511" s="83" t="str">
        <f t="shared" si="101"/>
        <v>ND</v>
      </c>
      <c r="J511" s="63">
        <f t="shared" si="95"/>
        <v>0</v>
      </c>
      <c r="K511" s="48">
        <f t="shared" si="96"/>
        <v>0</v>
      </c>
      <c r="L511" s="93">
        <f t="shared" si="102"/>
        <v>0</v>
      </c>
      <c r="M511" s="61">
        <f t="shared" si="98"/>
        <v>0</v>
      </c>
      <c r="N511" s="61">
        <f t="shared" si="99"/>
        <v>0</v>
      </c>
    </row>
    <row r="512" spans="1:14" ht="15.95" customHeight="1" x14ac:dyDescent="0.2">
      <c r="A512" s="181" t="s">
        <v>8</v>
      </c>
      <c r="B512" s="52" t="s">
        <v>103</v>
      </c>
      <c r="C512" s="48">
        <v>0</v>
      </c>
      <c r="D512" s="48">
        <v>0</v>
      </c>
      <c r="E512" s="83" t="str">
        <f t="shared" si="92"/>
        <v>ND</v>
      </c>
      <c r="F512" s="63">
        <f t="shared" si="100"/>
        <v>0</v>
      </c>
      <c r="G512" s="48">
        <v>0</v>
      </c>
      <c r="H512" s="48">
        <v>0</v>
      </c>
      <c r="I512" s="83" t="str">
        <f t="shared" si="101"/>
        <v>ND</v>
      </c>
      <c r="J512" s="63">
        <f t="shared" si="95"/>
        <v>0</v>
      </c>
      <c r="K512" s="48">
        <f t="shared" si="96"/>
        <v>0</v>
      </c>
      <c r="L512" s="93">
        <f t="shared" si="102"/>
        <v>0</v>
      </c>
      <c r="M512" s="61">
        <f t="shared" si="98"/>
        <v>0</v>
      </c>
      <c r="N512" s="61">
        <f t="shared" si="99"/>
        <v>0</v>
      </c>
    </row>
    <row r="513" spans="1:14" ht="15.95" customHeight="1" x14ac:dyDescent="0.2">
      <c r="A513" s="181" t="s">
        <v>8</v>
      </c>
      <c r="B513" s="52" t="s">
        <v>102</v>
      </c>
      <c r="C513" s="48">
        <v>0</v>
      </c>
      <c r="D513" s="48">
        <v>0</v>
      </c>
      <c r="E513" s="83" t="str">
        <f t="shared" si="92"/>
        <v>ND</v>
      </c>
      <c r="F513" s="63">
        <f t="shared" si="100"/>
        <v>0</v>
      </c>
      <c r="G513" s="48">
        <v>0</v>
      </c>
      <c r="H513" s="48">
        <v>0</v>
      </c>
      <c r="I513" s="83" t="str">
        <f t="shared" si="101"/>
        <v>ND</v>
      </c>
      <c r="J513" s="63">
        <f t="shared" si="95"/>
        <v>0</v>
      </c>
      <c r="K513" s="48">
        <f t="shared" si="96"/>
        <v>0</v>
      </c>
      <c r="L513" s="93">
        <f t="shared" si="102"/>
        <v>0</v>
      </c>
      <c r="M513" s="61">
        <f t="shared" si="98"/>
        <v>0</v>
      </c>
      <c r="N513" s="61">
        <f t="shared" si="99"/>
        <v>0</v>
      </c>
    </row>
    <row r="514" spans="1:14" ht="15.95" customHeight="1" x14ac:dyDescent="0.2">
      <c r="A514" s="181" t="s">
        <v>8</v>
      </c>
      <c r="B514" s="52" t="s">
        <v>100</v>
      </c>
      <c r="C514" s="48">
        <v>0</v>
      </c>
      <c r="D514" s="48">
        <v>0</v>
      </c>
      <c r="E514" s="83" t="str">
        <f t="shared" si="92"/>
        <v>ND</v>
      </c>
      <c r="F514" s="63">
        <f t="shared" si="100"/>
        <v>0</v>
      </c>
      <c r="G514" s="48">
        <v>0</v>
      </c>
      <c r="H514" s="48">
        <v>0</v>
      </c>
      <c r="I514" s="83" t="str">
        <f t="shared" si="101"/>
        <v>ND</v>
      </c>
      <c r="J514" s="63">
        <f t="shared" si="95"/>
        <v>0</v>
      </c>
      <c r="K514" s="48">
        <f t="shared" si="96"/>
        <v>0</v>
      </c>
      <c r="L514" s="93">
        <f t="shared" si="102"/>
        <v>0</v>
      </c>
      <c r="M514" s="61">
        <f t="shared" si="98"/>
        <v>0</v>
      </c>
      <c r="N514" s="61">
        <f t="shared" si="99"/>
        <v>0</v>
      </c>
    </row>
    <row r="515" spans="1:14" ht="15.95" customHeight="1" x14ac:dyDescent="0.2">
      <c r="A515" s="181" t="s">
        <v>8</v>
      </c>
      <c r="B515" s="52" t="s">
        <v>117</v>
      </c>
      <c r="C515" s="48">
        <v>0</v>
      </c>
      <c r="D515" s="48">
        <v>0</v>
      </c>
      <c r="E515" s="83" t="str">
        <f t="shared" si="92"/>
        <v>ND</v>
      </c>
      <c r="F515" s="63">
        <f t="shared" si="100"/>
        <v>0</v>
      </c>
      <c r="G515" s="48">
        <v>0</v>
      </c>
      <c r="H515" s="48">
        <v>0</v>
      </c>
      <c r="I515" s="83" t="str">
        <f t="shared" si="101"/>
        <v>ND</v>
      </c>
      <c r="J515" s="63">
        <f t="shared" si="95"/>
        <v>0</v>
      </c>
      <c r="K515" s="48">
        <f t="shared" si="96"/>
        <v>0</v>
      </c>
      <c r="L515" s="93">
        <f t="shared" si="102"/>
        <v>0</v>
      </c>
      <c r="M515" s="61">
        <f t="shared" si="98"/>
        <v>0</v>
      </c>
      <c r="N515" s="61">
        <f t="shared" si="99"/>
        <v>0</v>
      </c>
    </row>
    <row r="516" spans="1:14" ht="20.25" customHeight="1" x14ac:dyDescent="0.2">
      <c r="A516" s="8"/>
      <c r="B516" s="55" t="s">
        <v>21</v>
      </c>
      <c r="C516" s="66">
        <f>SUM(C478:C515)</f>
        <v>3548679206.4499989</v>
      </c>
      <c r="D516" s="66">
        <f>SUM(D478:D515)</f>
        <v>2312591596.0199995</v>
      </c>
      <c r="E516" s="66"/>
      <c r="F516" s="66">
        <f>SUM(F478:F515)</f>
        <v>5861270802.4699984</v>
      </c>
      <c r="G516" s="66">
        <f>SUM(G478:G515)</f>
        <v>3653235115.9000006</v>
      </c>
      <c r="H516" s="66">
        <f>SUM(H478:H515)</f>
        <v>2227817298.98</v>
      </c>
      <c r="I516" s="66"/>
      <c r="J516" s="66">
        <f>SUM(J478:J515)</f>
        <v>5881052414.8800001</v>
      </c>
      <c r="K516" s="66">
        <f>SUM(K478:K515)</f>
        <v>19781612.410000205</v>
      </c>
      <c r="L516" s="94">
        <f>K516/F516*100</f>
        <v>0.33749698788296961</v>
      </c>
      <c r="M516" s="94">
        <f>SUM(M478:M515)</f>
        <v>100.00000000000003</v>
      </c>
      <c r="N516" s="94">
        <f>SUM(N478:N515)</f>
        <v>100</v>
      </c>
    </row>
    <row r="517" spans="1:14" x14ac:dyDescent="0.2">
      <c r="B517" s="80" t="s">
        <v>95</v>
      </c>
    </row>
    <row r="522" spans="1:14" ht="20.25" x14ac:dyDescent="0.3">
      <c r="A522" s="192" t="s">
        <v>42</v>
      </c>
      <c r="B522" s="192"/>
      <c r="C522" s="192"/>
      <c r="D522" s="192"/>
      <c r="E522" s="192"/>
      <c r="F522" s="192"/>
      <c r="G522" s="192"/>
      <c r="H522" s="192"/>
      <c r="I522" s="192"/>
      <c r="J522" s="192"/>
      <c r="K522" s="192"/>
      <c r="L522" s="192"/>
      <c r="M522" s="192"/>
      <c r="N522" s="192"/>
    </row>
    <row r="523" spans="1:14" x14ac:dyDescent="0.2">
      <c r="A523" s="191" t="s">
        <v>59</v>
      </c>
      <c r="B523" s="191"/>
      <c r="C523" s="191"/>
      <c r="D523" s="191"/>
      <c r="E523" s="191"/>
      <c r="F523" s="191"/>
      <c r="G523" s="191"/>
      <c r="H523" s="191"/>
      <c r="I523" s="191"/>
      <c r="J523" s="191"/>
      <c r="K523" s="191"/>
      <c r="L523" s="191"/>
      <c r="M523" s="191"/>
      <c r="N523" s="191"/>
    </row>
    <row r="524" spans="1:14" x14ac:dyDescent="0.2">
      <c r="A524" s="194" t="s">
        <v>157</v>
      </c>
      <c r="B524" s="194"/>
      <c r="C524" s="194"/>
      <c r="D524" s="194"/>
      <c r="E524" s="194"/>
      <c r="F524" s="194"/>
      <c r="G524" s="194"/>
      <c r="H524" s="194"/>
      <c r="I524" s="194"/>
      <c r="J524" s="194"/>
      <c r="K524" s="194"/>
      <c r="L524" s="194"/>
      <c r="M524" s="194"/>
      <c r="N524" s="194"/>
    </row>
    <row r="525" spans="1:14" x14ac:dyDescent="0.2">
      <c r="A525" s="191" t="s">
        <v>110</v>
      </c>
      <c r="B525" s="191"/>
      <c r="C525" s="191"/>
      <c r="D525" s="191"/>
      <c r="E525" s="191"/>
      <c r="F525" s="191"/>
      <c r="G525" s="191"/>
      <c r="H525" s="191"/>
      <c r="I525" s="191"/>
      <c r="J525" s="191"/>
      <c r="K525" s="191"/>
      <c r="L525" s="191"/>
      <c r="M525" s="191"/>
      <c r="N525" s="191"/>
    </row>
    <row r="526" spans="1:14" x14ac:dyDescent="0.2">
      <c r="A526" s="1"/>
      <c r="B526" s="181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">
      <c r="B527" s="195" t="s">
        <v>33</v>
      </c>
      <c r="C527" s="195" t="s">
        <v>121</v>
      </c>
      <c r="D527" s="195"/>
      <c r="E527" s="195" t="s">
        <v>52</v>
      </c>
      <c r="F527" s="195"/>
      <c r="G527" s="195" t="s">
        <v>160</v>
      </c>
      <c r="H527" s="195"/>
      <c r="I527" s="195"/>
      <c r="J527" s="195"/>
      <c r="K527" s="195" t="s">
        <v>29</v>
      </c>
      <c r="L527" s="195"/>
      <c r="M527" s="195" t="s">
        <v>62</v>
      </c>
      <c r="N527" s="195"/>
    </row>
    <row r="528" spans="1:14" ht="32.25" customHeight="1" x14ac:dyDescent="0.2">
      <c r="A528" s="95"/>
      <c r="B528" s="195"/>
      <c r="C528" s="111" t="s">
        <v>28</v>
      </c>
      <c r="D528" s="111" t="s">
        <v>37</v>
      </c>
      <c r="E528" s="111" t="s">
        <v>51</v>
      </c>
      <c r="F528" s="111" t="s">
        <v>57</v>
      </c>
      <c r="G528" s="111" t="s">
        <v>28</v>
      </c>
      <c r="H528" s="111" t="s">
        <v>37</v>
      </c>
      <c r="I528" s="111" t="s">
        <v>51</v>
      </c>
      <c r="J528" s="111" t="s">
        <v>57</v>
      </c>
      <c r="K528" s="111" t="s">
        <v>26</v>
      </c>
      <c r="L528" s="111" t="s">
        <v>24</v>
      </c>
      <c r="M528" s="111">
        <v>2019</v>
      </c>
      <c r="N528" s="111">
        <v>2020</v>
      </c>
    </row>
    <row r="529" spans="1:14" ht="15.95" customHeight="1" x14ac:dyDescent="0.2">
      <c r="A529" s="181" t="s">
        <v>9</v>
      </c>
      <c r="B529" s="101" t="s">
        <v>88</v>
      </c>
      <c r="C529" s="48">
        <v>630406808.93999994</v>
      </c>
      <c r="D529" s="48">
        <v>475512615.44999993</v>
      </c>
      <c r="E529" s="83">
        <f t="shared" ref="E529" si="103">IF(F529=0,"ND",RANK(F529,$F$529:$F$566))</f>
        <v>1</v>
      </c>
      <c r="F529" s="63">
        <f t="shared" ref="F529" si="104">(C529+D529)</f>
        <v>1105919424.3899999</v>
      </c>
      <c r="G529" s="48">
        <v>682055646.01999998</v>
      </c>
      <c r="H529" s="48">
        <v>518989900.63</v>
      </c>
      <c r="I529" s="83">
        <f t="shared" ref="I529" si="105">IF(J529=0,"ND",RANK(J529,$J$529:$J$566))</f>
        <v>1</v>
      </c>
      <c r="J529" s="63">
        <f t="shared" ref="J529:J566" si="106">(G529+H529)</f>
        <v>1201045546.6500001</v>
      </c>
      <c r="K529" s="48">
        <f t="shared" ref="K529:K567" si="107">J529-F529</f>
        <v>95126122.260000229</v>
      </c>
      <c r="L529" s="93">
        <f t="shared" ref="L529:L566" si="108">IFERROR(K529/F529*100,0)</f>
        <v>8.6015418630041385</v>
      </c>
      <c r="M529" s="61">
        <f t="shared" ref="M529" si="109">(F529/$F$567*100)</f>
        <v>19.671756600889651</v>
      </c>
      <c r="N529" s="61">
        <f t="shared" ref="N529" si="110">(J529/$J$567*100)</f>
        <v>19.087555004317874</v>
      </c>
    </row>
    <row r="530" spans="1:14" ht="15.95" customHeight="1" x14ac:dyDescent="0.2">
      <c r="A530" s="181" t="s">
        <v>9</v>
      </c>
      <c r="B530" s="52" t="s">
        <v>113</v>
      </c>
      <c r="C530" s="48">
        <v>90561677.729999989</v>
      </c>
      <c r="D530" s="48">
        <v>917568494.18999994</v>
      </c>
      <c r="E530" s="83">
        <f t="shared" ref="E530:E566" si="111">IF(F530=0,"ND",RANK(F530,$F$529:$F$566))</f>
        <v>2</v>
      </c>
      <c r="F530" s="63">
        <f t="shared" ref="F530:F566" si="112">(C530+D530)</f>
        <v>1008130171.92</v>
      </c>
      <c r="G530" s="48">
        <v>122535558.55999999</v>
      </c>
      <c r="H530" s="48">
        <v>1058693580.98</v>
      </c>
      <c r="I530" s="83">
        <f t="shared" ref="I530:I566" si="113">IF(J530=0,"ND",RANK(J530,$J$529:$J$566))</f>
        <v>2</v>
      </c>
      <c r="J530" s="63">
        <f t="shared" si="106"/>
        <v>1181229139.54</v>
      </c>
      <c r="K530" s="48">
        <f t="shared" si="107"/>
        <v>173098967.62</v>
      </c>
      <c r="L530" s="93">
        <f t="shared" si="108"/>
        <v>17.17029927696046</v>
      </c>
      <c r="M530" s="61">
        <f t="shared" ref="M530:M566" si="114">(F530/$F$567*100)</f>
        <v>17.932311275717026</v>
      </c>
      <c r="N530" s="61">
        <f t="shared" ref="N530:N566" si="115">(J530/$J$567*100)</f>
        <v>18.772623766485054</v>
      </c>
    </row>
    <row r="531" spans="1:14" ht="15.95" customHeight="1" x14ac:dyDescent="0.2">
      <c r="A531" s="181" t="s">
        <v>9</v>
      </c>
      <c r="B531" s="52" t="s">
        <v>118</v>
      </c>
      <c r="C531" s="48">
        <v>663003670.5200001</v>
      </c>
      <c r="D531" s="48">
        <v>72453907.340000004</v>
      </c>
      <c r="E531" s="81">
        <f t="shared" si="111"/>
        <v>3</v>
      </c>
      <c r="F531" s="63">
        <f t="shared" si="112"/>
        <v>735457577.86000013</v>
      </c>
      <c r="G531" s="48">
        <v>703247753.43999994</v>
      </c>
      <c r="H531" s="48">
        <v>99560932.419999987</v>
      </c>
      <c r="I531" s="81">
        <f t="shared" si="113"/>
        <v>3</v>
      </c>
      <c r="J531" s="63">
        <f t="shared" si="106"/>
        <v>802808685.8599999</v>
      </c>
      <c r="K531" s="48">
        <f t="shared" si="107"/>
        <v>67351107.999999762</v>
      </c>
      <c r="L531" s="93">
        <f t="shared" si="108"/>
        <v>9.1577148740481888</v>
      </c>
      <c r="M531" s="61">
        <f t="shared" si="114"/>
        <v>13.082094538597918</v>
      </c>
      <c r="N531" s="61">
        <f t="shared" si="115"/>
        <v>12.758596034961531</v>
      </c>
    </row>
    <row r="532" spans="1:14" ht="15.95" customHeight="1" x14ac:dyDescent="0.2">
      <c r="A532" s="181" t="s">
        <v>9</v>
      </c>
      <c r="B532" s="52" t="s">
        <v>89</v>
      </c>
      <c r="C532" s="48">
        <v>348370444.92999995</v>
      </c>
      <c r="D532" s="48">
        <v>163247482.91</v>
      </c>
      <c r="E532" s="83">
        <f t="shared" si="111"/>
        <v>5</v>
      </c>
      <c r="F532" s="63">
        <f t="shared" si="112"/>
        <v>511617927.83999991</v>
      </c>
      <c r="G532" s="48">
        <v>505684832.73000002</v>
      </c>
      <c r="H532" s="48">
        <v>176770708.80000001</v>
      </c>
      <c r="I532" s="83">
        <f t="shared" si="113"/>
        <v>4</v>
      </c>
      <c r="J532" s="63">
        <f t="shared" si="106"/>
        <v>682455541.52999997</v>
      </c>
      <c r="K532" s="48">
        <f t="shared" si="107"/>
        <v>170837613.69000006</v>
      </c>
      <c r="L532" s="93">
        <f t="shared" si="108"/>
        <v>33.391639423438399</v>
      </c>
      <c r="M532" s="61">
        <f t="shared" si="114"/>
        <v>9.1005032800389696</v>
      </c>
      <c r="N532" s="61">
        <f t="shared" si="115"/>
        <v>10.845889835975951</v>
      </c>
    </row>
    <row r="533" spans="1:14" ht="15.95" customHeight="1" x14ac:dyDescent="0.2">
      <c r="A533" s="181" t="s">
        <v>9</v>
      </c>
      <c r="B533" s="52" t="s">
        <v>97</v>
      </c>
      <c r="C533" s="48">
        <v>491773743.68000001</v>
      </c>
      <c r="D533" s="48">
        <v>163989970.94999999</v>
      </c>
      <c r="E533" s="81">
        <f t="shared" si="111"/>
        <v>4</v>
      </c>
      <c r="F533" s="63">
        <f t="shared" si="112"/>
        <v>655763714.63</v>
      </c>
      <c r="G533" s="48">
        <v>530509078.43999994</v>
      </c>
      <c r="H533" s="48">
        <v>141325422.51999998</v>
      </c>
      <c r="I533" s="81">
        <f t="shared" si="113"/>
        <v>5</v>
      </c>
      <c r="J533" s="63">
        <f t="shared" si="106"/>
        <v>671834500.95999992</v>
      </c>
      <c r="K533" s="48">
        <f t="shared" si="107"/>
        <v>16070786.329999924</v>
      </c>
      <c r="L533" s="93">
        <f t="shared" si="108"/>
        <v>2.4506977088641606</v>
      </c>
      <c r="M533" s="61">
        <f t="shared" si="114"/>
        <v>11.664524464801747</v>
      </c>
      <c r="N533" s="61">
        <f t="shared" si="115"/>
        <v>10.677095491208236</v>
      </c>
    </row>
    <row r="534" spans="1:14" ht="15.95" customHeight="1" x14ac:dyDescent="0.2">
      <c r="A534" s="181" t="s">
        <v>9</v>
      </c>
      <c r="B534" s="52" t="s">
        <v>94</v>
      </c>
      <c r="C534" s="48">
        <v>378683097.0200001</v>
      </c>
      <c r="D534" s="48">
        <v>54229571.079999998</v>
      </c>
      <c r="E534" s="81">
        <f t="shared" si="111"/>
        <v>6</v>
      </c>
      <c r="F534" s="63">
        <f t="shared" si="112"/>
        <v>432912668.10000008</v>
      </c>
      <c r="G534" s="48">
        <v>414851601.26999998</v>
      </c>
      <c r="H534" s="48">
        <v>70894265.309999987</v>
      </c>
      <c r="I534" s="81">
        <f t="shared" si="113"/>
        <v>6</v>
      </c>
      <c r="J534" s="63">
        <f t="shared" si="106"/>
        <v>485745866.57999998</v>
      </c>
      <c r="K534" s="48">
        <f t="shared" si="107"/>
        <v>52833198.4799999</v>
      </c>
      <c r="L534" s="93">
        <f t="shared" si="108"/>
        <v>12.204123919930144</v>
      </c>
      <c r="M534" s="61">
        <f t="shared" si="114"/>
        <v>7.7005181828705513</v>
      </c>
      <c r="N534" s="61">
        <f t="shared" si="115"/>
        <v>7.7196913741754152</v>
      </c>
    </row>
    <row r="535" spans="1:14" ht="15.95" customHeight="1" x14ac:dyDescent="0.2">
      <c r="A535" s="181" t="s">
        <v>9</v>
      </c>
      <c r="B535" s="52" t="s">
        <v>93</v>
      </c>
      <c r="C535" s="48">
        <v>14161028.93</v>
      </c>
      <c r="D535" s="48">
        <v>206145609.56</v>
      </c>
      <c r="E535" s="83">
        <f t="shared" si="111"/>
        <v>7</v>
      </c>
      <c r="F535" s="63">
        <f t="shared" si="112"/>
        <v>220306638.49000001</v>
      </c>
      <c r="G535" s="48">
        <v>14163497.100000001</v>
      </c>
      <c r="H535" s="48">
        <v>215253961.25999999</v>
      </c>
      <c r="I535" s="83">
        <f t="shared" si="113"/>
        <v>7</v>
      </c>
      <c r="J535" s="63">
        <f t="shared" si="106"/>
        <v>229417458.35999998</v>
      </c>
      <c r="K535" s="48">
        <f t="shared" si="107"/>
        <v>9110819.869999975</v>
      </c>
      <c r="L535" s="93">
        <f t="shared" si="108"/>
        <v>4.1355176278147088</v>
      </c>
      <c r="M535" s="61">
        <f t="shared" si="114"/>
        <v>3.9187471296346059</v>
      </c>
      <c r="N535" s="61">
        <f t="shared" si="115"/>
        <v>3.6460052390281308</v>
      </c>
    </row>
    <row r="536" spans="1:14" ht="15.95" customHeight="1" x14ac:dyDescent="0.2">
      <c r="A536" s="181" t="s">
        <v>9</v>
      </c>
      <c r="B536" s="52" t="s">
        <v>123</v>
      </c>
      <c r="C536" s="48">
        <v>17124439.239999998</v>
      </c>
      <c r="D536" s="48">
        <v>96095816.420000002</v>
      </c>
      <c r="E536" s="81">
        <f t="shared" si="111"/>
        <v>9</v>
      </c>
      <c r="F536" s="63">
        <f t="shared" si="112"/>
        <v>113220255.66</v>
      </c>
      <c r="G536" s="48">
        <v>60265760.259999998</v>
      </c>
      <c r="H536" s="48">
        <v>82061525.890000001</v>
      </c>
      <c r="I536" s="81">
        <f t="shared" si="113"/>
        <v>8</v>
      </c>
      <c r="J536" s="63">
        <f t="shared" si="106"/>
        <v>142327286.15000001</v>
      </c>
      <c r="K536" s="48">
        <f t="shared" si="107"/>
        <v>29107030.49000001</v>
      </c>
      <c r="L536" s="93">
        <f t="shared" si="108"/>
        <v>25.708324292614488</v>
      </c>
      <c r="M536" s="61">
        <f t="shared" si="114"/>
        <v>2.0139272920922919</v>
      </c>
      <c r="N536" s="61">
        <f t="shared" si="115"/>
        <v>2.2619291254864371</v>
      </c>
    </row>
    <row r="537" spans="1:14" ht="15.95" customHeight="1" x14ac:dyDescent="0.2">
      <c r="A537" s="181" t="s">
        <v>9</v>
      </c>
      <c r="B537" s="52" t="s">
        <v>79</v>
      </c>
      <c r="C537" s="48">
        <v>53557845.640000001</v>
      </c>
      <c r="D537" s="48">
        <v>84662761.280000001</v>
      </c>
      <c r="E537" s="81">
        <f t="shared" si="111"/>
        <v>8</v>
      </c>
      <c r="F537" s="63">
        <f t="shared" si="112"/>
        <v>138220606.92000002</v>
      </c>
      <c r="G537" s="48">
        <v>48492352.63000001</v>
      </c>
      <c r="H537" s="48">
        <v>88418844.829999998</v>
      </c>
      <c r="I537" s="81">
        <f t="shared" si="113"/>
        <v>9</v>
      </c>
      <c r="J537" s="63">
        <f t="shared" si="106"/>
        <v>136911197.46000001</v>
      </c>
      <c r="K537" s="48">
        <f t="shared" si="107"/>
        <v>-1309409.4600000083</v>
      </c>
      <c r="L537" s="93">
        <f t="shared" si="108"/>
        <v>-0.94733302738127501</v>
      </c>
      <c r="M537" s="61">
        <f t="shared" si="114"/>
        <v>2.45862589678018</v>
      </c>
      <c r="N537" s="61">
        <f t="shared" si="115"/>
        <v>2.175854212618237</v>
      </c>
    </row>
    <row r="538" spans="1:14" ht="15.95" customHeight="1" x14ac:dyDescent="0.2">
      <c r="A538" s="181" t="s">
        <v>9</v>
      </c>
      <c r="B538" s="52" t="s">
        <v>91</v>
      </c>
      <c r="C538" s="48">
        <v>107499989.71000001</v>
      </c>
      <c r="D538" s="48">
        <v>21558.04</v>
      </c>
      <c r="E538" s="81">
        <f t="shared" si="111"/>
        <v>10</v>
      </c>
      <c r="F538" s="63">
        <f t="shared" si="112"/>
        <v>107521547.75000001</v>
      </c>
      <c r="G538" s="48">
        <v>109282054.61000001</v>
      </c>
      <c r="H538" s="48">
        <v>311843.20999999996</v>
      </c>
      <c r="I538" s="81">
        <f t="shared" si="113"/>
        <v>10</v>
      </c>
      <c r="J538" s="63">
        <f t="shared" si="106"/>
        <v>109593897.82000001</v>
      </c>
      <c r="K538" s="48">
        <f t="shared" si="107"/>
        <v>2072350.0699999928</v>
      </c>
      <c r="L538" s="93">
        <f t="shared" si="108"/>
        <v>1.9273811746259879</v>
      </c>
      <c r="M538" s="61">
        <f t="shared" si="114"/>
        <v>1.9125604180933855</v>
      </c>
      <c r="N538" s="61">
        <f t="shared" si="115"/>
        <v>1.7417154233755658</v>
      </c>
    </row>
    <row r="539" spans="1:14" ht="15.95" customHeight="1" x14ac:dyDescent="0.2">
      <c r="A539" s="181" t="s">
        <v>9</v>
      </c>
      <c r="B539" s="52" t="s">
        <v>78</v>
      </c>
      <c r="C539" s="48">
        <v>88847352.519999996</v>
      </c>
      <c r="D539" s="48">
        <v>12544.32</v>
      </c>
      <c r="E539" s="81">
        <f t="shared" si="111"/>
        <v>11</v>
      </c>
      <c r="F539" s="63">
        <f t="shared" si="112"/>
        <v>88859896.839999989</v>
      </c>
      <c r="G539" s="48">
        <v>106074722.11999999</v>
      </c>
      <c r="H539" s="48">
        <v>7652.03</v>
      </c>
      <c r="I539" s="81">
        <f t="shared" si="113"/>
        <v>11</v>
      </c>
      <c r="J539" s="63">
        <f t="shared" si="106"/>
        <v>106082374.14999999</v>
      </c>
      <c r="K539" s="48">
        <f t="shared" si="107"/>
        <v>17222477.310000002</v>
      </c>
      <c r="L539" s="93">
        <f t="shared" si="108"/>
        <v>19.381608489834935</v>
      </c>
      <c r="M539" s="61">
        <f t="shared" si="114"/>
        <v>1.5806126772579452</v>
      </c>
      <c r="N539" s="61">
        <f t="shared" si="115"/>
        <v>1.6859087128082255</v>
      </c>
    </row>
    <row r="540" spans="1:14" ht="15.95" customHeight="1" x14ac:dyDescent="0.2">
      <c r="A540" s="181" t="s">
        <v>9</v>
      </c>
      <c r="B540" s="52" t="s">
        <v>104</v>
      </c>
      <c r="C540" s="48">
        <v>57896133.159999996</v>
      </c>
      <c r="D540" s="48">
        <v>0</v>
      </c>
      <c r="E540" s="81">
        <f t="shared" si="111"/>
        <v>13</v>
      </c>
      <c r="F540" s="63">
        <f t="shared" si="112"/>
        <v>57896133.159999996</v>
      </c>
      <c r="G540" s="48">
        <v>67263885.849999994</v>
      </c>
      <c r="H540" s="48">
        <v>0</v>
      </c>
      <c r="I540" s="81">
        <f t="shared" si="113"/>
        <v>12</v>
      </c>
      <c r="J540" s="63">
        <f t="shared" si="106"/>
        <v>67263885.849999994</v>
      </c>
      <c r="K540" s="48">
        <f t="shared" si="107"/>
        <v>9367752.6899999976</v>
      </c>
      <c r="L540" s="93">
        <f t="shared" si="108"/>
        <v>16.18027349790626</v>
      </c>
      <c r="M540" s="61">
        <f t="shared" si="114"/>
        <v>1.0298387156771551</v>
      </c>
      <c r="N540" s="61">
        <f t="shared" si="115"/>
        <v>1.0689878702328508</v>
      </c>
    </row>
    <row r="541" spans="1:14" ht="15.95" customHeight="1" x14ac:dyDescent="0.2">
      <c r="A541" s="181" t="s">
        <v>9</v>
      </c>
      <c r="B541" s="52" t="s">
        <v>99</v>
      </c>
      <c r="C541" s="48">
        <v>62354616.5</v>
      </c>
      <c r="D541" s="48">
        <v>0</v>
      </c>
      <c r="E541" s="81">
        <f t="shared" si="111"/>
        <v>12</v>
      </c>
      <c r="F541" s="63">
        <f t="shared" si="112"/>
        <v>62354616.5</v>
      </c>
      <c r="G541" s="48">
        <v>60104335.260000005</v>
      </c>
      <c r="H541" s="48">
        <v>36345.81</v>
      </c>
      <c r="I541" s="81">
        <f t="shared" si="113"/>
        <v>13</v>
      </c>
      <c r="J541" s="63">
        <f t="shared" si="106"/>
        <v>60140681.070000008</v>
      </c>
      <c r="K541" s="48">
        <f t="shared" si="107"/>
        <v>-2213935.4299999923</v>
      </c>
      <c r="L541" s="93">
        <f t="shared" si="108"/>
        <v>-3.550555763581662</v>
      </c>
      <c r="M541" s="61">
        <f t="shared" si="114"/>
        <v>1.1091448542070741</v>
      </c>
      <c r="N541" s="61">
        <f t="shared" si="115"/>
        <v>0.95578270209871374</v>
      </c>
    </row>
    <row r="542" spans="1:14" ht="15.95" customHeight="1" x14ac:dyDescent="0.2">
      <c r="A542" s="181" t="s">
        <v>9</v>
      </c>
      <c r="B542" s="52" t="s">
        <v>111</v>
      </c>
      <c r="C542" s="48">
        <v>48205522.970000006</v>
      </c>
      <c r="D542" s="48">
        <v>5842.84</v>
      </c>
      <c r="E542" s="83">
        <f t="shared" si="111"/>
        <v>14</v>
      </c>
      <c r="F542" s="63">
        <f t="shared" si="112"/>
        <v>48211365.81000001</v>
      </c>
      <c r="G542" s="48">
        <v>54417890.349999994</v>
      </c>
      <c r="H542" s="48">
        <v>356177.86</v>
      </c>
      <c r="I542" s="83">
        <f t="shared" si="113"/>
        <v>14</v>
      </c>
      <c r="J542" s="63">
        <f t="shared" si="106"/>
        <v>54774068.209999993</v>
      </c>
      <c r="K542" s="48">
        <f t="shared" si="107"/>
        <v>6562702.3999999836</v>
      </c>
      <c r="L542" s="93">
        <f t="shared" si="108"/>
        <v>13.612355281249359</v>
      </c>
      <c r="M542" s="61">
        <f t="shared" si="114"/>
        <v>0.85756903504420368</v>
      </c>
      <c r="N542" s="61">
        <f t="shared" si="115"/>
        <v>0.87049408133171058</v>
      </c>
    </row>
    <row r="543" spans="1:14" ht="15.95" customHeight="1" x14ac:dyDescent="0.2">
      <c r="A543" s="181" t="s">
        <v>9</v>
      </c>
      <c r="B543" s="51" t="s">
        <v>112</v>
      </c>
      <c r="C543" s="48">
        <v>44999096.250000015</v>
      </c>
      <c r="D543" s="48">
        <v>0</v>
      </c>
      <c r="E543" s="83">
        <f t="shared" si="111"/>
        <v>15</v>
      </c>
      <c r="F543" s="63">
        <f t="shared" si="112"/>
        <v>44999096.250000015</v>
      </c>
      <c r="G543" s="48">
        <v>44430872.449999996</v>
      </c>
      <c r="H543" s="48">
        <v>0</v>
      </c>
      <c r="I543" s="83">
        <f t="shared" si="113"/>
        <v>15</v>
      </c>
      <c r="J543" s="63">
        <f t="shared" si="106"/>
        <v>44430872.449999996</v>
      </c>
      <c r="K543" s="48">
        <f t="shared" si="107"/>
        <v>-568223.80000001937</v>
      </c>
      <c r="L543" s="93">
        <f t="shared" si="108"/>
        <v>-1.2627449156826549</v>
      </c>
      <c r="M543" s="61">
        <f t="shared" si="114"/>
        <v>0.80043016621963137</v>
      </c>
      <c r="N543" s="61">
        <f t="shared" si="115"/>
        <v>0.70611537101543986</v>
      </c>
    </row>
    <row r="544" spans="1:14" ht="15.95" customHeight="1" x14ac:dyDescent="0.2">
      <c r="A544" s="181" t="s">
        <v>9</v>
      </c>
      <c r="B544" s="52" t="s">
        <v>81</v>
      </c>
      <c r="C544" s="48">
        <v>34519378.659999996</v>
      </c>
      <c r="D544" s="48">
        <v>143425.89000000001</v>
      </c>
      <c r="E544" s="81">
        <f t="shared" si="111"/>
        <v>18</v>
      </c>
      <c r="F544" s="63">
        <f t="shared" si="112"/>
        <v>34662804.549999997</v>
      </c>
      <c r="G544" s="48">
        <v>38042575.090000004</v>
      </c>
      <c r="H544" s="48">
        <v>85174.41</v>
      </c>
      <c r="I544" s="81">
        <f t="shared" si="113"/>
        <v>16</v>
      </c>
      <c r="J544" s="63">
        <f t="shared" si="106"/>
        <v>38127749.5</v>
      </c>
      <c r="K544" s="48">
        <f t="shared" si="107"/>
        <v>3464944.950000003</v>
      </c>
      <c r="L544" s="93">
        <f t="shared" si="108"/>
        <v>9.9961471524957819</v>
      </c>
      <c r="M544" s="61">
        <f t="shared" si="114"/>
        <v>0.61657136964378656</v>
      </c>
      <c r="N544" s="61">
        <f t="shared" si="115"/>
        <v>0.60594331147724856</v>
      </c>
    </row>
    <row r="545" spans="1:14" ht="15.95" customHeight="1" x14ac:dyDescent="0.2">
      <c r="A545" s="181" t="s">
        <v>9</v>
      </c>
      <c r="B545" s="52" t="s">
        <v>83</v>
      </c>
      <c r="C545" s="48">
        <v>26725374.640000001</v>
      </c>
      <c r="D545" s="48">
        <v>0</v>
      </c>
      <c r="E545" s="83">
        <f t="shared" si="111"/>
        <v>21</v>
      </c>
      <c r="F545" s="63">
        <f t="shared" si="112"/>
        <v>26725374.640000001</v>
      </c>
      <c r="G545" s="48">
        <v>36354250.469999999</v>
      </c>
      <c r="H545" s="48">
        <v>0</v>
      </c>
      <c r="I545" s="83">
        <f t="shared" si="113"/>
        <v>17</v>
      </c>
      <c r="J545" s="63">
        <f t="shared" si="106"/>
        <v>36354250.469999999</v>
      </c>
      <c r="K545" s="48">
        <f t="shared" si="107"/>
        <v>9628875.8299999982</v>
      </c>
      <c r="L545" s="93">
        <f t="shared" si="108"/>
        <v>36.028964831005254</v>
      </c>
      <c r="M545" s="61">
        <f t="shared" si="114"/>
        <v>0.47538279316836524</v>
      </c>
      <c r="N545" s="61">
        <f t="shared" si="115"/>
        <v>0.57775806872800406</v>
      </c>
    </row>
    <row r="546" spans="1:14" ht="15.95" customHeight="1" x14ac:dyDescent="0.2">
      <c r="A546" s="181" t="s">
        <v>9</v>
      </c>
      <c r="B546" s="52" t="s">
        <v>107</v>
      </c>
      <c r="C546" s="48">
        <v>29424062.080000002</v>
      </c>
      <c r="D546" s="48">
        <v>0</v>
      </c>
      <c r="E546" s="83">
        <f t="shared" si="111"/>
        <v>19</v>
      </c>
      <c r="F546" s="63">
        <f t="shared" si="112"/>
        <v>29424062.080000002</v>
      </c>
      <c r="G546" s="48">
        <v>33464759.48</v>
      </c>
      <c r="H546" s="48">
        <v>0</v>
      </c>
      <c r="I546" s="83">
        <f t="shared" si="113"/>
        <v>18</v>
      </c>
      <c r="J546" s="63">
        <f t="shared" si="106"/>
        <v>33464759.48</v>
      </c>
      <c r="K546" s="48">
        <f t="shared" si="107"/>
        <v>4040697.3999999985</v>
      </c>
      <c r="L546" s="93">
        <f t="shared" si="108"/>
        <v>13.732629400433884</v>
      </c>
      <c r="M546" s="61">
        <f t="shared" si="114"/>
        <v>0.5233862202632823</v>
      </c>
      <c r="N546" s="61">
        <f t="shared" si="115"/>
        <v>0.53183698075599373</v>
      </c>
    </row>
    <row r="547" spans="1:14" ht="15.95" customHeight="1" x14ac:dyDescent="0.2">
      <c r="A547" s="181" t="s">
        <v>9</v>
      </c>
      <c r="B547" s="52" t="s">
        <v>80</v>
      </c>
      <c r="C547" s="48">
        <v>28207974.890000001</v>
      </c>
      <c r="D547" s="48">
        <v>8724049.2800000012</v>
      </c>
      <c r="E547" s="83">
        <f t="shared" si="111"/>
        <v>17</v>
      </c>
      <c r="F547" s="63">
        <f t="shared" si="112"/>
        <v>36932024.170000002</v>
      </c>
      <c r="G547" s="48">
        <v>32558733.359999999</v>
      </c>
      <c r="H547" s="48">
        <v>702750.59</v>
      </c>
      <c r="I547" s="83">
        <f t="shared" si="113"/>
        <v>19</v>
      </c>
      <c r="J547" s="63">
        <f t="shared" si="106"/>
        <v>33261483.949999999</v>
      </c>
      <c r="K547" s="48">
        <f t="shared" si="107"/>
        <v>-3670540.2200000025</v>
      </c>
      <c r="L547" s="93">
        <f t="shared" si="108"/>
        <v>-9.9386380857553807</v>
      </c>
      <c r="M547" s="61">
        <f t="shared" si="114"/>
        <v>0.65693555446061946</v>
      </c>
      <c r="N547" s="61">
        <f t="shared" si="115"/>
        <v>0.52860643477817526</v>
      </c>
    </row>
    <row r="548" spans="1:14" ht="15.95" customHeight="1" x14ac:dyDescent="0.2">
      <c r="A548" s="181" t="s">
        <v>9</v>
      </c>
      <c r="B548" s="52" t="s">
        <v>116</v>
      </c>
      <c r="C548" s="48">
        <v>22298590.290000003</v>
      </c>
      <c r="D548" s="48">
        <v>16840.669999999998</v>
      </c>
      <c r="E548" s="81">
        <f t="shared" si="111"/>
        <v>23</v>
      </c>
      <c r="F548" s="63">
        <f t="shared" si="112"/>
        <v>22315430.960000005</v>
      </c>
      <c r="G548" s="48">
        <v>20421825.41</v>
      </c>
      <c r="H548" s="48">
        <v>12028695.15</v>
      </c>
      <c r="I548" s="81">
        <f t="shared" si="113"/>
        <v>20</v>
      </c>
      <c r="J548" s="63">
        <f t="shared" si="106"/>
        <v>32450520.560000002</v>
      </c>
      <c r="K548" s="48">
        <f t="shared" si="107"/>
        <v>10135089.599999998</v>
      </c>
      <c r="L548" s="93">
        <f t="shared" si="108"/>
        <v>45.41740474637016</v>
      </c>
      <c r="M548" s="61">
        <f t="shared" si="114"/>
        <v>0.39694006327017073</v>
      </c>
      <c r="N548" s="61">
        <f t="shared" si="115"/>
        <v>0.5157182405241868</v>
      </c>
    </row>
    <row r="549" spans="1:14" ht="15.95" customHeight="1" x14ac:dyDescent="0.2">
      <c r="A549" s="181" t="s">
        <v>9</v>
      </c>
      <c r="B549" s="51" t="s">
        <v>106</v>
      </c>
      <c r="C549" s="48">
        <v>0</v>
      </c>
      <c r="D549" s="48">
        <v>26746574.449999999</v>
      </c>
      <c r="E549" s="83">
        <f t="shared" si="111"/>
        <v>20</v>
      </c>
      <c r="F549" s="63">
        <f t="shared" si="112"/>
        <v>26746574.449999999</v>
      </c>
      <c r="G549" s="48">
        <v>0</v>
      </c>
      <c r="H549" s="48">
        <v>28513055.100000001</v>
      </c>
      <c r="I549" s="83">
        <f t="shared" si="113"/>
        <v>21</v>
      </c>
      <c r="J549" s="63">
        <f t="shared" si="106"/>
        <v>28513055.100000001</v>
      </c>
      <c r="K549" s="48">
        <f t="shared" si="107"/>
        <v>1766480.6500000022</v>
      </c>
      <c r="L549" s="93">
        <f t="shared" si="108"/>
        <v>6.6045117415026668</v>
      </c>
      <c r="M549" s="61">
        <f t="shared" si="114"/>
        <v>0.47575988890708526</v>
      </c>
      <c r="N549" s="61">
        <f t="shared" si="115"/>
        <v>0.45314227181510552</v>
      </c>
    </row>
    <row r="550" spans="1:14" ht="15.95" customHeight="1" x14ac:dyDescent="0.2">
      <c r="A550" s="181" t="s">
        <v>9</v>
      </c>
      <c r="B550" s="52" t="s">
        <v>120</v>
      </c>
      <c r="C550" s="48">
        <v>22120470.030000001</v>
      </c>
      <c r="D550" s="48">
        <v>378494</v>
      </c>
      <c r="E550" s="81">
        <f t="shared" si="111"/>
        <v>22</v>
      </c>
      <c r="F550" s="63">
        <f t="shared" si="112"/>
        <v>22498964.030000001</v>
      </c>
      <c r="G550" s="48">
        <v>23901318.200000003</v>
      </c>
      <c r="H550" s="48">
        <v>868404</v>
      </c>
      <c r="I550" s="81">
        <f t="shared" si="113"/>
        <v>22</v>
      </c>
      <c r="J550" s="63">
        <f t="shared" si="106"/>
        <v>24769722.200000003</v>
      </c>
      <c r="K550" s="48">
        <f t="shared" si="107"/>
        <v>2270758.1700000018</v>
      </c>
      <c r="L550" s="93">
        <f t="shared" si="108"/>
        <v>10.092723233710604</v>
      </c>
      <c r="M550" s="61">
        <f t="shared" si="114"/>
        <v>0.40020469340653481</v>
      </c>
      <c r="N550" s="61">
        <f t="shared" si="115"/>
        <v>0.39365154490011328</v>
      </c>
    </row>
    <row r="551" spans="1:14" ht="15.95" customHeight="1" x14ac:dyDescent="0.2">
      <c r="A551" s="181" t="s">
        <v>9</v>
      </c>
      <c r="B551" s="52" t="s">
        <v>98</v>
      </c>
      <c r="C551" s="48">
        <v>1598308.48</v>
      </c>
      <c r="D551" s="48">
        <v>35892973.25</v>
      </c>
      <c r="E551" s="83">
        <f t="shared" si="111"/>
        <v>16</v>
      </c>
      <c r="F551" s="63">
        <f t="shared" si="112"/>
        <v>37491281.729999997</v>
      </c>
      <c r="G551" s="48">
        <v>1128529.42</v>
      </c>
      <c r="H551" s="48">
        <v>22044208.77</v>
      </c>
      <c r="I551" s="83">
        <f t="shared" si="113"/>
        <v>23</v>
      </c>
      <c r="J551" s="63">
        <f t="shared" si="106"/>
        <v>23172738.189999998</v>
      </c>
      <c r="K551" s="48">
        <f t="shared" si="107"/>
        <v>-14318543.539999999</v>
      </c>
      <c r="L551" s="93">
        <f t="shared" si="108"/>
        <v>-38.19166184585923</v>
      </c>
      <c r="M551" s="61">
        <f t="shared" si="114"/>
        <v>0.66688345695233631</v>
      </c>
      <c r="N551" s="61">
        <f t="shared" si="115"/>
        <v>0.36827155809035894</v>
      </c>
    </row>
    <row r="552" spans="1:14" ht="15.95" customHeight="1" x14ac:dyDescent="0.2">
      <c r="A552" s="181" t="s">
        <v>9</v>
      </c>
      <c r="B552" s="52" t="s">
        <v>119</v>
      </c>
      <c r="C552" s="48">
        <v>8250175.7199999988</v>
      </c>
      <c r="D552" s="48">
        <v>0</v>
      </c>
      <c r="E552" s="81">
        <f t="shared" si="111"/>
        <v>26</v>
      </c>
      <c r="F552" s="63">
        <f t="shared" si="112"/>
        <v>8250175.7199999988</v>
      </c>
      <c r="G552" s="48">
        <v>13277340</v>
      </c>
      <c r="H552" s="48">
        <v>61488</v>
      </c>
      <c r="I552" s="81">
        <f t="shared" si="113"/>
        <v>24</v>
      </c>
      <c r="J552" s="63">
        <f t="shared" si="106"/>
        <v>13338828</v>
      </c>
      <c r="K552" s="48">
        <f t="shared" si="107"/>
        <v>5088652.2800000012</v>
      </c>
      <c r="L552" s="93">
        <f t="shared" si="108"/>
        <v>61.679319964835877</v>
      </c>
      <c r="M552" s="61">
        <f t="shared" si="114"/>
        <v>0.14675160332582818</v>
      </c>
      <c r="N552" s="61">
        <f t="shared" si="115"/>
        <v>0.21198664268252823</v>
      </c>
    </row>
    <row r="553" spans="1:14" ht="15.95" customHeight="1" x14ac:dyDescent="0.2">
      <c r="A553" s="181" t="s">
        <v>9</v>
      </c>
      <c r="B553" s="52" t="s">
        <v>101</v>
      </c>
      <c r="C553" s="48">
        <v>1733396.4900000002</v>
      </c>
      <c r="D553" s="48">
        <v>7449991.6799999997</v>
      </c>
      <c r="E553" s="83">
        <f t="shared" si="111"/>
        <v>25</v>
      </c>
      <c r="F553" s="63">
        <f t="shared" si="112"/>
        <v>9183388.1699999999</v>
      </c>
      <c r="G553" s="48">
        <v>1711471.83</v>
      </c>
      <c r="H553" s="48">
        <v>11484990.720000001</v>
      </c>
      <c r="I553" s="83">
        <f t="shared" si="113"/>
        <v>25</v>
      </c>
      <c r="J553" s="63">
        <f t="shared" si="106"/>
        <v>13196462.550000001</v>
      </c>
      <c r="K553" s="48">
        <f t="shared" si="107"/>
        <v>4013074.3800000008</v>
      </c>
      <c r="L553" s="93">
        <f t="shared" si="108"/>
        <v>43.699278585541926</v>
      </c>
      <c r="M553" s="61">
        <f t="shared" si="114"/>
        <v>0.16335130106912965</v>
      </c>
      <c r="N553" s="61">
        <f t="shared" si="115"/>
        <v>0.20972410704000499</v>
      </c>
    </row>
    <row r="554" spans="1:14" ht="15.95" customHeight="1" x14ac:dyDescent="0.2">
      <c r="A554" s="181" t="s">
        <v>9</v>
      </c>
      <c r="B554" s="52" t="s">
        <v>115</v>
      </c>
      <c r="C554" s="48">
        <v>15887011.210000001</v>
      </c>
      <c r="D554" s="48">
        <v>18414.55</v>
      </c>
      <c r="E554" s="81">
        <f t="shared" si="111"/>
        <v>24</v>
      </c>
      <c r="F554" s="63">
        <f t="shared" si="112"/>
        <v>15905425.760000002</v>
      </c>
      <c r="G554" s="48">
        <v>12162304.629999999</v>
      </c>
      <c r="H554" s="48">
        <v>915976.96</v>
      </c>
      <c r="I554" s="81">
        <f t="shared" si="113"/>
        <v>26</v>
      </c>
      <c r="J554" s="63">
        <f t="shared" si="106"/>
        <v>13078281.59</v>
      </c>
      <c r="K554" s="48">
        <f t="shared" si="107"/>
        <v>-2827144.1700000018</v>
      </c>
      <c r="L554" s="93">
        <f t="shared" si="108"/>
        <v>-17.774715450308083</v>
      </c>
      <c r="M554" s="61">
        <f t="shared" si="114"/>
        <v>0.28292085054643301</v>
      </c>
      <c r="N554" s="61">
        <f t="shared" si="115"/>
        <v>0.20784592216953521</v>
      </c>
    </row>
    <row r="555" spans="1:14" ht="15.95" customHeight="1" x14ac:dyDescent="0.2">
      <c r="A555" s="181" t="s">
        <v>9</v>
      </c>
      <c r="B555" s="52" t="s">
        <v>96</v>
      </c>
      <c r="C555" s="48">
        <v>8223980.0199999977</v>
      </c>
      <c r="D555" s="48">
        <v>0</v>
      </c>
      <c r="E555" s="83">
        <f t="shared" si="111"/>
        <v>27</v>
      </c>
      <c r="F555" s="63">
        <f t="shared" si="112"/>
        <v>8223980.0199999977</v>
      </c>
      <c r="G555" s="48">
        <v>9634112.9399999995</v>
      </c>
      <c r="H555" s="48">
        <v>0</v>
      </c>
      <c r="I555" s="83">
        <f t="shared" si="113"/>
        <v>27</v>
      </c>
      <c r="J555" s="63">
        <f t="shared" si="106"/>
        <v>9634112.9399999995</v>
      </c>
      <c r="K555" s="48">
        <f t="shared" si="107"/>
        <v>1410132.9200000018</v>
      </c>
      <c r="L555" s="93">
        <f t="shared" si="108"/>
        <v>17.146599536607361</v>
      </c>
      <c r="M555" s="61">
        <f t="shared" si="114"/>
        <v>0.14628564222321516</v>
      </c>
      <c r="N555" s="61">
        <f t="shared" si="115"/>
        <v>0.15310964781725214</v>
      </c>
    </row>
    <row r="556" spans="1:14" ht="15.95" customHeight="1" x14ac:dyDescent="0.2">
      <c r="A556" s="181" t="s">
        <v>9</v>
      </c>
      <c r="B556" s="52" t="s">
        <v>90</v>
      </c>
      <c r="C556" s="48">
        <v>5265676.71</v>
      </c>
      <c r="D556" s="48">
        <v>118080</v>
      </c>
      <c r="E556" s="81">
        <f t="shared" si="111"/>
        <v>28</v>
      </c>
      <c r="F556" s="63">
        <f t="shared" si="112"/>
        <v>5383756.71</v>
      </c>
      <c r="G556" s="48">
        <v>6924641.919999999</v>
      </c>
      <c r="H556" s="48">
        <v>1820</v>
      </c>
      <c r="I556" s="81">
        <f t="shared" si="113"/>
        <v>28</v>
      </c>
      <c r="J556" s="63">
        <f t="shared" si="106"/>
        <v>6926461.919999999</v>
      </c>
      <c r="K556" s="48">
        <f t="shared" si="107"/>
        <v>1542705.209999999</v>
      </c>
      <c r="L556" s="93">
        <f t="shared" si="108"/>
        <v>28.654809143483735</v>
      </c>
      <c r="M556" s="61">
        <f t="shared" si="114"/>
        <v>9.5764618345448527E-2</v>
      </c>
      <c r="N556" s="61">
        <f t="shared" si="115"/>
        <v>0.11007844228062454</v>
      </c>
    </row>
    <row r="557" spans="1:14" ht="15.95" customHeight="1" x14ac:dyDescent="0.2">
      <c r="A557" s="181" t="s">
        <v>9</v>
      </c>
      <c r="B557" s="52" t="s">
        <v>82</v>
      </c>
      <c r="C557" s="48">
        <v>5273602.71</v>
      </c>
      <c r="D557" s="48">
        <v>0</v>
      </c>
      <c r="E557" s="83">
        <f t="shared" si="111"/>
        <v>29</v>
      </c>
      <c r="F557" s="63">
        <f t="shared" si="112"/>
        <v>5273602.71</v>
      </c>
      <c r="G557" s="48">
        <v>5846521.0199999996</v>
      </c>
      <c r="H557" s="48">
        <v>0</v>
      </c>
      <c r="I557" s="83">
        <f t="shared" si="113"/>
        <v>29</v>
      </c>
      <c r="J557" s="63">
        <f t="shared" si="106"/>
        <v>5846521.0199999996</v>
      </c>
      <c r="K557" s="48">
        <f t="shared" si="107"/>
        <v>572918.30999999959</v>
      </c>
      <c r="L557" s="93">
        <f t="shared" si="108"/>
        <v>10.863888341713924</v>
      </c>
      <c r="M557" s="61">
        <f t="shared" si="114"/>
        <v>9.3805232671569413E-2</v>
      </c>
      <c r="N557" s="61">
        <f t="shared" si="115"/>
        <v>9.2915536687528361E-2</v>
      </c>
    </row>
    <row r="558" spans="1:14" ht="15.95" customHeight="1" x14ac:dyDescent="0.2">
      <c r="A558" s="181" t="s">
        <v>9</v>
      </c>
      <c r="B558" s="52" t="s">
        <v>127</v>
      </c>
      <c r="C558" s="48">
        <v>0</v>
      </c>
      <c r="D558" s="48">
        <v>0</v>
      </c>
      <c r="E558" s="81" t="str">
        <f t="shared" si="111"/>
        <v>ND</v>
      </c>
      <c r="F558" s="63">
        <f t="shared" si="112"/>
        <v>0</v>
      </c>
      <c r="G558" s="48">
        <v>38563.729999999996</v>
      </c>
      <c r="H558" s="48">
        <v>2453182.06</v>
      </c>
      <c r="I558" s="81">
        <f t="shared" si="113"/>
        <v>30</v>
      </c>
      <c r="J558" s="63">
        <f t="shared" si="106"/>
        <v>2491745.79</v>
      </c>
      <c r="K558" s="48">
        <f t="shared" si="107"/>
        <v>2491745.79</v>
      </c>
      <c r="L558" s="93">
        <f t="shared" si="108"/>
        <v>0</v>
      </c>
      <c r="M558" s="61">
        <f t="shared" si="114"/>
        <v>0</v>
      </c>
      <c r="N558" s="61">
        <f t="shared" si="115"/>
        <v>3.9599942696646517E-2</v>
      </c>
    </row>
    <row r="559" spans="1:14" ht="15.95" customHeight="1" x14ac:dyDescent="0.2">
      <c r="A559" s="181" t="s">
        <v>9</v>
      </c>
      <c r="B559" s="52" t="s">
        <v>122</v>
      </c>
      <c r="C559" s="48">
        <v>1180897.21</v>
      </c>
      <c r="D559" s="48">
        <v>0</v>
      </c>
      <c r="E559" s="81">
        <f t="shared" si="111"/>
        <v>30</v>
      </c>
      <c r="F559" s="63">
        <f t="shared" si="112"/>
        <v>1180897.21</v>
      </c>
      <c r="G559" s="48">
        <v>1116519.83</v>
      </c>
      <c r="H559" s="48">
        <v>0</v>
      </c>
      <c r="I559" s="81">
        <f t="shared" si="113"/>
        <v>31</v>
      </c>
      <c r="J559" s="63">
        <f t="shared" si="106"/>
        <v>1116519.83</v>
      </c>
      <c r="K559" s="48">
        <f t="shared" si="107"/>
        <v>-64377.379999999888</v>
      </c>
      <c r="L559" s="93">
        <f t="shared" si="108"/>
        <v>-5.4515650858384097</v>
      </c>
      <c r="M559" s="61">
        <f t="shared" si="114"/>
        <v>2.1005438527859289E-2</v>
      </c>
      <c r="N559" s="61">
        <f t="shared" si="115"/>
        <v>1.7744234369778754E-2</v>
      </c>
    </row>
    <row r="560" spans="1:14" ht="15.95" customHeight="1" x14ac:dyDescent="0.2">
      <c r="A560" s="181" t="s">
        <v>9</v>
      </c>
      <c r="B560" s="52" t="s">
        <v>125</v>
      </c>
      <c r="C560" s="48">
        <v>10908.619999999999</v>
      </c>
      <c r="D560" s="48">
        <v>10406</v>
      </c>
      <c r="E560" s="83">
        <f t="shared" si="111"/>
        <v>32</v>
      </c>
      <c r="F560" s="63">
        <f t="shared" si="112"/>
        <v>21314.62</v>
      </c>
      <c r="G560" s="48">
        <v>249453.93999999997</v>
      </c>
      <c r="H560" s="48">
        <v>24350</v>
      </c>
      <c r="I560" s="83">
        <f t="shared" si="113"/>
        <v>32</v>
      </c>
      <c r="J560" s="63">
        <f t="shared" si="106"/>
        <v>273803.93999999994</v>
      </c>
      <c r="K560" s="48">
        <f t="shared" si="107"/>
        <v>252489.31999999995</v>
      </c>
      <c r="L560" s="93">
        <f t="shared" si="108"/>
        <v>1184.5827887149758</v>
      </c>
      <c r="M560" s="61">
        <f t="shared" si="114"/>
        <v>3.7913794389833486E-4</v>
      </c>
      <c r="N560" s="61">
        <f t="shared" si="115"/>
        <v>4.3514151313629942E-3</v>
      </c>
    </row>
    <row r="561" spans="1:14" ht="15.95" customHeight="1" x14ac:dyDescent="0.2">
      <c r="A561" s="181" t="s">
        <v>9</v>
      </c>
      <c r="B561" s="52" t="s">
        <v>124</v>
      </c>
      <c r="C561" s="48">
        <v>253411.56</v>
      </c>
      <c r="D561" s="48">
        <v>0</v>
      </c>
      <c r="E561" s="83">
        <f t="shared" si="111"/>
        <v>31</v>
      </c>
      <c r="F561" s="63">
        <f t="shared" si="112"/>
        <v>253411.56</v>
      </c>
      <c r="G561" s="48">
        <v>218434.11</v>
      </c>
      <c r="H561" s="48">
        <v>0</v>
      </c>
      <c r="I561" s="83">
        <f t="shared" si="113"/>
        <v>33</v>
      </c>
      <c r="J561" s="63">
        <f t="shared" si="106"/>
        <v>218434.11</v>
      </c>
      <c r="K561" s="48">
        <f t="shared" si="107"/>
        <v>-34977.450000000012</v>
      </c>
      <c r="L561" s="93">
        <f t="shared" si="108"/>
        <v>-13.802626052260605</v>
      </c>
      <c r="M561" s="61">
        <f t="shared" si="114"/>
        <v>4.5076073520648983E-3</v>
      </c>
      <c r="N561" s="61">
        <f t="shared" si="115"/>
        <v>3.4714529362134417E-3</v>
      </c>
    </row>
    <row r="562" spans="1:14" ht="15.95" customHeight="1" x14ac:dyDescent="0.2">
      <c r="A562" s="181" t="s">
        <v>9</v>
      </c>
      <c r="B562" s="52" t="s">
        <v>84</v>
      </c>
      <c r="C562" s="48">
        <v>0</v>
      </c>
      <c r="D562" s="48">
        <v>0</v>
      </c>
      <c r="E562" s="81" t="str">
        <f t="shared" si="111"/>
        <v>ND</v>
      </c>
      <c r="F562" s="63">
        <f t="shared" si="112"/>
        <v>0</v>
      </c>
      <c r="G562" s="48">
        <v>0</v>
      </c>
      <c r="H562" s="48">
        <v>0</v>
      </c>
      <c r="I562" s="81" t="str">
        <f t="shared" si="113"/>
        <v>ND</v>
      </c>
      <c r="J562" s="63">
        <f t="shared" si="106"/>
        <v>0</v>
      </c>
      <c r="K562" s="48">
        <f t="shared" si="107"/>
        <v>0</v>
      </c>
      <c r="L562" s="93">
        <f t="shared" si="108"/>
        <v>0</v>
      </c>
      <c r="M562" s="61">
        <f t="shared" si="114"/>
        <v>0</v>
      </c>
      <c r="N562" s="61">
        <f t="shared" si="115"/>
        <v>0</v>
      </c>
    </row>
    <row r="563" spans="1:14" ht="15.95" customHeight="1" x14ac:dyDescent="0.2">
      <c r="A563" s="181" t="s">
        <v>9</v>
      </c>
      <c r="B563" s="52" t="s">
        <v>103</v>
      </c>
      <c r="C563" s="48">
        <v>0</v>
      </c>
      <c r="D563" s="48">
        <v>0</v>
      </c>
      <c r="E563" s="83" t="str">
        <f t="shared" si="111"/>
        <v>ND</v>
      </c>
      <c r="F563" s="63">
        <f t="shared" si="112"/>
        <v>0</v>
      </c>
      <c r="G563" s="48">
        <v>0</v>
      </c>
      <c r="H563" s="48">
        <v>0</v>
      </c>
      <c r="I563" s="83" t="str">
        <f t="shared" si="113"/>
        <v>ND</v>
      </c>
      <c r="J563" s="63">
        <f t="shared" si="106"/>
        <v>0</v>
      </c>
      <c r="K563" s="48">
        <f t="shared" si="107"/>
        <v>0</v>
      </c>
      <c r="L563" s="93">
        <f t="shared" si="108"/>
        <v>0</v>
      </c>
      <c r="M563" s="61">
        <f t="shared" si="114"/>
        <v>0</v>
      </c>
      <c r="N563" s="61">
        <f t="shared" si="115"/>
        <v>0</v>
      </c>
    </row>
    <row r="564" spans="1:14" ht="15.95" customHeight="1" x14ac:dyDescent="0.2">
      <c r="A564" s="181" t="s">
        <v>9</v>
      </c>
      <c r="B564" s="52" t="s">
        <v>102</v>
      </c>
      <c r="C564" s="48">
        <v>0</v>
      </c>
      <c r="D564" s="48">
        <v>0</v>
      </c>
      <c r="E564" s="83" t="str">
        <f t="shared" si="111"/>
        <v>ND</v>
      </c>
      <c r="F564" s="63">
        <f t="shared" si="112"/>
        <v>0</v>
      </c>
      <c r="G564" s="48">
        <v>0</v>
      </c>
      <c r="H564" s="48">
        <v>0</v>
      </c>
      <c r="I564" s="83" t="str">
        <f t="shared" si="113"/>
        <v>ND</v>
      </c>
      <c r="J564" s="63">
        <f t="shared" si="106"/>
        <v>0</v>
      </c>
      <c r="K564" s="48">
        <f t="shared" si="107"/>
        <v>0</v>
      </c>
      <c r="L564" s="93">
        <f t="shared" si="108"/>
        <v>0</v>
      </c>
      <c r="M564" s="61">
        <f t="shared" si="114"/>
        <v>0</v>
      </c>
      <c r="N564" s="61">
        <f t="shared" si="115"/>
        <v>0</v>
      </c>
    </row>
    <row r="565" spans="1:14" ht="15.95" customHeight="1" x14ac:dyDescent="0.2">
      <c r="A565" s="181" t="s">
        <v>9</v>
      </c>
      <c r="B565" s="52" t="s">
        <v>100</v>
      </c>
      <c r="C565" s="48">
        <v>0</v>
      </c>
      <c r="D565" s="48">
        <v>0</v>
      </c>
      <c r="E565" s="81" t="str">
        <f t="shared" si="111"/>
        <v>ND</v>
      </c>
      <c r="F565" s="63">
        <f t="shared" si="112"/>
        <v>0</v>
      </c>
      <c r="G565" s="48">
        <v>0</v>
      </c>
      <c r="H565" s="48">
        <v>0</v>
      </c>
      <c r="I565" s="81" t="str">
        <f t="shared" si="113"/>
        <v>ND</v>
      </c>
      <c r="J565" s="63">
        <f t="shared" si="106"/>
        <v>0</v>
      </c>
      <c r="K565" s="48">
        <f t="shared" si="107"/>
        <v>0</v>
      </c>
      <c r="L565" s="93">
        <f t="shared" si="108"/>
        <v>0</v>
      </c>
      <c r="M565" s="61">
        <f t="shared" si="114"/>
        <v>0</v>
      </c>
      <c r="N565" s="61">
        <f t="shared" si="115"/>
        <v>0</v>
      </c>
    </row>
    <row r="566" spans="1:14" ht="15.95" customHeight="1" x14ac:dyDescent="0.2">
      <c r="A566" s="181" t="s">
        <v>9</v>
      </c>
      <c r="B566" s="52" t="s">
        <v>117</v>
      </c>
      <c r="C566" s="48">
        <v>0</v>
      </c>
      <c r="D566" s="48">
        <v>0</v>
      </c>
      <c r="E566" s="81" t="str">
        <f t="shared" si="111"/>
        <v>ND</v>
      </c>
      <c r="F566" s="63">
        <f t="shared" si="112"/>
        <v>0</v>
      </c>
      <c r="G566" s="48">
        <v>0</v>
      </c>
      <c r="H566" s="48">
        <v>0</v>
      </c>
      <c r="I566" s="81" t="str">
        <f t="shared" si="113"/>
        <v>ND</v>
      </c>
      <c r="J566" s="63">
        <f t="shared" si="106"/>
        <v>0</v>
      </c>
      <c r="K566" s="48">
        <f t="shared" si="107"/>
        <v>0</v>
      </c>
      <c r="L566" s="93">
        <f t="shared" si="108"/>
        <v>0</v>
      </c>
      <c r="M566" s="61">
        <f t="shared" si="114"/>
        <v>0</v>
      </c>
      <c r="N566" s="61">
        <f t="shared" si="115"/>
        <v>0</v>
      </c>
    </row>
    <row r="567" spans="1:14" ht="21" customHeight="1" x14ac:dyDescent="0.2">
      <c r="A567" s="8"/>
      <c r="B567" s="55" t="s">
        <v>21</v>
      </c>
      <c r="C567" s="66">
        <f>SUM(C529:C566)</f>
        <v>3308418687.059998</v>
      </c>
      <c r="D567" s="66">
        <f>SUM(D529:D566)</f>
        <v>2313445424.1500001</v>
      </c>
      <c r="E567" s="66"/>
      <c r="F567" s="66">
        <f>SUM(F529:F566)</f>
        <v>5621864111.2100019</v>
      </c>
      <c r="G567" s="66">
        <f>SUM(G529:G566)</f>
        <v>3760431196.4700003</v>
      </c>
      <c r="H567" s="66">
        <f>SUM(H529:H566)</f>
        <v>2531865257.3099999</v>
      </c>
      <c r="I567" s="66"/>
      <c r="J567" s="66">
        <f>SUM(J529:J566)</f>
        <v>6292296453.7799978</v>
      </c>
      <c r="K567" s="66">
        <f t="shared" si="107"/>
        <v>670432342.56999588</v>
      </c>
      <c r="L567" s="94">
        <f>K567/F567*100</f>
        <v>11.925445533860437</v>
      </c>
      <c r="M567" s="67">
        <f>SUM(M529:M566)</f>
        <v>99.999999999999972</v>
      </c>
      <c r="N567" s="67">
        <f>SUM(N529:N566)</f>
        <v>100</v>
      </c>
    </row>
    <row r="568" spans="1:14" x14ac:dyDescent="0.2">
      <c r="B568" s="80" t="s">
        <v>95</v>
      </c>
    </row>
    <row r="573" spans="1:14" ht="20.25" hidden="1" x14ac:dyDescent="0.3">
      <c r="A573" s="192" t="s">
        <v>42</v>
      </c>
      <c r="B573" s="192"/>
      <c r="C573" s="192"/>
      <c r="D573" s="192"/>
      <c r="E573" s="192"/>
      <c r="F573" s="192"/>
      <c r="G573" s="192"/>
      <c r="H573" s="192"/>
      <c r="I573" s="192"/>
      <c r="J573" s="192"/>
      <c r="K573" s="192"/>
      <c r="L573" s="192"/>
      <c r="M573" s="192"/>
      <c r="N573" s="192"/>
    </row>
    <row r="574" spans="1:14" hidden="1" x14ac:dyDescent="0.2">
      <c r="A574" s="191" t="s">
        <v>59</v>
      </c>
      <c r="B574" s="191"/>
      <c r="C574" s="191"/>
      <c r="D574" s="191"/>
      <c r="E574" s="191"/>
      <c r="F574" s="191"/>
      <c r="G574" s="191"/>
      <c r="H574" s="191"/>
      <c r="I574" s="191"/>
      <c r="J574" s="191"/>
      <c r="K574" s="191"/>
      <c r="L574" s="191"/>
      <c r="M574" s="191"/>
      <c r="N574" s="191"/>
    </row>
    <row r="575" spans="1:14" hidden="1" x14ac:dyDescent="0.2">
      <c r="A575" s="194" t="s">
        <v>158</v>
      </c>
      <c r="B575" s="194"/>
      <c r="C575" s="194"/>
      <c r="D575" s="194"/>
      <c r="E575" s="194"/>
      <c r="F575" s="194"/>
      <c r="G575" s="194"/>
      <c r="H575" s="194"/>
      <c r="I575" s="194"/>
      <c r="J575" s="194"/>
      <c r="K575" s="194"/>
      <c r="L575" s="194"/>
      <c r="M575" s="194"/>
      <c r="N575" s="194"/>
    </row>
    <row r="576" spans="1:14" hidden="1" x14ac:dyDescent="0.2">
      <c r="A576" s="191" t="s">
        <v>110</v>
      </c>
      <c r="B576" s="191"/>
      <c r="C576" s="191"/>
      <c r="D576" s="191"/>
      <c r="E576" s="191"/>
      <c r="F576" s="191"/>
      <c r="G576" s="191"/>
      <c r="H576" s="191"/>
      <c r="I576" s="191"/>
      <c r="J576" s="191"/>
      <c r="K576" s="191"/>
      <c r="L576" s="191"/>
      <c r="M576" s="191"/>
      <c r="N576" s="191"/>
    </row>
    <row r="577" spans="1:14" hidden="1" x14ac:dyDescent="0.2">
      <c r="A577" s="1"/>
      <c r="B577" s="181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5" t="s">
        <v>33</v>
      </c>
      <c r="C578" s="195" t="s">
        <v>121</v>
      </c>
      <c r="D578" s="195"/>
      <c r="E578" s="195" t="s">
        <v>52</v>
      </c>
      <c r="F578" s="195"/>
      <c r="G578" s="195" t="s">
        <v>160</v>
      </c>
      <c r="H578" s="195"/>
      <c r="I578" s="195"/>
      <c r="J578" s="195"/>
      <c r="K578" s="195" t="s">
        <v>29</v>
      </c>
      <c r="L578" s="195"/>
      <c r="M578" s="195" t="s">
        <v>62</v>
      </c>
      <c r="N578" s="195"/>
    </row>
    <row r="579" spans="1:14" ht="33" hidden="1" customHeight="1" x14ac:dyDescent="0.2">
      <c r="A579" s="95"/>
      <c r="B579" s="195"/>
      <c r="C579" s="72" t="s">
        <v>28</v>
      </c>
      <c r="D579" s="72" t="s">
        <v>37</v>
      </c>
      <c r="E579" s="72" t="s">
        <v>51</v>
      </c>
      <c r="F579" s="72" t="s">
        <v>57</v>
      </c>
      <c r="G579" s="72" t="s">
        <v>28</v>
      </c>
      <c r="H579" s="72" t="s">
        <v>37</v>
      </c>
      <c r="I579" s="72" t="s">
        <v>51</v>
      </c>
      <c r="J579" s="72" t="s">
        <v>57</v>
      </c>
      <c r="K579" s="72" t="s">
        <v>26</v>
      </c>
      <c r="L579" s="72" t="s">
        <v>24</v>
      </c>
      <c r="M579" s="72">
        <v>2019</v>
      </c>
      <c r="N579" s="72">
        <v>2020</v>
      </c>
    </row>
    <row r="580" spans="1:14" ht="15.95" hidden="1" customHeight="1" x14ac:dyDescent="0.2">
      <c r="A580" s="96"/>
      <c r="B580" s="101" t="s">
        <v>88</v>
      </c>
      <c r="C580" s="48">
        <v>0</v>
      </c>
      <c r="D580" s="48">
        <v>0</v>
      </c>
      <c r="E580" s="81"/>
      <c r="F580" s="63">
        <f t="shared" ref="F580:F609" si="116">(C580+D580)</f>
        <v>0</v>
      </c>
      <c r="G580" s="48">
        <f>'PNC, Exon. &amp; no Exon.'!B653</f>
        <v>0</v>
      </c>
      <c r="H580" s="48">
        <f>'PNC, Exon. &amp; no Exon.'!C653</f>
        <v>0</v>
      </c>
      <c r="I580" s="81"/>
      <c r="J580" s="63">
        <f t="shared" ref="J580:J616" si="117">(G580+H580)</f>
        <v>0</v>
      </c>
      <c r="K580" s="48">
        <f>J580-F580</f>
        <v>0</v>
      </c>
      <c r="L580" s="93" t="e">
        <f t="shared" ref="L580:L590" si="118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7"/>
      <c r="B581" s="52" t="s">
        <v>118</v>
      </c>
      <c r="C581" s="48">
        <v>0</v>
      </c>
      <c r="D581" s="48">
        <v>0</v>
      </c>
      <c r="E581" s="81"/>
      <c r="F581" s="63">
        <f t="shared" si="116"/>
        <v>0</v>
      </c>
      <c r="G581" s="48">
        <f>'PNC, Exon. &amp; no Exon.'!B654</f>
        <v>0</v>
      </c>
      <c r="H581" s="48">
        <f>'PNC, Exon. &amp; no Exon.'!C654</f>
        <v>0</v>
      </c>
      <c r="I581" s="81"/>
      <c r="J581" s="63">
        <f t="shared" si="117"/>
        <v>0</v>
      </c>
      <c r="K581" s="48">
        <f>J581-F581</f>
        <v>0</v>
      </c>
      <c r="L581" s="93" t="e">
        <f t="shared" si="118"/>
        <v>#DIV/0!</v>
      </c>
      <c r="M581" s="61" t="e">
        <f t="shared" ref="M581:M614" si="119">(F581/$F$618*100)</f>
        <v>#DIV/0!</v>
      </c>
      <c r="N581" s="61" t="e">
        <f t="shared" ref="N581:N614" si="120">(J581/$J$618*100)</f>
        <v>#DIV/0!</v>
      </c>
    </row>
    <row r="582" spans="1:14" ht="15.95" hidden="1" customHeight="1" x14ac:dyDescent="0.2">
      <c r="A582" s="97"/>
      <c r="B582" s="52" t="s">
        <v>97</v>
      </c>
      <c r="C582" s="48">
        <v>0</v>
      </c>
      <c r="D582" s="48">
        <v>0</v>
      </c>
      <c r="E582" s="81"/>
      <c r="F582" s="63">
        <f t="shared" si="116"/>
        <v>0</v>
      </c>
      <c r="G582" s="48">
        <f>'PNC, Exon. &amp; no Exon.'!B655</f>
        <v>0</v>
      </c>
      <c r="H582" s="48">
        <f>'PNC, Exon. &amp; no Exon.'!C655</f>
        <v>0</v>
      </c>
      <c r="I582" s="81"/>
      <c r="J582" s="63">
        <f t="shared" si="117"/>
        <v>0</v>
      </c>
      <c r="K582" s="48">
        <f t="shared" ref="K582:K590" si="121">J582-F582</f>
        <v>0</v>
      </c>
      <c r="L582" s="93" t="e">
        <f t="shared" si="118"/>
        <v>#DIV/0!</v>
      </c>
      <c r="M582" s="61" t="e">
        <f t="shared" si="119"/>
        <v>#DIV/0!</v>
      </c>
      <c r="N582" s="61" t="e">
        <f t="shared" si="120"/>
        <v>#DIV/0!</v>
      </c>
    </row>
    <row r="583" spans="1:14" ht="15.95" hidden="1" customHeight="1" x14ac:dyDescent="0.2">
      <c r="A583" s="97"/>
      <c r="B583" s="52" t="s">
        <v>94</v>
      </c>
      <c r="C583" s="48">
        <v>0</v>
      </c>
      <c r="D583" s="48">
        <v>0</v>
      </c>
      <c r="E583" s="81"/>
      <c r="F583" s="63">
        <f t="shared" si="116"/>
        <v>0</v>
      </c>
      <c r="G583" s="48">
        <f>'PNC, Exon. &amp; no Exon.'!B656</f>
        <v>0</v>
      </c>
      <c r="H583" s="48">
        <f>'PNC, Exon. &amp; no Exon.'!C656</f>
        <v>0</v>
      </c>
      <c r="I583" s="81"/>
      <c r="J583" s="63">
        <f t="shared" si="117"/>
        <v>0</v>
      </c>
      <c r="K583" s="48">
        <f t="shared" si="121"/>
        <v>0</v>
      </c>
      <c r="L583" s="93" t="e">
        <f t="shared" si="118"/>
        <v>#DIV/0!</v>
      </c>
      <c r="M583" s="61" t="e">
        <f t="shared" si="119"/>
        <v>#DIV/0!</v>
      </c>
      <c r="N583" s="61" t="e">
        <f t="shared" si="120"/>
        <v>#DIV/0!</v>
      </c>
    </row>
    <row r="584" spans="1:14" ht="15.95" hidden="1" customHeight="1" x14ac:dyDescent="0.2">
      <c r="A584" s="97"/>
      <c r="B584" s="52" t="s">
        <v>89</v>
      </c>
      <c r="C584" s="48">
        <v>0</v>
      </c>
      <c r="D584" s="48">
        <v>0</v>
      </c>
      <c r="E584" s="83"/>
      <c r="F584" s="63">
        <f t="shared" si="116"/>
        <v>0</v>
      </c>
      <c r="G584" s="48">
        <f>'PNC, Exon. &amp; no Exon.'!B657</f>
        <v>0</v>
      </c>
      <c r="H584" s="48">
        <f>'PNC, Exon. &amp; no Exon.'!C657</f>
        <v>0</v>
      </c>
      <c r="I584" s="81"/>
      <c r="J584" s="63">
        <f t="shared" si="117"/>
        <v>0</v>
      </c>
      <c r="K584" s="48">
        <f t="shared" si="121"/>
        <v>0</v>
      </c>
      <c r="L584" s="93" t="e">
        <f t="shared" si="118"/>
        <v>#DIV/0!</v>
      </c>
      <c r="M584" s="61" t="e">
        <f t="shared" si="119"/>
        <v>#DIV/0!</v>
      </c>
      <c r="N584" s="61" t="e">
        <f t="shared" si="120"/>
        <v>#DIV/0!</v>
      </c>
    </row>
    <row r="585" spans="1:14" ht="15.95" hidden="1" customHeight="1" x14ac:dyDescent="0.2">
      <c r="A585" s="97"/>
      <c r="B585" s="52" t="s">
        <v>127</v>
      </c>
      <c r="C585" s="48">
        <v>0</v>
      </c>
      <c r="D585" s="48">
        <v>0</v>
      </c>
      <c r="E585" s="81"/>
      <c r="F585" s="63">
        <f t="shared" si="116"/>
        <v>0</v>
      </c>
      <c r="G585" s="48">
        <f>'PNC, Exon. &amp; no Exon.'!B658</f>
        <v>0</v>
      </c>
      <c r="H585" s="48">
        <f>'PNC, Exon. &amp; no Exon.'!C658</f>
        <v>0</v>
      </c>
      <c r="I585" s="81"/>
      <c r="J585" s="63">
        <f t="shared" si="117"/>
        <v>0</v>
      </c>
      <c r="K585" s="48">
        <f t="shared" si="121"/>
        <v>0</v>
      </c>
      <c r="L585" s="93" t="e">
        <f t="shared" si="118"/>
        <v>#DIV/0!</v>
      </c>
      <c r="M585" s="61" t="e">
        <f t="shared" si="119"/>
        <v>#DIV/0!</v>
      </c>
      <c r="N585" s="61" t="e">
        <f t="shared" si="120"/>
        <v>#DIV/0!</v>
      </c>
    </row>
    <row r="586" spans="1:14" ht="15.95" hidden="1" customHeight="1" x14ac:dyDescent="0.2">
      <c r="A586" s="11"/>
      <c r="B586" s="52" t="s">
        <v>91</v>
      </c>
      <c r="C586" s="48">
        <v>0</v>
      </c>
      <c r="D586" s="48">
        <v>0</v>
      </c>
      <c r="E586" s="81"/>
      <c r="F586" s="63">
        <f t="shared" si="116"/>
        <v>0</v>
      </c>
      <c r="G586" s="48">
        <f>'PNC, Exon. &amp; no Exon.'!B659</f>
        <v>0</v>
      </c>
      <c r="H586" s="48">
        <f>'PNC, Exon. &amp; no Exon.'!C659</f>
        <v>0</v>
      </c>
      <c r="I586" s="81"/>
      <c r="J586" s="63">
        <f t="shared" si="117"/>
        <v>0</v>
      </c>
      <c r="K586" s="48">
        <f t="shared" si="121"/>
        <v>0</v>
      </c>
      <c r="L586" s="93" t="e">
        <f t="shared" si="118"/>
        <v>#DIV/0!</v>
      </c>
      <c r="M586" s="61" t="e">
        <f t="shared" si="119"/>
        <v>#DIV/0!</v>
      </c>
      <c r="N586" s="61" t="e">
        <f t="shared" si="120"/>
        <v>#DIV/0!</v>
      </c>
    </row>
    <row r="587" spans="1:14" ht="15.95" hidden="1" customHeight="1" x14ac:dyDescent="0.2">
      <c r="A587" s="97"/>
      <c r="B587" s="52" t="s">
        <v>123</v>
      </c>
      <c r="C587" s="48">
        <v>0</v>
      </c>
      <c r="D587" s="48">
        <v>0</v>
      </c>
      <c r="E587" s="81"/>
      <c r="F587" s="63">
        <f t="shared" si="116"/>
        <v>0</v>
      </c>
      <c r="G587" s="48">
        <f>'PNC, Exon. &amp; no Exon.'!B660</f>
        <v>0</v>
      </c>
      <c r="H587" s="48">
        <f>'PNC, Exon. &amp; no Exon.'!C660</f>
        <v>0</v>
      </c>
      <c r="I587" s="81"/>
      <c r="J587" s="63">
        <f t="shared" si="117"/>
        <v>0</v>
      </c>
      <c r="K587" s="48">
        <f t="shared" si="121"/>
        <v>0</v>
      </c>
      <c r="L587" s="93" t="e">
        <f t="shared" si="118"/>
        <v>#DIV/0!</v>
      </c>
      <c r="M587" s="61" t="e">
        <f t="shared" si="119"/>
        <v>#DIV/0!</v>
      </c>
      <c r="N587" s="61" t="e">
        <f t="shared" si="120"/>
        <v>#DIV/0!</v>
      </c>
    </row>
    <row r="588" spans="1:14" ht="15.95" hidden="1" customHeight="1" x14ac:dyDescent="0.2">
      <c r="A588" s="97"/>
      <c r="B588" s="52" t="s">
        <v>78</v>
      </c>
      <c r="C588" s="48">
        <v>0</v>
      </c>
      <c r="D588" s="48">
        <v>0</v>
      </c>
      <c r="E588" s="81"/>
      <c r="F588" s="63">
        <f t="shared" si="116"/>
        <v>0</v>
      </c>
      <c r="G588" s="48">
        <f>'PNC, Exon. &amp; no Exon.'!B661</f>
        <v>0</v>
      </c>
      <c r="H588" s="48">
        <f>'PNC, Exon. &amp; no Exon.'!C661</f>
        <v>0</v>
      </c>
      <c r="I588" s="81"/>
      <c r="J588" s="63">
        <f t="shared" si="117"/>
        <v>0</v>
      </c>
      <c r="K588" s="48">
        <f t="shared" si="121"/>
        <v>0</v>
      </c>
      <c r="L588" s="93" t="e">
        <f t="shared" si="118"/>
        <v>#DIV/0!</v>
      </c>
      <c r="M588" s="61" t="e">
        <f t="shared" si="119"/>
        <v>#DIV/0!</v>
      </c>
      <c r="N588" s="61" t="e">
        <f t="shared" si="120"/>
        <v>#DIV/0!</v>
      </c>
    </row>
    <row r="589" spans="1:14" ht="15.95" hidden="1" customHeight="1" x14ac:dyDescent="0.2">
      <c r="A589" s="97"/>
      <c r="B589" s="52" t="s">
        <v>93</v>
      </c>
      <c r="C589" s="48">
        <v>0</v>
      </c>
      <c r="D589" s="48">
        <v>0</v>
      </c>
      <c r="E589" s="83"/>
      <c r="F589" s="63">
        <f t="shared" si="116"/>
        <v>0</v>
      </c>
      <c r="G589" s="48">
        <f>'PNC, Exon. &amp; no Exon.'!B662</f>
        <v>0</v>
      </c>
      <c r="H589" s="48">
        <f>'PNC, Exon. &amp; no Exon.'!C662</f>
        <v>0</v>
      </c>
      <c r="I589" s="81"/>
      <c r="J589" s="63">
        <f t="shared" si="117"/>
        <v>0</v>
      </c>
      <c r="K589" s="48">
        <f t="shared" si="121"/>
        <v>0</v>
      </c>
      <c r="L589" s="93" t="e">
        <f t="shared" si="118"/>
        <v>#DIV/0!</v>
      </c>
      <c r="M589" s="61" t="e">
        <f t="shared" si="119"/>
        <v>#DIV/0!</v>
      </c>
      <c r="N589" s="61" t="e">
        <f t="shared" si="120"/>
        <v>#DIV/0!</v>
      </c>
    </row>
    <row r="590" spans="1:14" ht="15.95" hidden="1" customHeight="1" x14ac:dyDescent="0.2">
      <c r="A590" s="97"/>
      <c r="B590" s="52" t="s">
        <v>96</v>
      </c>
      <c r="C590" s="48">
        <v>0</v>
      </c>
      <c r="D590" s="48">
        <v>0</v>
      </c>
      <c r="E590" s="83"/>
      <c r="F590" s="63">
        <f t="shared" si="116"/>
        <v>0</v>
      </c>
      <c r="G590" s="48">
        <f>'PNC, Exon. &amp; no Exon.'!B663</f>
        <v>0</v>
      </c>
      <c r="H590" s="48">
        <f>'PNC, Exon. &amp; no Exon.'!C663</f>
        <v>0</v>
      </c>
      <c r="I590" s="81"/>
      <c r="J590" s="63">
        <f t="shared" si="117"/>
        <v>0</v>
      </c>
      <c r="K590" s="48">
        <f t="shared" si="121"/>
        <v>0</v>
      </c>
      <c r="L590" s="93" t="e">
        <f t="shared" si="118"/>
        <v>#DIV/0!</v>
      </c>
      <c r="M590" s="61" t="e">
        <f t="shared" si="119"/>
        <v>#DIV/0!</v>
      </c>
      <c r="N590" s="61" t="e">
        <f t="shared" si="120"/>
        <v>#DIV/0!</v>
      </c>
    </row>
    <row r="591" spans="1:14" ht="15.95" hidden="1" customHeight="1" x14ac:dyDescent="0.2">
      <c r="A591" s="11"/>
      <c r="B591" s="52" t="s">
        <v>83</v>
      </c>
      <c r="C591" s="48">
        <v>0</v>
      </c>
      <c r="D591" s="48">
        <v>0</v>
      </c>
      <c r="E591" s="83"/>
      <c r="F591" s="63">
        <f t="shared" si="116"/>
        <v>0</v>
      </c>
      <c r="G591" s="48">
        <f>'PNC, Exon. &amp; no Exon.'!B664</f>
        <v>0</v>
      </c>
      <c r="H591" s="48">
        <f>'PNC, Exon. &amp; no Exon.'!C664</f>
        <v>0</v>
      </c>
      <c r="I591" s="81"/>
      <c r="J591" s="63">
        <f t="shared" si="117"/>
        <v>0</v>
      </c>
      <c r="K591" s="48">
        <f>J591-F591</f>
        <v>0</v>
      </c>
      <c r="L591" s="93" t="e">
        <f t="shared" ref="L591:L611" si="122">K591/F591*100</f>
        <v>#DIV/0!</v>
      </c>
      <c r="M591" s="61" t="e">
        <f t="shared" si="119"/>
        <v>#DIV/0!</v>
      </c>
      <c r="N591" s="61" t="e">
        <f t="shared" si="120"/>
        <v>#DIV/0!</v>
      </c>
    </row>
    <row r="592" spans="1:14" ht="15.95" hidden="1" customHeight="1" x14ac:dyDescent="0.2">
      <c r="A592" s="11"/>
      <c r="B592" s="52" t="s">
        <v>125</v>
      </c>
      <c r="C592" s="48">
        <v>0</v>
      </c>
      <c r="D592" s="48">
        <v>0</v>
      </c>
      <c r="E592" s="83"/>
      <c r="F592" s="63">
        <f t="shared" si="116"/>
        <v>0</v>
      </c>
      <c r="G592" s="48">
        <f>'PNC, Exon. &amp; no Exon.'!B665</f>
        <v>0</v>
      </c>
      <c r="H592" s="48">
        <f>'PNC, Exon. &amp; no Exon.'!C665</f>
        <v>0</v>
      </c>
      <c r="I592" s="81"/>
      <c r="J592" s="63">
        <f t="shared" si="117"/>
        <v>0</v>
      </c>
      <c r="K592" s="48">
        <f t="shared" ref="K592:K611" si="123">J592-F592</f>
        <v>0</v>
      </c>
      <c r="L592" s="93" t="e">
        <f t="shared" si="122"/>
        <v>#DIV/0!</v>
      </c>
      <c r="M592" s="61" t="e">
        <f t="shared" si="119"/>
        <v>#DIV/0!</v>
      </c>
      <c r="N592" s="61" t="e">
        <f t="shared" si="120"/>
        <v>#DIV/0!</v>
      </c>
    </row>
    <row r="593" spans="1:14" ht="15.95" hidden="1" customHeight="1" x14ac:dyDescent="0.2">
      <c r="A593" s="11"/>
      <c r="B593" s="52" t="s">
        <v>81</v>
      </c>
      <c r="C593" s="48">
        <v>0</v>
      </c>
      <c r="D593" s="48">
        <v>0</v>
      </c>
      <c r="E593" s="81"/>
      <c r="F593" s="63">
        <f t="shared" si="116"/>
        <v>0</v>
      </c>
      <c r="G593" s="48">
        <f>'PNC, Exon. &amp; no Exon.'!B666</f>
        <v>0</v>
      </c>
      <c r="H593" s="48">
        <f>'PNC, Exon. &amp; no Exon.'!C666</f>
        <v>0</v>
      </c>
      <c r="I593" s="81"/>
      <c r="J593" s="63">
        <f t="shared" si="117"/>
        <v>0</v>
      </c>
      <c r="K593" s="48">
        <f t="shared" si="123"/>
        <v>0</v>
      </c>
      <c r="L593" s="93" t="e">
        <f t="shared" si="122"/>
        <v>#DIV/0!</v>
      </c>
      <c r="M593" s="61" t="e">
        <f t="shared" si="119"/>
        <v>#DIV/0!</v>
      </c>
      <c r="N593" s="61" t="e">
        <f t="shared" si="120"/>
        <v>#DIV/0!</v>
      </c>
    </row>
    <row r="594" spans="1:14" ht="15.95" hidden="1" customHeight="1" x14ac:dyDescent="0.2">
      <c r="A594" s="11"/>
      <c r="B594" s="52" t="s">
        <v>80</v>
      </c>
      <c r="C594" s="48">
        <v>0</v>
      </c>
      <c r="D594" s="48">
        <v>0</v>
      </c>
      <c r="E594" s="83"/>
      <c r="F594" s="63">
        <f t="shared" si="116"/>
        <v>0</v>
      </c>
      <c r="G594" s="48">
        <f>'PNC, Exon. &amp; no Exon.'!B667</f>
        <v>0</v>
      </c>
      <c r="H594" s="48">
        <f>'PNC, Exon. &amp; no Exon.'!C667</f>
        <v>0</v>
      </c>
      <c r="I594" s="81"/>
      <c r="J594" s="63">
        <f t="shared" si="117"/>
        <v>0</v>
      </c>
      <c r="K594" s="48">
        <f t="shared" si="123"/>
        <v>0</v>
      </c>
      <c r="L594" s="93" t="e">
        <f t="shared" si="122"/>
        <v>#DIV/0!</v>
      </c>
      <c r="M594" s="61" t="e">
        <f t="shared" si="119"/>
        <v>#DIV/0!</v>
      </c>
      <c r="N594" s="61" t="e">
        <f t="shared" si="120"/>
        <v>#DIV/0!</v>
      </c>
    </row>
    <row r="595" spans="1:14" ht="15.95" hidden="1" customHeight="1" x14ac:dyDescent="0.2">
      <c r="A595" s="11"/>
      <c r="B595" s="52" t="s">
        <v>104</v>
      </c>
      <c r="C595" s="48">
        <v>0</v>
      </c>
      <c r="D595" s="48">
        <v>0</v>
      </c>
      <c r="E595" s="81"/>
      <c r="F595" s="63">
        <f t="shared" si="116"/>
        <v>0</v>
      </c>
      <c r="G595" s="48">
        <f>'PNC, Exon. &amp; no Exon.'!B668</f>
        <v>0</v>
      </c>
      <c r="H595" s="48">
        <f>'PNC, Exon. &amp; no Exon.'!C668</f>
        <v>0</v>
      </c>
      <c r="I595" s="81"/>
      <c r="J595" s="63">
        <f t="shared" si="117"/>
        <v>0</v>
      </c>
      <c r="K595" s="48">
        <f t="shared" si="123"/>
        <v>0</v>
      </c>
      <c r="L595" s="93" t="e">
        <f t="shared" si="122"/>
        <v>#DIV/0!</v>
      </c>
      <c r="M595" s="61" t="e">
        <f t="shared" si="119"/>
        <v>#DIV/0!</v>
      </c>
      <c r="N595" s="61" t="e">
        <f t="shared" si="120"/>
        <v>#DIV/0!</v>
      </c>
    </row>
    <row r="596" spans="1:14" ht="15.95" hidden="1" customHeight="1" x14ac:dyDescent="0.2">
      <c r="A596" s="11"/>
      <c r="B596" s="52" t="s">
        <v>79</v>
      </c>
      <c r="C596" s="48">
        <v>0</v>
      </c>
      <c r="D596" s="48">
        <v>0</v>
      </c>
      <c r="E596" s="81"/>
      <c r="F596" s="63">
        <f t="shared" si="116"/>
        <v>0</v>
      </c>
      <c r="G596" s="48">
        <f>'PNC, Exon. &amp; no Exon.'!B669</f>
        <v>0</v>
      </c>
      <c r="H596" s="48">
        <f>'PNC, Exon. &amp; no Exon.'!C669</f>
        <v>0</v>
      </c>
      <c r="I596" s="81"/>
      <c r="J596" s="63">
        <f t="shared" si="117"/>
        <v>0</v>
      </c>
      <c r="K596" s="48">
        <f t="shared" si="123"/>
        <v>0</v>
      </c>
      <c r="L596" s="93" t="e">
        <f t="shared" si="122"/>
        <v>#DIV/0!</v>
      </c>
      <c r="M596" s="61" t="e">
        <f t="shared" si="119"/>
        <v>#DIV/0!</v>
      </c>
      <c r="N596" s="61" t="e">
        <f t="shared" si="120"/>
        <v>#DIV/0!</v>
      </c>
    </row>
    <row r="597" spans="1:14" ht="15.95" hidden="1" customHeight="1" x14ac:dyDescent="0.2">
      <c r="A597" s="11"/>
      <c r="B597" s="52" t="s">
        <v>84</v>
      </c>
      <c r="C597" s="48">
        <v>0</v>
      </c>
      <c r="D597" s="48">
        <v>0</v>
      </c>
      <c r="E597" s="81"/>
      <c r="F597" s="63">
        <f t="shared" si="116"/>
        <v>0</v>
      </c>
      <c r="G597" s="48">
        <f>'PNC, Exon. &amp; no Exon.'!B670</f>
        <v>0</v>
      </c>
      <c r="H597" s="48">
        <f>'PNC, Exon. &amp; no Exon.'!C670</f>
        <v>0</v>
      </c>
      <c r="I597" s="81"/>
      <c r="J597" s="63">
        <f t="shared" si="117"/>
        <v>0</v>
      </c>
      <c r="K597" s="48">
        <f t="shared" si="123"/>
        <v>0</v>
      </c>
      <c r="L597" s="93" t="e">
        <f t="shared" si="122"/>
        <v>#DIV/0!</v>
      </c>
      <c r="M597" s="61" t="e">
        <f t="shared" si="119"/>
        <v>#DIV/0!</v>
      </c>
      <c r="N597" s="61" t="e">
        <f t="shared" si="120"/>
        <v>#DIV/0!</v>
      </c>
    </row>
    <row r="598" spans="1:14" ht="15.95" hidden="1" customHeight="1" x14ac:dyDescent="0.2">
      <c r="A598" s="11"/>
      <c r="B598" s="52" t="s">
        <v>98</v>
      </c>
      <c r="C598" s="48">
        <v>0</v>
      </c>
      <c r="D598" s="48">
        <v>0</v>
      </c>
      <c r="E598" s="81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1"/>
      <c r="J598" s="63">
        <f>(G598+H598)</f>
        <v>0</v>
      </c>
      <c r="K598" s="48">
        <f>J598-F598</f>
        <v>0</v>
      </c>
      <c r="L598" s="93" t="e">
        <f t="shared" si="122"/>
        <v>#DIV/0!</v>
      </c>
      <c r="M598" s="61" t="e">
        <f t="shared" si="119"/>
        <v>#DIV/0!</v>
      </c>
      <c r="N598" s="61" t="e">
        <f t="shared" si="120"/>
        <v>#DIV/0!</v>
      </c>
    </row>
    <row r="599" spans="1:14" ht="15.95" hidden="1" customHeight="1" x14ac:dyDescent="0.2">
      <c r="A599" s="11"/>
      <c r="B599" s="52" t="s">
        <v>90</v>
      </c>
      <c r="C599" s="48">
        <v>0</v>
      </c>
      <c r="D599" s="48">
        <v>0</v>
      </c>
      <c r="E599" s="83"/>
      <c r="F599" s="63">
        <f t="shared" si="116"/>
        <v>0</v>
      </c>
      <c r="G599" s="48">
        <f>'PNC, Exon. &amp; no Exon.'!B672</f>
        <v>0</v>
      </c>
      <c r="H599" s="48">
        <f>'PNC, Exon. &amp; no Exon.'!C672</f>
        <v>0</v>
      </c>
      <c r="I599" s="81"/>
      <c r="J599" s="63">
        <f t="shared" si="117"/>
        <v>0</v>
      </c>
      <c r="K599" s="48">
        <f t="shared" si="123"/>
        <v>0</v>
      </c>
      <c r="L599" s="93" t="e">
        <f t="shared" si="122"/>
        <v>#DIV/0!</v>
      </c>
      <c r="M599" s="61" t="e">
        <f t="shared" si="119"/>
        <v>#DIV/0!</v>
      </c>
      <c r="N599" s="61" t="e">
        <f t="shared" si="120"/>
        <v>#DIV/0!</v>
      </c>
    </row>
    <row r="600" spans="1:14" ht="15.95" hidden="1" customHeight="1" x14ac:dyDescent="0.2">
      <c r="A600" s="11"/>
      <c r="B600" s="52" t="s">
        <v>99</v>
      </c>
      <c r="C600" s="48">
        <v>0</v>
      </c>
      <c r="D600" s="48">
        <v>0</v>
      </c>
      <c r="E600" s="81"/>
      <c r="F600" s="63">
        <f t="shared" si="116"/>
        <v>0</v>
      </c>
      <c r="G600" s="48">
        <f>'PNC, Exon. &amp; no Exon.'!B673</f>
        <v>0</v>
      </c>
      <c r="H600" s="48">
        <f>'PNC, Exon. &amp; no Exon.'!C673</f>
        <v>0</v>
      </c>
      <c r="I600" s="81"/>
      <c r="J600" s="63">
        <f t="shared" si="117"/>
        <v>0</v>
      </c>
      <c r="K600" s="48">
        <f t="shared" si="123"/>
        <v>0</v>
      </c>
      <c r="L600" s="93" t="e">
        <f t="shared" si="122"/>
        <v>#DIV/0!</v>
      </c>
      <c r="M600" s="61" t="e">
        <f t="shared" si="119"/>
        <v>#DIV/0!</v>
      </c>
      <c r="N600" s="61" t="e">
        <f t="shared" si="120"/>
        <v>#DIV/0!</v>
      </c>
    </row>
    <row r="601" spans="1:14" ht="15.95" hidden="1" customHeight="1" x14ac:dyDescent="0.2">
      <c r="A601" s="11"/>
      <c r="B601" s="51" t="s">
        <v>112</v>
      </c>
      <c r="C601" s="48">
        <v>0</v>
      </c>
      <c r="D601" s="48">
        <v>0</v>
      </c>
      <c r="E601" s="81"/>
      <c r="F601" s="63">
        <f t="shared" si="116"/>
        <v>0</v>
      </c>
      <c r="G601" s="48">
        <f>'PNC, Exon. &amp; no Exon.'!B674</f>
        <v>0</v>
      </c>
      <c r="H601" s="48">
        <f>'PNC, Exon. &amp; no Exon.'!C674</f>
        <v>0</v>
      </c>
      <c r="I601" s="81"/>
      <c r="J601" s="63">
        <f t="shared" si="117"/>
        <v>0</v>
      </c>
      <c r="K601" s="48">
        <f t="shared" si="123"/>
        <v>0</v>
      </c>
      <c r="L601" s="93" t="e">
        <f t="shared" si="122"/>
        <v>#DIV/0!</v>
      </c>
      <c r="M601" s="61" t="e">
        <f t="shared" si="119"/>
        <v>#DIV/0!</v>
      </c>
      <c r="N601" s="61" t="e">
        <f t="shared" si="120"/>
        <v>#DIV/0!</v>
      </c>
    </row>
    <row r="602" spans="1:14" ht="15.95" hidden="1" customHeight="1" x14ac:dyDescent="0.2">
      <c r="A602" s="11"/>
      <c r="B602" s="52" t="s">
        <v>103</v>
      </c>
      <c r="C602" s="48">
        <v>0</v>
      </c>
      <c r="D602" s="48">
        <v>0</v>
      </c>
      <c r="E602" s="83"/>
      <c r="F602" s="63">
        <f t="shared" si="116"/>
        <v>0</v>
      </c>
      <c r="G602" s="48">
        <f>'PNC, Exon. &amp; no Exon.'!B675</f>
        <v>0</v>
      </c>
      <c r="H602" s="48">
        <f>'PNC, Exon. &amp; no Exon.'!C675</f>
        <v>0</v>
      </c>
      <c r="I602" s="81"/>
      <c r="J602" s="63">
        <f t="shared" si="117"/>
        <v>0</v>
      </c>
      <c r="K602" s="48">
        <f t="shared" si="123"/>
        <v>0</v>
      </c>
      <c r="L602" s="93" t="e">
        <f t="shared" si="122"/>
        <v>#DIV/0!</v>
      </c>
      <c r="M602" s="61" t="e">
        <f t="shared" si="119"/>
        <v>#DIV/0!</v>
      </c>
      <c r="N602" s="61" t="e">
        <f t="shared" si="120"/>
        <v>#DIV/0!</v>
      </c>
    </row>
    <row r="603" spans="1:14" ht="15.95" hidden="1" customHeight="1" x14ac:dyDescent="0.2">
      <c r="A603" s="11"/>
      <c r="B603" s="52" t="s">
        <v>82</v>
      </c>
      <c r="C603" s="48">
        <v>0</v>
      </c>
      <c r="D603" s="48">
        <v>0</v>
      </c>
      <c r="E603" s="83"/>
      <c r="F603" s="63">
        <f t="shared" si="116"/>
        <v>0</v>
      </c>
      <c r="G603" s="48">
        <f>'PNC, Exon. &amp; no Exon.'!B676</f>
        <v>0</v>
      </c>
      <c r="H603" s="48">
        <f>'PNC, Exon. &amp; no Exon.'!C676</f>
        <v>0</v>
      </c>
      <c r="I603" s="81"/>
      <c r="J603" s="63">
        <f t="shared" si="117"/>
        <v>0</v>
      </c>
      <c r="K603" s="48">
        <f t="shared" si="123"/>
        <v>0</v>
      </c>
      <c r="L603" s="93" t="e">
        <f t="shared" si="122"/>
        <v>#DIV/0!</v>
      </c>
      <c r="M603" s="61" t="e">
        <f t="shared" si="119"/>
        <v>#DIV/0!</v>
      </c>
      <c r="N603" s="61" t="e">
        <f t="shared" si="120"/>
        <v>#DIV/0!</v>
      </c>
    </row>
    <row r="604" spans="1:14" ht="15.95" hidden="1" customHeight="1" x14ac:dyDescent="0.2">
      <c r="A604" s="11"/>
      <c r="B604" s="52" t="s">
        <v>102</v>
      </c>
      <c r="C604" s="48">
        <v>0</v>
      </c>
      <c r="D604" s="48">
        <v>0</v>
      </c>
      <c r="E604" s="83"/>
      <c r="F604" s="63">
        <f t="shared" si="116"/>
        <v>0</v>
      </c>
      <c r="G604" s="48">
        <f>'PNC, Exon. &amp; no Exon.'!B677</f>
        <v>0</v>
      </c>
      <c r="H604" s="48">
        <f>'PNC, Exon. &amp; no Exon.'!C677</f>
        <v>0</v>
      </c>
      <c r="I604" s="81"/>
      <c r="J604" s="63">
        <f t="shared" si="117"/>
        <v>0</v>
      </c>
      <c r="K604" s="48">
        <f t="shared" si="123"/>
        <v>0</v>
      </c>
      <c r="L604" s="93" t="e">
        <f t="shared" si="122"/>
        <v>#DIV/0!</v>
      </c>
      <c r="M604" s="61" t="e">
        <f t="shared" si="119"/>
        <v>#DIV/0!</v>
      </c>
      <c r="N604" s="61" t="e">
        <f t="shared" si="120"/>
        <v>#DIV/0!</v>
      </c>
    </row>
    <row r="605" spans="1:14" ht="15.95" hidden="1" customHeight="1" x14ac:dyDescent="0.2">
      <c r="A605" s="11"/>
      <c r="B605" s="52" t="s">
        <v>111</v>
      </c>
      <c r="C605" s="48">
        <v>0</v>
      </c>
      <c r="D605" s="48">
        <v>0</v>
      </c>
      <c r="E605" s="83"/>
      <c r="F605" s="63">
        <f t="shared" si="116"/>
        <v>0</v>
      </c>
      <c r="G605" s="48">
        <f>'PNC, Exon. &amp; no Exon.'!B678</f>
        <v>0</v>
      </c>
      <c r="H605" s="48">
        <f>'PNC, Exon. &amp; no Exon.'!C678</f>
        <v>0</v>
      </c>
      <c r="I605" s="81"/>
      <c r="J605" s="63">
        <f t="shared" si="117"/>
        <v>0</v>
      </c>
      <c r="K605" s="48">
        <f t="shared" si="123"/>
        <v>0</v>
      </c>
      <c r="L605" s="93" t="e">
        <f t="shared" si="122"/>
        <v>#DIV/0!</v>
      </c>
      <c r="M605" s="61" t="e">
        <f t="shared" si="119"/>
        <v>#DIV/0!</v>
      </c>
      <c r="N605" s="61" t="e">
        <f t="shared" si="120"/>
        <v>#DIV/0!</v>
      </c>
    </row>
    <row r="606" spans="1:14" ht="15.95" hidden="1" customHeight="1" x14ac:dyDescent="0.2">
      <c r="A606" s="11"/>
      <c r="B606" s="52" t="s">
        <v>113</v>
      </c>
      <c r="C606" s="48">
        <v>0</v>
      </c>
      <c r="D606" s="48">
        <v>0</v>
      </c>
      <c r="E606" s="83"/>
      <c r="F606" s="63">
        <f t="shared" si="116"/>
        <v>0</v>
      </c>
      <c r="G606" s="48">
        <f>'PNC, Exon. &amp; no Exon.'!B679</f>
        <v>0</v>
      </c>
      <c r="H606" s="48">
        <f>'PNC, Exon. &amp; no Exon.'!C679</f>
        <v>0</v>
      </c>
      <c r="I606" s="81"/>
      <c r="J606" s="63">
        <f t="shared" si="117"/>
        <v>0</v>
      </c>
      <c r="K606" s="48">
        <f t="shared" si="123"/>
        <v>0</v>
      </c>
      <c r="L606" s="93" t="e">
        <f t="shared" si="122"/>
        <v>#DIV/0!</v>
      </c>
      <c r="M606" s="61" t="e">
        <f t="shared" si="119"/>
        <v>#DIV/0!</v>
      </c>
      <c r="N606" s="61" t="e">
        <f t="shared" si="120"/>
        <v>#DIV/0!</v>
      </c>
    </row>
    <row r="607" spans="1:14" ht="15.95" hidden="1" customHeight="1" x14ac:dyDescent="0.2">
      <c r="A607" s="11"/>
      <c r="B607" s="52" t="s">
        <v>116</v>
      </c>
      <c r="C607" s="48">
        <v>0</v>
      </c>
      <c r="D607" s="48">
        <v>0</v>
      </c>
      <c r="E607" s="83"/>
      <c r="F607" s="63">
        <f t="shared" si="116"/>
        <v>0</v>
      </c>
      <c r="G607" s="48">
        <f>'PNC, Exon. &amp; no Exon.'!B680</f>
        <v>0</v>
      </c>
      <c r="H607" s="48">
        <f>'PNC, Exon. &amp; no Exon.'!C680</f>
        <v>0</v>
      </c>
      <c r="I607" s="81"/>
      <c r="J607" s="63">
        <f t="shared" si="117"/>
        <v>0</v>
      </c>
      <c r="K607" s="48">
        <f t="shared" si="123"/>
        <v>0</v>
      </c>
      <c r="L607" s="93" t="e">
        <f t="shared" si="122"/>
        <v>#DIV/0!</v>
      </c>
      <c r="M607" s="61" t="e">
        <f t="shared" si="119"/>
        <v>#DIV/0!</v>
      </c>
      <c r="N607" s="61" t="e">
        <f t="shared" si="120"/>
        <v>#DIV/0!</v>
      </c>
    </row>
    <row r="608" spans="1:14" ht="15.95" hidden="1" customHeight="1" x14ac:dyDescent="0.2">
      <c r="A608" s="11"/>
      <c r="B608" s="52" t="s">
        <v>120</v>
      </c>
      <c r="C608" s="48">
        <v>0</v>
      </c>
      <c r="D608" s="48">
        <v>0</v>
      </c>
      <c r="E608" s="81"/>
      <c r="F608" s="63">
        <f t="shared" si="116"/>
        <v>0</v>
      </c>
      <c r="G608" s="48">
        <f>'PNC, Exon. &amp; no Exon.'!B681</f>
        <v>0</v>
      </c>
      <c r="H608" s="48">
        <f>'PNC, Exon. &amp; no Exon.'!C681</f>
        <v>0</v>
      </c>
      <c r="I608" s="81"/>
      <c r="J608" s="63">
        <f t="shared" si="117"/>
        <v>0</v>
      </c>
      <c r="K608" s="48">
        <f t="shared" si="123"/>
        <v>0</v>
      </c>
      <c r="L608" s="93" t="e">
        <f t="shared" si="122"/>
        <v>#DIV/0!</v>
      </c>
      <c r="M608" s="61" t="e">
        <f t="shared" si="119"/>
        <v>#DIV/0!</v>
      </c>
      <c r="N608" s="61" t="e">
        <f t="shared" si="120"/>
        <v>#DIV/0!</v>
      </c>
    </row>
    <row r="609" spans="1:14" ht="15.95" hidden="1" customHeight="1" x14ac:dyDescent="0.2">
      <c r="A609" s="11"/>
      <c r="B609" s="52" t="s">
        <v>100</v>
      </c>
      <c r="C609" s="48">
        <v>0</v>
      </c>
      <c r="D609" s="48">
        <v>0</v>
      </c>
      <c r="E609" s="81"/>
      <c r="F609" s="63">
        <f t="shared" si="116"/>
        <v>0</v>
      </c>
      <c r="G609" s="48">
        <f>'PNC, Exon. &amp; no Exon.'!B682</f>
        <v>0</v>
      </c>
      <c r="H609" s="48">
        <f>'PNC, Exon. &amp; no Exon.'!C682</f>
        <v>0</v>
      </c>
      <c r="I609" s="81"/>
      <c r="J609" s="63">
        <f t="shared" si="117"/>
        <v>0</v>
      </c>
      <c r="K609" s="48">
        <f t="shared" si="123"/>
        <v>0</v>
      </c>
      <c r="L609" s="93" t="e">
        <f t="shared" si="122"/>
        <v>#DIV/0!</v>
      </c>
      <c r="M609" s="61" t="e">
        <f t="shared" si="119"/>
        <v>#DIV/0!</v>
      </c>
      <c r="N609" s="61" t="e">
        <f t="shared" si="120"/>
        <v>#DIV/0!</v>
      </c>
    </row>
    <row r="610" spans="1:14" ht="15.95" hidden="1" customHeight="1" x14ac:dyDescent="0.2">
      <c r="A610" s="11"/>
      <c r="B610" s="51" t="s">
        <v>106</v>
      </c>
      <c r="C610" s="48">
        <v>0</v>
      </c>
      <c r="D610" s="48">
        <v>0</v>
      </c>
      <c r="E610" s="83"/>
      <c r="F610" s="63">
        <f t="shared" ref="F610:F616" si="124">(C610+D610)</f>
        <v>0</v>
      </c>
      <c r="G610" s="48">
        <f>'PNC, Exon. &amp; no Exon.'!B683</f>
        <v>0</v>
      </c>
      <c r="H610" s="48">
        <f>'PNC, Exon. &amp; no Exon.'!C683</f>
        <v>0</v>
      </c>
      <c r="I610" s="81"/>
      <c r="J610" s="63">
        <f t="shared" si="117"/>
        <v>0</v>
      </c>
      <c r="K610" s="48">
        <f t="shared" si="123"/>
        <v>0</v>
      </c>
      <c r="L610" s="93" t="e">
        <f t="shared" si="122"/>
        <v>#DIV/0!</v>
      </c>
      <c r="M610" s="61" t="e">
        <f t="shared" si="119"/>
        <v>#DIV/0!</v>
      </c>
      <c r="N610" s="61" t="e">
        <f t="shared" si="120"/>
        <v>#DIV/0!</v>
      </c>
    </row>
    <row r="611" spans="1:14" ht="15.95" hidden="1" customHeight="1" x14ac:dyDescent="0.2">
      <c r="A611" s="11"/>
      <c r="B611" s="52" t="s">
        <v>119</v>
      </c>
      <c r="C611" s="48">
        <v>0</v>
      </c>
      <c r="D611" s="48">
        <v>0</v>
      </c>
      <c r="E611" s="81"/>
      <c r="F611" s="63">
        <f t="shared" si="124"/>
        <v>0</v>
      </c>
      <c r="G611" s="48">
        <f>'PNC, Exon. &amp; no Exon.'!B684</f>
        <v>0</v>
      </c>
      <c r="H611" s="48">
        <f>'PNC, Exon. &amp; no Exon.'!C684</f>
        <v>0</v>
      </c>
      <c r="I611" s="81"/>
      <c r="J611" s="63">
        <f t="shared" si="117"/>
        <v>0</v>
      </c>
      <c r="K611" s="48">
        <f t="shared" si="123"/>
        <v>0</v>
      </c>
      <c r="L611" s="93" t="e">
        <f t="shared" si="122"/>
        <v>#DIV/0!</v>
      </c>
      <c r="M611" s="61" t="e">
        <f t="shared" si="119"/>
        <v>#DIV/0!</v>
      </c>
      <c r="N611" s="61" t="e">
        <f t="shared" si="120"/>
        <v>#DIV/0!</v>
      </c>
    </row>
    <row r="612" spans="1:14" ht="15.95" hidden="1" customHeight="1" x14ac:dyDescent="0.2">
      <c r="A612" s="11"/>
      <c r="B612" s="52" t="s">
        <v>115</v>
      </c>
      <c r="C612" s="48">
        <v>0</v>
      </c>
      <c r="D612" s="48">
        <v>0</v>
      </c>
      <c r="E612" s="81"/>
      <c r="F612" s="63">
        <f t="shared" si="124"/>
        <v>0</v>
      </c>
      <c r="G612" s="48">
        <f>'PNC, Exon. &amp; no Exon.'!B685</f>
        <v>0</v>
      </c>
      <c r="H612" s="48">
        <f>'PNC, Exon. &amp; no Exon.'!C685</f>
        <v>0</v>
      </c>
      <c r="I612" s="81"/>
      <c r="J612" s="63">
        <f t="shared" si="117"/>
        <v>0</v>
      </c>
      <c r="K612" s="48">
        <f t="shared" ref="K612:K618" si="125">J612-F612</f>
        <v>0</v>
      </c>
      <c r="L612" s="93" t="e">
        <f t="shared" ref="L612:L618" si="126">K612/F612*100</f>
        <v>#DIV/0!</v>
      </c>
      <c r="M612" s="61" t="e">
        <f t="shared" si="119"/>
        <v>#DIV/0!</v>
      </c>
      <c r="N612" s="61" t="e">
        <f t="shared" si="120"/>
        <v>#DIV/0!</v>
      </c>
    </row>
    <row r="613" spans="1:14" ht="15.95" hidden="1" customHeight="1" x14ac:dyDescent="0.2">
      <c r="A613" s="11"/>
      <c r="B613" s="52" t="s">
        <v>117</v>
      </c>
      <c r="C613" s="48">
        <v>0</v>
      </c>
      <c r="D613" s="48">
        <v>0</v>
      </c>
      <c r="E613" s="81"/>
      <c r="F613" s="63">
        <f t="shared" si="124"/>
        <v>0</v>
      </c>
      <c r="G613" s="48">
        <f>'PNC, Exon. &amp; no Exon.'!B686</f>
        <v>0</v>
      </c>
      <c r="H613" s="48">
        <f>'PNC, Exon. &amp; no Exon.'!C686</f>
        <v>0</v>
      </c>
      <c r="I613" s="81"/>
      <c r="J613" s="63">
        <f t="shared" si="117"/>
        <v>0</v>
      </c>
      <c r="K613" s="48">
        <f t="shared" si="125"/>
        <v>0</v>
      </c>
      <c r="L613" s="93" t="e">
        <f t="shared" si="126"/>
        <v>#DIV/0!</v>
      </c>
      <c r="M613" s="61" t="e">
        <f t="shared" si="119"/>
        <v>#DIV/0!</v>
      </c>
      <c r="N613" s="61" t="e">
        <f t="shared" si="120"/>
        <v>#DIV/0!</v>
      </c>
    </row>
    <row r="614" spans="1:14" ht="15.95" hidden="1" customHeight="1" x14ac:dyDescent="0.2">
      <c r="A614" s="11"/>
      <c r="B614" s="52" t="s">
        <v>122</v>
      </c>
      <c r="C614" s="48">
        <v>0</v>
      </c>
      <c r="D614" s="48">
        <v>0</v>
      </c>
      <c r="E614" s="81"/>
      <c r="F614" s="63">
        <f t="shared" si="124"/>
        <v>0</v>
      </c>
      <c r="G614" s="48">
        <f>'PNC, Exon. &amp; no Exon.'!B687</f>
        <v>0</v>
      </c>
      <c r="H614" s="48">
        <f>'PNC, Exon. &amp; no Exon.'!C687</f>
        <v>0</v>
      </c>
      <c r="I614" s="81"/>
      <c r="J614" s="63">
        <f t="shared" si="117"/>
        <v>0</v>
      </c>
      <c r="K614" s="48">
        <f t="shared" si="125"/>
        <v>0</v>
      </c>
      <c r="L614" s="93" t="e">
        <f t="shared" si="126"/>
        <v>#DIV/0!</v>
      </c>
      <c r="M614" s="61" t="e">
        <f t="shared" si="119"/>
        <v>#DIV/0!</v>
      </c>
      <c r="N614" s="61" t="e">
        <f t="shared" si="120"/>
        <v>#DIV/0!</v>
      </c>
    </row>
    <row r="615" spans="1:14" ht="15.95" hidden="1" customHeight="1" x14ac:dyDescent="0.2">
      <c r="A615" s="11"/>
      <c r="B615" s="52" t="s">
        <v>124</v>
      </c>
      <c r="C615" s="48">
        <v>0</v>
      </c>
      <c r="D615" s="48">
        <v>0</v>
      </c>
      <c r="E615" s="83"/>
      <c r="F615" s="63">
        <f t="shared" si="124"/>
        <v>0</v>
      </c>
      <c r="G615" s="48">
        <f>'PNC, Exon. &amp; no Exon.'!B688</f>
        <v>0</v>
      </c>
      <c r="H615" s="48">
        <f>'PNC, Exon. &amp; no Exon.'!C688</f>
        <v>0</v>
      </c>
      <c r="I615" s="81"/>
      <c r="J615" s="63">
        <f t="shared" si="117"/>
        <v>0</v>
      </c>
      <c r="K615" s="48">
        <f t="shared" si="125"/>
        <v>0</v>
      </c>
      <c r="L615" s="93" t="e">
        <f t="shared" si="126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101</v>
      </c>
      <c r="C616" s="48">
        <v>0</v>
      </c>
      <c r="D616" s="48">
        <v>0</v>
      </c>
      <c r="E616" s="83"/>
      <c r="F616" s="63">
        <f t="shared" si="124"/>
        <v>0</v>
      </c>
      <c r="G616" s="48">
        <f>'PNC, Exon. &amp; no Exon.'!B689</f>
        <v>0</v>
      </c>
      <c r="H616" s="48">
        <f>'PNC, Exon. &amp; no Exon.'!C689</f>
        <v>0</v>
      </c>
      <c r="I616" s="81"/>
      <c r="J616" s="63">
        <f t="shared" si="117"/>
        <v>0</v>
      </c>
      <c r="K616" s="48">
        <f t="shared" si="125"/>
        <v>0</v>
      </c>
      <c r="L616" s="93" t="e">
        <f t="shared" si="126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107</v>
      </c>
      <c r="C617" s="48">
        <v>0</v>
      </c>
      <c r="D617" s="48">
        <v>0</v>
      </c>
      <c r="E617" s="83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1"/>
      <c r="J617" s="63">
        <f>(G617+H617)</f>
        <v>0</v>
      </c>
      <c r="K617" s="48">
        <f>J617-F617</f>
        <v>0</v>
      </c>
      <c r="L617" s="93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125"/>
        <v>0</v>
      </c>
      <c r="L618" s="94" t="e">
        <f t="shared" si="126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0" t="s">
        <v>95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92" t="s">
        <v>42</v>
      </c>
      <c r="B624" s="192"/>
      <c r="C624" s="192"/>
      <c r="D624" s="192"/>
      <c r="E624" s="192"/>
      <c r="F624" s="192"/>
      <c r="G624" s="192"/>
      <c r="H624" s="192"/>
      <c r="I624" s="192"/>
      <c r="J624" s="192"/>
      <c r="K624" s="192"/>
      <c r="L624" s="192"/>
      <c r="M624" s="192"/>
      <c r="N624" s="192"/>
    </row>
    <row r="625" spans="1:14" hidden="1" x14ac:dyDescent="0.2">
      <c r="A625" s="191" t="s">
        <v>59</v>
      </c>
      <c r="B625" s="191"/>
      <c r="C625" s="191"/>
      <c r="D625" s="191"/>
      <c r="E625" s="191"/>
      <c r="F625" s="191"/>
      <c r="G625" s="191"/>
      <c r="H625" s="191"/>
      <c r="I625" s="191"/>
      <c r="J625" s="191"/>
      <c r="K625" s="191"/>
      <c r="L625" s="191"/>
      <c r="M625" s="191"/>
      <c r="N625" s="191"/>
    </row>
    <row r="626" spans="1:14" hidden="1" x14ac:dyDescent="0.2">
      <c r="A626" s="194" t="s">
        <v>159</v>
      </c>
      <c r="B626" s="194"/>
      <c r="C626" s="194"/>
      <c r="D626" s="194"/>
      <c r="E626" s="194"/>
      <c r="F626" s="194"/>
      <c r="G626" s="194"/>
      <c r="H626" s="194"/>
      <c r="I626" s="194"/>
      <c r="J626" s="194"/>
      <c r="K626" s="194"/>
      <c r="L626" s="194"/>
      <c r="M626" s="194"/>
      <c r="N626" s="194"/>
    </row>
    <row r="627" spans="1:14" hidden="1" x14ac:dyDescent="0.2">
      <c r="A627" s="191" t="s">
        <v>110</v>
      </c>
      <c r="B627" s="191"/>
      <c r="C627" s="191"/>
      <c r="D627" s="191"/>
      <c r="E627" s="191"/>
      <c r="F627" s="191"/>
      <c r="G627" s="191"/>
      <c r="H627" s="191"/>
      <c r="I627" s="191"/>
      <c r="J627" s="191"/>
      <c r="K627" s="191"/>
      <c r="L627" s="191"/>
      <c r="M627" s="191"/>
      <c r="N627" s="191"/>
    </row>
    <row r="628" spans="1:14" hidden="1" x14ac:dyDescent="0.2">
      <c r="A628" s="1"/>
      <c r="B628" s="1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5" t="s">
        <v>33</v>
      </c>
      <c r="C629" s="195" t="s">
        <v>121</v>
      </c>
      <c r="D629" s="195"/>
      <c r="E629" s="195" t="s">
        <v>52</v>
      </c>
      <c r="F629" s="195"/>
      <c r="G629" s="195" t="s">
        <v>160</v>
      </c>
      <c r="H629" s="195"/>
      <c r="I629" s="195"/>
      <c r="J629" s="195"/>
      <c r="K629" s="195" t="s">
        <v>29</v>
      </c>
      <c r="L629" s="195"/>
      <c r="M629" s="195" t="s">
        <v>62</v>
      </c>
      <c r="N629" s="195"/>
    </row>
    <row r="630" spans="1:14" ht="30.75" hidden="1" customHeight="1" x14ac:dyDescent="0.2">
      <c r="A630" s="95"/>
      <c r="B630" s="195"/>
      <c r="C630" s="111" t="s">
        <v>28</v>
      </c>
      <c r="D630" s="111" t="s">
        <v>37</v>
      </c>
      <c r="E630" s="111" t="s">
        <v>51</v>
      </c>
      <c r="F630" s="111" t="s">
        <v>57</v>
      </c>
      <c r="G630" s="111" t="s">
        <v>28</v>
      </c>
      <c r="H630" s="111" t="s">
        <v>37</v>
      </c>
      <c r="I630" s="111" t="s">
        <v>51</v>
      </c>
      <c r="J630" s="111" t="s">
        <v>57</v>
      </c>
      <c r="K630" s="111" t="s">
        <v>26</v>
      </c>
      <c r="L630" s="111" t="s">
        <v>24</v>
      </c>
      <c r="M630" s="111">
        <v>2019</v>
      </c>
      <c r="N630" s="111">
        <v>2020</v>
      </c>
    </row>
    <row r="631" spans="1:14" ht="15.95" hidden="1" customHeight="1" x14ac:dyDescent="0.2">
      <c r="A631" s="96"/>
      <c r="B631" s="101" t="s">
        <v>88</v>
      </c>
      <c r="C631" s="48">
        <v>0</v>
      </c>
      <c r="D631" s="48">
        <v>0</v>
      </c>
      <c r="E631" s="81"/>
      <c r="F631" s="63">
        <f t="shared" ref="F631:F648" si="127">(C631+D631)</f>
        <v>0</v>
      </c>
      <c r="G631" s="48">
        <f>'PNC, Exon. &amp; no Exon.'!B712</f>
        <v>0</v>
      </c>
      <c r="H631" s="48">
        <f>'PNC, Exon. &amp; no Exon.'!C712</f>
        <v>0</v>
      </c>
      <c r="I631" s="81"/>
      <c r="J631" s="63">
        <f>(G631+H631)</f>
        <v>0</v>
      </c>
      <c r="K631" s="48">
        <f>J631-F631</f>
        <v>0</v>
      </c>
      <c r="L631" s="93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7"/>
      <c r="B632" s="52" t="s">
        <v>118</v>
      </c>
      <c r="C632" s="48">
        <v>0</v>
      </c>
      <c r="D632" s="48">
        <v>0</v>
      </c>
      <c r="E632" s="81"/>
      <c r="F632" s="63">
        <f t="shared" si="127"/>
        <v>0</v>
      </c>
      <c r="G632" s="48">
        <f>'PNC, Exon. &amp; no Exon.'!B713</f>
        <v>0</v>
      </c>
      <c r="H632" s="48">
        <f>'PNC, Exon. &amp; no Exon.'!C713</f>
        <v>0</v>
      </c>
      <c r="I632" s="81"/>
      <c r="J632" s="63">
        <f t="shared" ref="J632:J667" si="128">(G632+H632)</f>
        <v>0</v>
      </c>
      <c r="K632" s="48">
        <f t="shared" ref="K632:K667" si="129">J632-F632</f>
        <v>0</v>
      </c>
      <c r="L632" s="93" t="e">
        <f t="shared" ref="L632:L667" si="130">K632/F632*100</f>
        <v>#DIV/0!</v>
      </c>
      <c r="M632" s="61" t="e">
        <f t="shared" ref="M632:M667" si="131">(F632/$F$669*100)</f>
        <v>#DIV/0!</v>
      </c>
      <c r="N632" s="61" t="e">
        <f t="shared" ref="N632:N667" si="132">(J632/$J$669*100)</f>
        <v>#DIV/0!</v>
      </c>
    </row>
    <row r="633" spans="1:14" ht="15.95" hidden="1" customHeight="1" x14ac:dyDescent="0.2">
      <c r="A633" s="97"/>
      <c r="B633" s="52" t="s">
        <v>97</v>
      </c>
      <c r="C633" s="48">
        <v>0</v>
      </c>
      <c r="D633" s="48">
        <v>0</v>
      </c>
      <c r="E633" s="81"/>
      <c r="F633" s="63">
        <f t="shared" si="127"/>
        <v>0</v>
      </c>
      <c r="G633" s="48">
        <f>'PNC, Exon. &amp; no Exon.'!B714</f>
        <v>0</v>
      </c>
      <c r="H633" s="48">
        <f>'PNC, Exon. &amp; no Exon.'!C714</f>
        <v>0</v>
      </c>
      <c r="I633" s="81"/>
      <c r="J633" s="63">
        <f t="shared" si="128"/>
        <v>0</v>
      </c>
      <c r="K633" s="48">
        <f t="shared" si="129"/>
        <v>0</v>
      </c>
      <c r="L633" s="93" t="e">
        <f t="shared" si="130"/>
        <v>#DIV/0!</v>
      </c>
      <c r="M633" s="61" t="e">
        <f t="shared" si="131"/>
        <v>#DIV/0!</v>
      </c>
      <c r="N633" s="61" t="e">
        <f t="shared" si="132"/>
        <v>#DIV/0!</v>
      </c>
    </row>
    <row r="634" spans="1:14" ht="15.95" hidden="1" customHeight="1" x14ac:dyDescent="0.2">
      <c r="A634" s="97"/>
      <c r="B634" s="52" t="s">
        <v>94</v>
      </c>
      <c r="C634" s="48">
        <v>0</v>
      </c>
      <c r="D634" s="48">
        <v>0</v>
      </c>
      <c r="E634" s="81"/>
      <c r="F634" s="63">
        <f t="shared" si="127"/>
        <v>0</v>
      </c>
      <c r="G634" s="48">
        <f>'PNC, Exon. &amp; no Exon.'!B715</f>
        <v>0</v>
      </c>
      <c r="H634" s="48">
        <f>'PNC, Exon. &amp; no Exon.'!C715</f>
        <v>0</v>
      </c>
      <c r="I634" s="81"/>
      <c r="J634" s="63">
        <f t="shared" si="128"/>
        <v>0</v>
      </c>
      <c r="K634" s="48">
        <f t="shared" si="129"/>
        <v>0</v>
      </c>
      <c r="L634" s="93" t="e">
        <f t="shared" si="130"/>
        <v>#DIV/0!</v>
      </c>
      <c r="M634" s="61" t="e">
        <f t="shared" si="131"/>
        <v>#DIV/0!</v>
      </c>
      <c r="N634" s="61" t="e">
        <f t="shared" si="132"/>
        <v>#DIV/0!</v>
      </c>
    </row>
    <row r="635" spans="1:14" ht="15.95" hidden="1" customHeight="1" x14ac:dyDescent="0.2">
      <c r="A635" s="97"/>
      <c r="B635" s="52" t="s">
        <v>89</v>
      </c>
      <c r="C635" s="48">
        <v>0</v>
      </c>
      <c r="D635" s="48">
        <v>0</v>
      </c>
      <c r="E635" s="81"/>
      <c r="F635" s="63">
        <f t="shared" si="127"/>
        <v>0</v>
      </c>
      <c r="G635" s="48">
        <f>'PNC, Exon. &amp; no Exon.'!B716</f>
        <v>0</v>
      </c>
      <c r="H635" s="48">
        <f>'PNC, Exon. &amp; no Exon.'!C716</f>
        <v>0</v>
      </c>
      <c r="I635" s="81"/>
      <c r="J635" s="63">
        <f t="shared" si="128"/>
        <v>0</v>
      </c>
      <c r="K635" s="48">
        <f t="shared" si="129"/>
        <v>0</v>
      </c>
      <c r="L635" s="93" t="e">
        <f t="shared" si="130"/>
        <v>#DIV/0!</v>
      </c>
      <c r="M635" s="61" t="e">
        <f t="shared" si="131"/>
        <v>#DIV/0!</v>
      </c>
      <c r="N635" s="61" t="e">
        <f t="shared" si="132"/>
        <v>#DIV/0!</v>
      </c>
    </row>
    <row r="636" spans="1:14" ht="15.95" hidden="1" customHeight="1" x14ac:dyDescent="0.2">
      <c r="A636" s="97"/>
      <c r="B636" s="52" t="s">
        <v>127</v>
      </c>
      <c r="C636" s="48">
        <v>0</v>
      </c>
      <c r="D636" s="48">
        <v>0</v>
      </c>
      <c r="E636" s="81"/>
      <c r="F636" s="63">
        <f t="shared" si="127"/>
        <v>0</v>
      </c>
      <c r="G636" s="48">
        <f>'PNC, Exon. &amp; no Exon.'!B717</f>
        <v>0</v>
      </c>
      <c r="H636" s="48">
        <f>'PNC, Exon. &amp; no Exon.'!C717</f>
        <v>0</v>
      </c>
      <c r="I636" s="81"/>
      <c r="J636" s="63">
        <f t="shared" si="128"/>
        <v>0</v>
      </c>
      <c r="K636" s="48">
        <f t="shared" si="129"/>
        <v>0</v>
      </c>
      <c r="L636" s="93" t="e">
        <f t="shared" si="130"/>
        <v>#DIV/0!</v>
      </c>
      <c r="M636" s="61" t="e">
        <f t="shared" si="131"/>
        <v>#DIV/0!</v>
      </c>
      <c r="N636" s="61" t="e">
        <f t="shared" si="132"/>
        <v>#DIV/0!</v>
      </c>
    </row>
    <row r="637" spans="1:14" ht="15.95" hidden="1" customHeight="1" x14ac:dyDescent="0.2">
      <c r="A637" s="11"/>
      <c r="B637" s="52" t="s">
        <v>91</v>
      </c>
      <c r="C637" s="48">
        <v>0</v>
      </c>
      <c r="D637" s="48">
        <v>0</v>
      </c>
      <c r="E637" s="81"/>
      <c r="F637" s="63">
        <f t="shared" si="127"/>
        <v>0</v>
      </c>
      <c r="G637" s="48">
        <f>'PNC, Exon. &amp; no Exon.'!B718</f>
        <v>0</v>
      </c>
      <c r="H637" s="48">
        <f>'PNC, Exon. &amp; no Exon.'!C718</f>
        <v>0</v>
      </c>
      <c r="I637" s="81"/>
      <c r="J637" s="63">
        <f t="shared" si="128"/>
        <v>0</v>
      </c>
      <c r="K637" s="48">
        <f t="shared" si="129"/>
        <v>0</v>
      </c>
      <c r="L637" s="93" t="e">
        <f t="shared" si="130"/>
        <v>#DIV/0!</v>
      </c>
      <c r="M637" s="61" t="e">
        <f t="shared" si="131"/>
        <v>#DIV/0!</v>
      </c>
      <c r="N637" s="61" t="e">
        <f t="shared" si="132"/>
        <v>#DIV/0!</v>
      </c>
    </row>
    <row r="638" spans="1:14" ht="15.95" hidden="1" customHeight="1" x14ac:dyDescent="0.2">
      <c r="A638" s="97"/>
      <c r="B638" s="52" t="s">
        <v>123</v>
      </c>
      <c r="C638" s="48">
        <v>0</v>
      </c>
      <c r="D638" s="48">
        <v>0</v>
      </c>
      <c r="E638" s="81"/>
      <c r="F638" s="63">
        <f t="shared" si="127"/>
        <v>0</v>
      </c>
      <c r="G638" s="48">
        <f>'PNC, Exon. &amp; no Exon.'!B719</f>
        <v>0</v>
      </c>
      <c r="H638" s="48">
        <f>'PNC, Exon. &amp; no Exon.'!C719</f>
        <v>0</v>
      </c>
      <c r="I638" s="81"/>
      <c r="J638" s="63">
        <f t="shared" si="128"/>
        <v>0</v>
      </c>
      <c r="K638" s="48">
        <f t="shared" si="129"/>
        <v>0</v>
      </c>
      <c r="L638" s="93" t="e">
        <f t="shared" si="130"/>
        <v>#DIV/0!</v>
      </c>
      <c r="M638" s="61" t="e">
        <f t="shared" si="131"/>
        <v>#DIV/0!</v>
      </c>
      <c r="N638" s="61" t="e">
        <f t="shared" si="132"/>
        <v>#DIV/0!</v>
      </c>
    </row>
    <row r="639" spans="1:14" ht="15.95" hidden="1" customHeight="1" x14ac:dyDescent="0.2">
      <c r="A639" s="97"/>
      <c r="B639" s="52" t="s">
        <v>78</v>
      </c>
      <c r="C639" s="48">
        <v>0</v>
      </c>
      <c r="D639" s="48">
        <v>0</v>
      </c>
      <c r="E639" s="81"/>
      <c r="F639" s="63">
        <f t="shared" si="127"/>
        <v>0</v>
      </c>
      <c r="G639" s="48">
        <f>'PNC, Exon. &amp; no Exon.'!B720</f>
        <v>0</v>
      </c>
      <c r="H639" s="48">
        <f>'PNC, Exon. &amp; no Exon.'!C720</f>
        <v>0</v>
      </c>
      <c r="I639" s="81"/>
      <c r="J639" s="63">
        <f t="shared" si="128"/>
        <v>0</v>
      </c>
      <c r="K639" s="48">
        <f t="shared" si="129"/>
        <v>0</v>
      </c>
      <c r="L639" s="93" t="e">
        <f t="shared" si="130"/>
        <v>#DIV/0!</v>
      </c>
      <c r="M639" s="61" t="e">
        <f t="shared" si="131"/>
        <v>#DIV/0!</v>
      </c>
      <c r="N639" s="61" t="e">
        <f t="shared" si="132"/>
        <v>#DIV/0!</v>
      </c>
    </row>
    <row r="640" spans="1:14" ht="15.95" hidden="1" customHeight="1" x14ac:dyDescent="0.2">
      <c r="A640" s="97"/>
      <c r="B640" s="52" t="s">
        <v>93</v>
      </c>
      <c r="C640" s="48">
        <v>0</v>
      </c>
      <c r="D640" s="48">
        <v>0</v>
      </c>
      <c r="E640" s="83"/>
      <c r="F640" s="63">
        <f t="shared" si="127"/>
        <v>0</v>
      </c>
      <c r="G640" s="48">
        <f>'PNC, Exon. &amp; no Exon.'!B721</f>
        <v>0</v>
      </c>
      <c r="H640" s="48">
        <f>'PNC, Exon. &amp; no Exon.'!C721</f>
        <v>0</v>
      </c>
      <c r="I640" s="81"/>
      <c r="J640" s="63">
        <f t="shared" si="128"/>
        <v>0</v>
      </c>
      <c r="K640" s="48">
        <f t="shared" si="129"/>
        <v>0</v>
      </c>
      <c r="L640" s="93" t="e">
        <f t="shared" si="130"/>
        <v>#DIV/0!</v>
      </c>
      <c r="M640" s="61" t="e">
        <f t="shared" si="131"/>
        <v>#DIV/0!</v>
      </c>
      <c r="N640" s="61" t="e">
        <f t="shared" si="132"/>
        <v>#DIV/0!</v>
      </c>
    </row>
    <row r="641" spans="1:14" ht="15.95" hidden="1" customHeight="1" x14ac:dyDescent="0.2">
      <c r="A641" s="97"/>
      <c r="B641" s="52" t="s">
        <v>96</v>
      </c>
      <c r="C641" s="48">
        <v>0</v>
      </c>
      <c r="D641" s="48">
        <v>0</v>
      </c>
      <c r="E641" s="83"/>
      <c r="F641" s="63">
        <f t="shared" si="127"/>
        <v>0</v>
      </c>
      <c r="G641" s="48">
        <f>'PNC, Exon. &amp; no Exon.'!B722</f>
        <v>0</v>
      </c>
      <c r="H641" s="48">
        <f>'PNC, Exon. &amp; no Exon.'!C722</f>
        <v>0</v>
      </c>
      <c r="I641" s="81"/>
      <c r="J641" s="63">
        <f t="shared" si="128"/>
        <v>0</v>
      </c>
      <c r="K641" s="48">
        <f t="shared" si="129"/>
        <v>0</v>
      </c>
      <c r="L641" s="93" t="e">
        <f t="shared" si="130"/>
        <v>#DIV/0!</v>
      </c>
      <c r="M641" s="61" t="e">
        <f t="shared" si="131"/>
        <v>#DIV/0!</v>
      </c>
      <c r="N641" s="61" t="e">
        <f t="shared" si="132"/>
        <v>#DIV/0!</v>
      </c>
    </row>
    <row r="642" spans="1:14" ht="15.95" hidden="1" customHeight="1" x14ac:dyDescent="0.2">
      <c r="A642" s="11"/>
      <c r="B642" s="52" t="s">
        <v>83</v>
      </c>
      <c r="C642" s="48">
        <v>0</v>
      </c>
      <c r="D642" s="48">
        <v>0</v>
      </c>
      <c r="E642" s="83"/>
      <c r="F642" s="63">
        <f t="shared" si="127"/>
        <v>0</v>
      </c>
      <c r="G642" s="48">
        <f>'PNC, Exon. &amp; no Exon.'!B723</f>
        <v>0</v>
      </c>
      <c r="H642" s="48">
        <f>'PNC, Exon. &amp; no Exon.'!C723</f>
        <v>0</v>
      </c>
      <c r="I642" s="81"/>
      <c r="J642" s="63">
        <f t="shared" si="128"/>
        <v>0</v>
      </c>
      <c r="K642" s="48">
        <f t="shared" si="129"/>
        <v>0</v>
      </c>
      <c r="L642" s="93" t="e">
        <f t="shared" si="130"/>
        <v>#DIV/0!</v>
      </c>
      <c r="M642" s="61" t="e">
        <f t="shared" si="131"/>
        <v>#DIV/0!</v>
      </c>
      <c r="N642" s="61" t="e">
        <f t="shared" si="132"/>
        <v>#DIV/0!</v>
      </c>
    </row>
    <row r="643" spans="1:14" ht="15.95" hidden="1" customHeight="1" x14ac:dyDescent="0.2">
      <c r="A643" s="11"/>
      <c r="B643" s="52" t="s">
        <v>125</v>
      </c>
      <c r="C643" s="48">
        <v>0</v>
      </c>
      <c r="D643" s="48">
        <v>0</v>
      </c>
      <c r="E643" s="83"/>
      <c r="F643" s="63">
        <f t="shared" si="127"/>
        <v>0</v>
      </c>
      <c r="G643" s="48">
        <f>'PNC, Exon. &amp; no Exon.'!B724</f>
        <v>0</v>
      </c>
      <c r="H643" s="48">
        <f>'PNC, Exon. &amp; no Exon.'!C724</f>
        <v>0</v>
      </c>
      <c r="I643" s="81"/>
      <c r="J643" s="63">
        <f t="shared" si="128"/>
        <v>0</v>
      </c>
      <c r="K643" s="48">
        <f t="shared" si="129"/>
        <v>0</v>
      </c>
      <c r="L643" s="93" t="e">
        <f t="shared" si="130"/>
        <v>#DIV/0!</v>
      </c>
      <c r="M643" s="61" t="e">
        <f t="shared" si="131"/>
        <v>#DIV/0!</v>
      </c>
      <c r="N643" s="61" t="e">
        <f t="shared" si="132"/>
        <v>#DIV/0!</v>
      </c>
    </row>
    <row r="644" spans="1:14" ht="15.95" hidden="1" customHeight="1" x14ac:dyDescent="0.2">
      <c r="A644" s="11"/>
      <c r="B644" s="52" t="s">
        <v>81</v>
      </c>
      <c r="C644" s="48">
        <v>0</v>
      </c>
      <c r="D644" s="48">
        <v>0</v>
      </c>
      <c r="E644" s="81"/>
      <c r="F644" s="63">
        <f t="shared" si="127"/>
        <v>0</v>
      </c>
      <c r="G644" s="48">
        <f>'PNC, Exon. &amp; no Exon.'!B725</f>
        <v>0</v>
      </c>
      <c r="H644" s="48">
        <f>'PNC, Exon. &amp; no Exon.'!C725</f>
        <v>0</v>
      </c>
      <c r="I644" s="81"/>
      <c r="J644" s="63">
        <f t="shared" si="128"/>
        <v>0</v>
      </c>
      <c r="K644" s="48">
        <f t="shared" si="129"/>
        <v>0</v>
      </c>
      <c r="L644" s="93" t="e">
        <f t="shared" si="130"/>
        <v>#DIV/0!</v>
      </c>
      <c r="M644" s="61" t="e">
        <f t="shared" si="131"/>
        <v>#DIV/0!</v>
      </c>
      <c r="N644" s="61" t="e">
        <f t="shared" si="132"/>
        <v>#DIV/0!</v>
      </c>
    </row>
    <row r="645" spans="1:14" ht="15.95" hidden="1" customHeight="1" x14ac:dyDescent="0.2">
      <c r="A645" s="11"/>
      <c r="B645" s="52" t="s">
        <v>80</v>
      </c>
      <c r="C645" s="48">
        <v>0</v>
      </c>
      <c r="D645" s="48">
        <v>0</v>
      </c>
      <c r="E645" s="83"/>
      <c r="F645" s="63">
        <f t="shared" si="127"/>
        <v>0</v>
      </c>
      <c r="G645" s="48">
        <f>'PNC, Exon. &amp; no Exon.'!B726</f>
        <v>0</v>
      </c>
      <c r="H645" s="48">
        <f>'PNC, Exon. &amp; no Exon.'!C726</f>
        <v>0</v>
      </c>
      <c r="I645" s="81"/>
      <c r="J645" s="63">
        <f t="shared" si="128"/>
        <v>0</v>
      </c>
      <c r="K645" s="48">
        <f t="shared" si="129"/>
        <v>0</v>
      </c>
      <c r="L645" s="93" t="e">
        <f t="shared" si="130"/>
        <v>#DIV/0!</v>
      </c>
      <c r="M645" s="61" t="e">
        <f t="shared" si="131"/>
        <v>#DIV/0!</v>
      </c>
      <c r="N645" s="61" t="e">
        <f t="shared" si="132"/>
        <v>#DIV/0!</v>
      </c>
    </row>
    <row r="646" spans="1:14" ht="15.95" hidden="1" customHeight="1" x14ac:dyDescent="0.2">
      <c r="A646" s="11"/>
      <c r="B646" s="52" t="s">
        <v>104</v>
      </c>
      <c r="C646" s="48">
        <v>0</v>
      </c>
      <c r="D646" s="48">
        <v>0</v>
      </c>
      <c r="E646" s="81"/>
      <c r="F646" s="63">
        <f t="shared" si="127"/>
        <v>0</v>
      </c>
      <c r="G646" s="48">
        <f>'PNC, Exon. &amp; no Exon.'!B727</f>
        <v>0</v>
      </c>
      <c r="H646" s="48">
        <f>'PNC, Exon. &amp; no Exon.'!C727</f>
        <v>0</v>
      </c>
      <c r="I646" s="81"/>
      <c r="J646" s="63">
        <f t="shared" si="128"/>
        <v>0</v>
      </c>
      <c r="K646" s="48">
        <f t="shared" si="129"/>
        <v>0</v>
      </c>
      <c r="L646" s="93" t="e">
        <f t="shared" si="130"/>
        <v>#DIV/0!</v>
      </c>
      <c r="M646" s="61" t="e">
        <f t="shared" si="131"/>
        <v>#DIV/0!</v>
      </c>
      <c r="N646" s="61" t="e">
        <f t="shared" si="132"/>
        <v>#DIV/0!</v>
      </c>
    </row>
    <row r="647" spans="1:14" ht="15.95" hidden="1" customHeight="1" x14ac:dyDescent="0.2">
      <c r="A647" s="11"/>
      <c r="B647" s="52" t="s">
        <v>79</v>
      </c>
      <c r="C647" s="48">
        <v>0</v>
      </c>
      <c r="D647" s="48">
        <v>0</v>
      </c>
      <c r="E647" s="81"/>
      <c r="F647" s="63">
        <f t="shared" si="127"/>
        <v>0</v>
      </c>
      <c r="G647" s="48">
        <f>'PNC, Exon. &amp; no Exon.'!B728</f>
        <v>0</v>
      </c>
      <c r="H647" s="48">
        <f>'PNC, Exon. &amp; no Exon.'!C728</f>
        <v>0</v>
      </c>
      <c r="I647" s="81"/>
      <c r="J647" s="63">
        <f t="shared" si="128"/>
        <v>0</v>
      </c>
      <c r="K647" s="48">
        <f t="shared" si="129"/>
        <v>0</v>
      </c>
      <c r="L647" s="93" t="e">
        <f t="shared" si="130"/>
        <v>#DIV/0!</v>
      </c>
      <c r="M647" s="61" t="e">
        <f t="shared" si="131"/>
        <v>#DIV/0!</v>
      </c>
      <c r="N647" s="61" t="e">
        <f t="shared" si="132"/>
        <v>#DIV/0!</v>
      </c>
    </row>
    <row r="648" spans="1:14" ht="15.95" hidden="1" customHeight="1" x14ac:dyDescent="0.2">
      <c r="A648" s="11"/>
      <c r="B648" s="52" t="s">
        <v>84</v>
      </c>
      <c r="C648" s="48">
        <v>0</v>
      </c>
      <c r="D648" s="48">
        <v>0</v>
      </c>
      <c r="E648" s="81"/>
      <c r="F648" s="63">
        <f t="shared" si="127"/>
        <v>0</v>
      </c>
      <c r="G648" s="48">
        <f>'PNC, Exon. &amp; no Exon.'!B729</f>
        <v>0</v>
      </c>
      <c r="H648" s="48">
        <f>'PNC, Exon. &amp; no Exon.'!C729</f>
        <v>0</v>
      </c>
      <c r="I648" s="81"/>
      <c r="J648" s="63">
        <f t="shared" si="128"/>
        <v>0</v>
      </c>
      <c r="K648" s="48">
        <f t="shared" si="129"/>
        <v>0</v>
      </c>
      <c r="L648" s="93" t="e">
        <f t="shared" si="130"/>
        <v>#DIV/0!</v>
      </c>
      <c r="M648" s="61" t="e">
        <f t="shared" si="131"/>
        <v>#DIV/0!</v>
      </c>
      <c r="N648" s="61" t="e">
        <f t="shared" si="132"/>
        <v>#DIV/0!</v>
      </c>
    </row>
    <row r="649" spans="1:14" ht="15.95" hidden="1" customHeight="1" x14ac:dyDescent="0.2">
      <c r="A649" s="11"/>
      <c r="B649" s="52" t="s">
        <v>98</v>
      </c>
      <c r="C649" s="48">
        <v>0</v>
      </c>
      <c r="D649" s="48">
        <v>0</v>
      </c>
      <c r="E649" s="81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1"/>
      <c r="J649" s="63">
        <f t="shared" si="128"/>
        <v>0</v>
      </c>
      <c r="K649" s="48">
        <f t="shared" si="129"/>
        <v>0</v>
      </c>
      <c r="L649" s="93" t="e">
        <f t="shared" si="130"/>
        <v>#DIV/0!</v>
      </c>
      <c r="M649" s="61" t="e">
        <f t="shared" si="131"/>
        <v>#DIV/0!</v>
      </c>
      <c r="N649" s="61" t="e">
        <f t="shared" si="132"/>
        <v>#DIV/0!</v>
      </c>
    </row>
    <row r="650" spans="1:14" ht="15.95" hidden="1" customHeight="1" x14ac:dyDescent="0.2">
      <c r="A650" s="11"/>
      <c r="B650" s="52" t="s">
        <v>90</v>
      </c>
      <c r="C650" s="48">
        <v>0</v>
      </c>
      <c r="D650" s="48">
        <v>0</v>
      </c>
      <c r="E650" s="83"/>
      <c r="F650" s="63">
        <f t="shared" ref="F650:F660" si="133">(C650+D650)</f>
        <v>0</v>
      </c>
      <c r="G650" s="48">
        <f>'PNC, Exon. &amp; no Exon.'!B731</f>
        <v>0</v>
      </c>
      <c r="H650" s="48">
        <f>'PNC, Exon. &amp; no Exon.'!C731</f>
        <v>0</v>
      </c>
      <c r="I650" s="81"/>
      <c r="J650" s="63">
        <f t="shared" si="128"/>
        <v>0</v>
      </c>
      <c r="K650" s="48">
        <f t="shared" si="129"/>
        <v>0</v>
      </c>
      <c r="L650" s="93" t="e">
        <f t="shared" si="130"/>
        <v>#DIV/0!</v>
      </c>
      <c r="M650" s="61" t="e">
        <f t="shared" si="131"/>
        <v>#DIV/0!</v>
      </c>
      <c r="N650" s="61" t="e">
        <f t="shared" si="132"/>
        <v>#DIV/0!</v>
      </c>
    </row>
    <row r="651" spans="1:14" ht="15.95" hidden="1" customHeight="1" x14ac:dyDescent="0.2">
      <c r="A651" s="11"/>
      <c r="B651" s="52" t="s">
        <v>99</v>
      </c>
      <c r="C651" s="48">
        <v>0</v>
      </c>
      <c r="D651" s="48">
        <v>0</v>
      </c>
      <c r="E651" s="81"/>
      <c r="F651" s="63">
        <f t="shared" si="133"/>
        <v>0</v>
      </c>
      <c r="G651" s="48">
        <f>'PNC, Exon. &amp; no Exon.'!B732</f>
        <v>0</v>
      </c>
      <c r="H651" s="48">
        <f>'PNC, Exon. &amp; no Exon.'!C732</f>
        <v>0</v>
      </c>
      <c r="I651" s="81"/>
      <c r="J651" s="63">
        <f t="shared" si="128"/>
        <v>0</v>
      </c>
      <c r="K651" s="48">
        <f t="shared" si="129"/>
        <v>0</v>
      </c>
      <c r="L651" s="93" t="e">
        <f t="shared" si="130"/>
        <v>#DIV/0!</v>
      </c>
      <c r="M651" s="61" t="e">
        <f t="shared" si="131"/>
        <v>#DIV/0!</v>
      </c>
      <c r="N651" s="61" t="e">
        <f t="shared" si="132"/>
        <v>#DIV/0!</v>
      </c>
    </row>
    <row r="652" spans="1:14" ht="15.95" hidden="1" customHeight="1" x14ac:dyDescent="0.2">
      <c r="A652" s="11"/>
      <c r="B652" s="51" t="s">
        <v>112</v>
      </c>
      <c r="C652" s="48">
        <v>0</v>
      </c>
      <c r="D652" s="48">
        <v>0</v>
      </c>
      <c r="E652" s="81"/>
      <c r="F652" s="63">
        <f t="shared" si="133"/>
        <v>0</v>
      </c>
      <c r="G652" s="48">
        <f>'PNC, Exon. &amp; no Exon.'!B733</f>
        <v>0</v>
      </c>
      <c r="H652" s="48">
        <f>'PNC, Exon. &amp; no Exon.'!C733</f>
        <v>0</v>
      </c>
      <c r="I652" s="81"/>
      <c r="J652" s="63">
        <f t="shared" si="128"/>
        <v>0</v>
      </c>
      <c r="K652" s="48">
        <f t="shared" si="129"/>
        <v>0</v>
      </c>
      <c r="L652" s="93" t="e">
        <f t="shared" si="130"/>
        <v>#DIV/0!</v>
      </c>
      <c r="M652" s="61" t="e">
        <f t="shared" si="131"/>
        <v>#DIV/0!</v>
      </c>
      <c r="N652" s="61" t="e">
        <f t="shared" si="132"/>
        <v>#DIV/0!</v>
      </c>
    </row>
    <row r="653" spans="1:14" ht="15.95" hidden="1" customHeight="1" x14ac:dyDescent="0.2">
      <c r="A653" s="11"/>
      <c r="B653" s="52" t="s">
        <v>103</v>
      </c>
      <c r="C653" s="48">
        <v>0</v>
      </c>
      <c r="D653" s="48">
        <v>0</v>
      </c>
      <c r="E653" s="83"/>
      <c r="F653" s="63">
        <f t="shared" si="133"/>
        <v>0</v>
      </c>
      <c r="G653" s="48">
        <f>'PNC, Exon. &amp; no Exon.'!B734</f>
        <v>0</v>
      </c>
      <c r="H653" s="48">
        <f>'PNC, Exon. &amp; no Exon.'!C734</f>
        <v>0</v>
      </c>
      <c r="I653" s="81"/>
      <c r="J653" s="63">
        <f t="shared" si="128"/>
        <v>0</v>
      </c>
      <c r="K653" s="48">
        <f t="shared" si="129"/>
        <v>0</v>
      </c>
      <c r="L653" s="93" t="e">
        <f t="shared" si="130"/>
        <v>#DIV/0!</v>
      </c>
      <c r="M653" s="61" t="e">
        <f t="shared" si="131"/>
        <v>#DIV/0!</v>
      </c>
      <c r="N653" s="61" t="e">
        <f t="shared" si="132"/>
        <v>#DIV/0!</v>
      </c>
    </row>
    <row r="654" spans="1:14" ht="15.95" hidden="1" customHeight="1" x14ac:dyDescent="0.2">
      <c r="A654" s="11"/>
      <c r="B654" s="52" t="s">
        <v>82</v>
      </c>
      <c r="C654" s="48">
        <v>0</v>
      </c>
      <c r="D654" s="48">
        <v>0</v>
      </c>
      <c r="E654" s="83"/>
      <c r="F654" s="63">
        <f t="shared" si="133"/>
        <v>0</v>
      </c>
      <c r="G654" s="48">
        <f>'PNC, Exon. &amp; no Exon.'!B735</f>
        <v>0</v>
      </c>
      <c r="H654" s="48">
        <f>'PNC, Exon. &amp; no Exon.'!C735</f>
        <v>0</v>
      </c>
      <c r="I654" s="81"/>
      <c r="J654" s="63">
        <f t="shared" si="128"/>
        <v>0</v>
      </c>
      <c r="K654" s="48">
        <f t="shared" si="129"/>
        <v>0</v>
      </c>
      <c r="L654" s="93" t="e">
        <f t="shared" si="130"/>
        <v>#DIV/0!</v>
      </c>
      <c r="M654" s="61" t="e">
        <f t="shared" si="131"/>
        <v>#DIV/0!</v>
      </c>
      <c r="N654" s="61" t="e">
        <f t="shared" si="132"/>
        <v>#DIV/0!</v>
      </c>
    </row>
    <row r="655" spans="1:14" ht="15.95" hidden="1" customHeight="1" x14ac:dyDescent="0.2">
      <c r="A655" s="11"/>
      <c r="B655" s="52" t="s">
        <v>102</v>
      </c>
      <c r="C655" s="48">
        <v>0</v>
      </c>
      <c r="D655" s="48">
        <v>0</v>
      </c>
      <c r="E655" s="83"/>
      <c r="F655" s="63">
        <f t="shared" si="133"/>
        <v>0</v>
      </c>
      <c r="G655" s="48">
        <f>'PNC, Exon. &amp; no Exon.'!B736</f>
        <v>0</v>
      </c>
      <c r="H655" s="48">
        <f>'PNC, Exon. &amp; no Exon.'!C736</f>
        <v>0</v>
      </c>
      <c r="I655" s="81"/>
      <c r="J655" s="63">
        <f t="shared" si="128"/>
        <v>0</v>
      </c>
      <c r="K655" s="48">
        <f t="shared" si="129"/>
        <v>0</v>
      </c>
      <c r="L655" s="93" t="e">
        <f t="shared" si="130"/>
        <v>#DIV/0!</v>
      </c>
      <c r="M655" s="61" t="e">
        <f t="shared" si="131"/>
        <v>#DIV/0!</v>
      </c>
      <c r="N655" s="61" t="e">
        <f t="shared" si="132"/>
        <v>#DIV/0!</v>
      </c>
    </row>
    <row r="656" spans="1:14" ht="15.95" hidden="1" customHeight="1" x14ac:dyDescent="0.2">
      <c r="A656" s="11"/>
      <c r="B656" s="52" t="s">
        <v>111</v>
      </c>
      <c r="C656" s="48">
        <v>0</v>
      </c>
      <c r="D656" s="48">
        <v>0</v>
      </c>
      <c r="E656" s="83"/>
      <c r="F656" s="63">
        <f t="shared" si="133"/>
        <v>0</v>
      </c>
      <c r="G656" s="48">
        <f>'PNC, Exon. &amp; no Exon.'!B737</f>
        <v>0</v>
      </c>
      <c r="H656" s="48">
        <f>'PNC, Exon. &amp; no Exon.'!C737</f>
        <v>0</v>
      </c>
      <c r="I656" s="81"/>
      <c r="J656" s="63">
        <f t="shared" si="128"/>
        <v>0</v>
      </c>
      <c r="K656" s="48">
        <f t="shared" si="129"/>
        <v>0</v>
      </c>
      <c r="L656" s="93" t="e">
        <f t="shared" si="130"/>
        <v>#DIV/0!</v>
      </c>
      <c r="M656" s="61" t="e">
        <f t="shared" si="131"/>
        <v>#DIV/0!</v>
      </c>
      <c r="N656" s="61" t="e">
        <f t="shared" si="132"/>
        <v>#DIV/0!</v>
      </c>
    </row>
    <row r="657" spans="1:14" ht="15.95" hidden="1" customHeight="1" x14ac:dyDescent="0.2">
      <c r="A657" s="11"/>
      <c r="B657" s="52" t="s">
        <v>113</v>
      </c>
      <c r="C657" s="48">
        <v>0</v>
      </c>
      <c r="D657" s="48">
        <v>0</v>
      </c>
      <c r="E657" s="83"/>
      <c r="F657" s="63">
        <f t="shared" si="133"/>
        <v>0</v>
      </c>
      <c r="G657" s="48">
        <f>'PNC, Exon. &amp; no Exon.'!B738</f>
        <v>0</v>
      </c>
      <c r="H657" s="48">
        <f>'PNC, Exon. &amp; no Exon.'!C738</f>
        <v>0</v>
      </c>
      <c r="I657" s="81"/>
      <c r="J657" s="63">
        <f t="shared" si="128"/>
        <v>0</v>
      </c>
      <c r="K657" s="48">
        <f t="shared" si="129"/>
        <v>0</v>
      </c>
      <c r="L657" s="93" t="e">
        <f t="shared" si="130"/>
        <v>#DIV/0!</v>
      </c>
      <c r="M657" s="61" t="e">
        <f t="shared" si="131"/>
        <v>#DIV/0!</v>
      </c>
      <c r="N657" s="61" t="e">
        <f t="shared" si="132"/>
        <v>#DIV/0!</v>
      </c>
    </row>
    <row r="658" spans="1:14" ht="15.95" hidden="1" customHeight="1" x14ac:dyDescent="0.2">
      <c r="A658" s="11"/>
      <c r="B658" s="52" t="s">
        <v>116</v>
      </c>
      <c r="C658" s="48">
        <v>0</v>
      </c>
      <c r="D658" s="48">
        <v>0</v>
      </c>
      <c r="E658" s="83"/>
      <c r="F658" s="63">
        <f t="shared" si="133"/>
        <v>0</v>
      </c>
      <c r="G658" s="48">
        <f>'PNC, Exon. &amp; no Exon.'!B739</f>
        <v>0</v>
      </c>
      <c r="H658" s="48">
        <f>'PNC, Exon. &amp; no Exon.'!C739</f>
        <v>0</v>
      </c>
      <c r="I658" s="81"/>
      <c r="J658" s="63">
        <f t="shared" si="128"/>
        <v>0</v>
      </c>
      <c r="K658" s="48">
        <f t="shared" si="129"/>
        <v>0</v>
      </c>
      <c r="L658" s="93" t="e">
        <f t="shared" si="130"/>
        <v>#DIV/0!</v>
      </c>
      <c r="M658" s="61" t="e">
        <f t="shared" si="131"/>
        <v>#DIV/0!</v>
      </c>
      <c r="N658" s="61" t="e">
        <f t="shared" si="132"/>
        <v>#DIV/0!</v>
      </c>
    </row>
    <row r="659" spans="1:14" ht="15.95" hidden="1" customHeight="1" x14ac:dyDescent="0.2">
      <c r="A659" s="11"/>
      <c r="B659" s="52" t="s">
        <v>120</v>
      </c>
      <c r="C659" s="48">
        <v>0</v>
      </c>
      <c r="D659" s="48">
        <v>0</v>
      </c>
      <c r="E659" s="81"/>
      <c r="F659" s="63">
        <f t="shared" si="133"/>
        <v>0</v>
      </c>
      <c r="G659" s="48">
        <f>'PNC, Exon. &amp; no Exon.'!B740</f>
        <v>0</v>
      </c>
      <c r="H659" s="48">
        <f>'PNC, Exon. &amp; no Exon.'!C740</f>
        <v>0</v>
      </c>
      <c r="I659" s="81"/>
      <c r="J659" s="63">
        <f t="shared" si="128"/>
        <v>0</v>
      </c>
      <c r="K659" s="48">
        <f t="shared" si="129"/>
        <v>0</v>
      </c>
      <c r="L659" s="93" t="e">
        <f t="shared" si="130"/>
        <v>#DIV/0!</v>
      </c>
      <c r="M659" s="61" t="e">
        <f t="shared" si="131"/>
        <v>#DIV/0!</v>
      </c>
      <c r="N659" s="61" t="e">
        <f t="shared" si="132"/>
        <v>#DIV/0!</v>
      </c>
    </row>
    <row r="660" spans="1:14" ht="15.95" hidden="1" customHeight="1" x14ac:dyDescent="0.2">
      <c r="A660" s="11"/>
      <c r="B660" s="52" t="s">
        <v>100</v>
      </c>
      <c r="C660" s="48">
        <v>0</v>
      </c>
      <c r="D660" s="48">
        <v>0</v>
      </c>
      <c r="E660" s="81"/>
      <c r="F660" s="63">
        <f t="shared" si="133"/>
        <v>0</v>
      </c>
      <c r="G660" s="48">
        <f>'PNC, Exon. &amp; no Exon.'!B741</f>
        <v>0</v>
      </c>
      <c r="H660" s="48">
        <f>'PNC, Exon. &amp; no Exon.'!C741</f>
        <v>0</v>
      </c>
      <c r="I660" s="81"/>
      <c r="J660" s="63">
        <f t="shared" si="128"/>
        <v>0</v>
      </c>
      <c r="K660" s="48">
        <f t="shared" si="129"/>
        <v>0</v>
      </c>
      <c r="L660" s="93" t="e">
        <f t="shared" si="130"/>
        <v>#DIV/0!</v>
      </c>
      <c r="M660" s="61" t="e">
        <f t="shared" si="131"/>
        <v>#DIV/0!</v>
      </c>
      <c r="N660" s="61" t="e">
        <f t="shared" si="132"/>
        <v>#DIV/0!</v>
      </c>
    </row>
    <row r="661" spans="1:14" ht="15.95" hidden="1" customHeight="1" x14ac:dyDescent="0.2">
      <c r="A661" s="11"/>
      <c r="B661" s="51" t="s">
        <v>106</v>
      </c>
      <c r="C661" s="48">
        <v>0</v>
      </c>
      <c r="D661" s="48">
        <v>0</v>
      </c>
      <c r="E661" s="83"/>
      <c r="F661" s="63">
        <f t="shared" ref="F661:F667" si="134">(C661+D661)</f>
        <v>0</v>
      </c>
      <c r="G661" s="48">
        <f>'PNC, Exon. &amp; no Exon.'!B742</f>
        <v>0</v>
      </c>
      <c r="H661" s="48">
        <f>'PNC, Exon. &amp; no Exon.'!C742</f>
        <v>0</v>
      </c>
      <c r="I661" s="81"/>
      <c r="J661" s="63">
        <f t="shared" si="128"/>
        <v>0</v>
      </c>
      <c r="K661" s="48">
        <f t="shared" si="129"/>
        <v>0</v>
      </c>
      <c r="L661" s="93" t="e">
        <f t="shared" si="130"/>
        <v>#DIV/0!</v>
      </c>
      <c r="M661" s="61" t="e">
        <f t="shared" si="131"/>
        <v>#DIV/0!</v>
      </c>
      <c r="N661" s="61" t="e">
        <f t="shared" si="132"/>
        <v>#DIV/0!</v>
      </c>
    </row>
    <row r="662" spans="1:14" ht="15.95" hidden="1" customHeight="1" x14ac:dyDescent="0.2">
      <c r="A662" s="11"/>
      <c r="B662" s="52" t="s">
        <v>119</v>
      </c>
      <c r="C662" s="48">
        <v>0</v>
      </c>
      <c r="D662" s="48">
        <v>0</v>
      </c>
      <c r="E662" s="81"/>
      <c r="F662" s="63">
        <f t="shared" si="134"/>
        <v>0</v>
      </c>
      <c r="G662" s="48">
        <f>'PNC, Exon. &amp; no Exon.'!B743</f>
        <v>0</v>
      </c>
      <c r="H662" s="48">
        <f>'PNC, Exon. &amp; no Exon.'!C743</f>
        <v>0</v>
      </c>
      <c r="I662" s="81"/>
      <c r="J662" s="63">
        <f t="shared" si="128"/>
        <v>0</v>
      </c>
      <c r="K662" s="48">
        <f t="shared" si="129"/>
        <v>0</v>
      </c>
      <c r="L662" s="93" t="e">
        <f t="shared" si="130"/>
        <v>#DIV/0!</v>
      </c>
      <c r="M662" s="61" t="e">
        <f t="shared" si="131"/>
        <v>#DIV/0!</v>
      </c>
      <c r="N662" s="61" t="e">
        <f t="shared" si="132"/>
        <v>#DIV/0!</v>
      </c>
    </row>
    <row r="663" spans="1:14" ht="15.95" hidden="1" customHeight="1" x14ac:dyDescent="0.2">
      <c r="A663" s="11"/>
      <c r="B663" s="52" t="s">
        <v>115</v>
      </c>
      <c r="C663" s="48">
        <v>0</v>
      </c>
      <c r="D663" s="48">
        <v>0</v>
      </c>
      <c r="E663" s="81"/>
      <c r="F663" s="63">
        <f t="shared" si="134"/>
        <v>0</v>
      </c>
      <c r="G663" s="48">
        <f>'PNC, Exon. &amp; no Exon.'!B744</f>
        <v>0</v>
      </c>
      <c r="H663" s="48">
        <f>'PNC, Exon. &amp; no Exon.'!C744</f>
        <v>0</v>
      </c>
      <c r="I663" s="81"/>
      <c r="J663" s="63">
        <f t="shared" si="128"/>
        <v>0</v>
      </c>
      <c r="K663" s="48">
        <f t="shared" si="129"/>
        <v>0</v>
      </c>
      <c r="L663" s="93" t="e">
        <f t="shared" si="130"/>
        <v>#DIV/0!</v>
      </c>
      <c r="M663" s="61" t="e">
        <f t="shared" si="131"/>
        <v>#DIV/0!</v>
      </c>
      <c r="N663" s="61" t="e">
        <f t="shared" si="132"/>
        <v>#DIV/0!</v>
      </c>
    </row>
    <row r="664" spans="1:14" ht="15.95" hidden="1" customHeight="1" x14ac:dyDescent="0.2">
      <c r="A664" s="11"/>
      <c r="B664" s="52" t="s">
        <v>117</v>
      </c>
      <c r="C664" s="48">
        <v>0</v>
      </c>
      <c r="D664" s="48">
        <v>0</v>
      </c>
      <c r="E664" s="81"/>
      <c r="F664" s="63">
        <f t="shared" si="134"/>
        <v>0</v>
      </c>
      <c r="G664" s="48">
        <f>'PNC, Exon. &amp; no Exon.'!B745</f>
        <v>0</v>
      </c>
      <c r="H664" s="48">
        <f>'PNC, Exon. &amp; no Exon.'!C745</f>
        <v>0</v>
      </c>
      <c r="I664" s="81"/>
      <c r="J664" s="63">
        <f t="shared" si="128"/>
        <v>0</v>
      </c>
      <c r="K664" s="48">
        <f t="shared" si="129"/>
        <v>0</v>
      </c>
      <c r="L664" s="93" t="e">
        <f t="shared" si="130"/>
        <v>#DIV/0!</v>
      </c>
      <c r="M664" s="61" t="e">
        <f t="shared" si="131"/>
        <v>#DIV/0!</v>
      </c>
      <c r="N664" s="61" t="e">
        <f t="shared" si="132"/>
        <v>#DIV/0!</v>
      </c>
    </row>
    <row r="665" spans="1:14" ht="15.95" hidden="1" customHeight="1" x14ac:dyDescent="0.2">
      <c r="A665" s="11"/>
      <c r="B665" s="52" t="s">
        <v>122</v>
      </c>
      <c r="C665" s="48">
        <v>0</v>
      </c>
      <c r="D665" s="48">
        <v>0</v>
      </c>
      <c r="E665" s="81"/>
      <c r="F665" s="63">
        <f t="shared" si="134"/>
        <v>0</v>
      </c>
      <c r="G665" s="48">
        <f>'PNC, Exon. &amp; no Exon.'!B746</f>
        <v>0</v>
      </c>
      <c r="H665" s="48">
        <f>'PNC, Exon. &amp; no Exon.'!C746</f>
        <v>0</v>
      </c>
      <c r="I665" s="81"/>
      <c r="J665" s="63">
        <f t="shared" si="128"/>
        <v>0</v>
      </c>
      <c r="K665" s="48">
        <f t="shared" si="129"/>
        <v>0</v>
      </c>
      <c r="L665" s="93" t="e">
        <f t="shared" si="130"/>
        <v>#DIV/0!</v>
      </c>
      <c r="M665" s="61" t="e">
        <f t="shared" si="131"/>
        <v>#DIV/0!</v>
      </c>
      <c r="N665" s="61" t="e">
        <f t="shared" si="132"/>
        <v>#DIV/0!</v>
      </c>
    </row>
    <row r="666" spans="1:14" ht="15.95" hidden="1" customHeight="1" x14ac:dyDescent="0.2">
      <c r="A666" s="11"/>
      <c r="B666" s="52" t="s">
        <v>124</v>
      </c>
      <c r="C666" s="48">
        <v>0</v>
      </c>
      <c r="D666" s="48">
        <v>0</v>
      </c>
      <c r="E666" s="81"/>
      <c r="F666" s="63">
        <f t="shared" si="134"/>
        <v>0</v>
      </c>
      <c r="G666" s="48">
        <f>'PNC, Exon. &amp; no Exon.'!B747</f>
        <v>0</v>
      </c>
      <c r="H666" s="48">
        <f>'PNC, Exon. &amp; no Exon.'!C747</f>
        <v>0</v>
      </c>
      <c r="I666" s="81"/>
      <c r="J666" s="63">
        <f t="shared" si="128"/>
        <v>0</v>
      </c>
      <c r="K666" s="48">
        <f t="shared" si="129"/>
        <v>0</v>
      </c>
      <c r="L666" s="93" t="e">
        <f t="shared" si="130"/>
        <v>#DIV/0!</v>
      </c>
      <c r="M666" s="61" t="e">
        <f t="shared" si="131"/>
        <v>#DIV/0!</v>
      </c>
      <c r="N666" s="61" t="e">
        <f t="shared" si="132"/>
        <v>#DIV/0!</v>
      </c>
    </row>
    <row r="667" spans="1:14" ht="15.95" hidden="1" customHeight="1" x14ac:dyDescent="0.2">
      <c r="A667" s="11"/>
      <c r="B667" s="52" t="s">
        <v>101</v>
      </c>
      <c r="C667" s="48">
        <v>0</v>
      </c>
      <c r="D667" s="48">
        <v>0</v>
      </c>
      <c r="E667" s="81"/>
      <c r="F667" s="63">
        <f t="shared" si="134"/>
        <v>0</v>
      </c>
      <c r="G667" s="48">
        <f>'PNC, Exon. &amp; no Exon.'!B748</f>
        <v>0</v>
      </c>
      <c r="H667" s="48">
        <f>'PNC, Exon. &amp; no Exon.'!C748</f>
        <v>0</v>
      </c>
      <c r="I667" s="81"/>
      <c r="J667" s="63">
        <f t="shared" si="128"/>
        <v>0</v>
      </c>
      <c r="K667" s="48">
        <f t="shared" si="129"/>
        <v>0</v>
      </c>
      <c r="L667" s="93" t="e">
        <f t="shared" si="130"/>
        <v>#DIV/0!</v>
      </c>
      <c r="M667" s="61" t="e">
        <f t="shared" si="131"/>
        <v>#DIV/0!</v>
      </c>
      <c r="N667" s="61" t="e">
        <f t="shared" si="132"/>
        <v>#DIV/0!</v>
      </c>
    </row>
    <row r="668" spans="1:14" ht="15.95" hidden="1" customHeight="1" x14ac:dyDescent="0.2">
      <c r="A668" s="11"/>
      <c r="B668" s="52" t="s">
        <v>107</v>
      </c>
      <c r="C668" s="48">
        <v>0</v>
      </c>
      <c r="D668" s="48">
        <v>0</v>
      </c>
      <c r="E668" s="81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1"/>
      <c r="J668" s="63">
        <f>(G668+H668)</f>
        <v>0</v>
      </c>
      <c r="K668" s="48">
        <f>J668-F668</f>
        <v>0</v>
      </c>
      <c r="L668" s="93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4" t="e">
        <f>K669/F669*100</f>
        <v>#DIV/0!</v>
      </c>
      <c r="M669" s="94" t="e">
        <f>SUM(M631:M668)</f>
        <v>#DIV/0!</v>
      </c>
      <c r="N669" s="94" t="e">
        <f>SUM(N631:N668)</f>
        <v>#DIV/0!</v>
      </c>
    </row>
    <row r="670" spans="1:14" hidden="1" x14ac:dyDescent="0.2">
      <c r="B670" s="80" t="s">
        <v>95</v>
      </c>
    </row>
  </sheetData>
  <sortState ref="A530:N568">
    <sortCondition ref="I52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82"/>
  <sheetViews>
    <sheetView workbookViewId="0">
      <selection activeCell="P8" sqref="P8"/>
    </sheetView>
  </sheetViews>
  <sheetFormatPr defaultColWidth="11.42578125"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</cols>
  <sheetData>
    <row r="1" spans="1:18" ht="20.25" x14ac:dyDescent="0.3">
      <c r="A1" s="192" t="s">
        <v>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8" x14ac:dyDescent="0.2">
      <c r="A2" s="191" t="s">
        <v>92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8" x14ac:dyDescent="0.2">
      <c r="A3" s="194" t="s">
        <v>180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8" x14ac:dyDescent="0.2">
      <c r="A4" s="191" t="s">
        <v>110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6" spans="1:18" ht="19.5" customHeight="1" x14ac:dyDescent="0.2">
      <c r="A6" s="72" t="s">
        <v>32</v>
      </c>
      <c r="B6" s="72" t="s">
        <v>33</v>
      </c>
      <c r="C6" s="72" t="s">
        <v>50</v>
      </c>
      <c r="D6" s="72" t="s">
        <v>23</v>
      </c>
      <c r="E6" s="72" t="s">
        <v>1</v>
      </c>
      <c r="F6" s="72" t="s">
        <v>2</v>
      </c>
      <c r="G6" s="72" t="s">
        <v>3</v>
      </c>
      <c r="H6" s="72" t="s">
        <v>4</v>
      </c>
      <c r="I6" s="72" t="s">
        <v>5</v>
      </c>
      <c r="J6" s="72" t="s">
        <v>6</v>
      </c>
      <c r="K6" s="72" t="s">
        <v>7</v>
      </c>
      <c r="L6" s="72" t="s">
        <v>8</v>
      </c>
      <c r="M6" s="72" t="s">
        <v>9</v>
      </c>
      <c r="N6" s="72" t="s">
        <v>10</v>
      </c>
      <c r="O6" s="72" t="s">
        <v>11</v>
      </c>
      <c r="P6" s="72" t="s">
        <v>60</v>
      </c>
      <c r="Q6" s="72" t="s">
        <v>61</v>
      </c>
    </row>
    <row r="7" spans="1:18" ht="15" customHeight="1" x14ac:dyDescent="0.2">
      <c r="A7" s="47">
        <v>1</v>
      </c>
      <c r="B7" s="101" t="s">
        <v>88</v>
      </c>
      <c r="C7" s="49">
        <f t="shared" ref="C7:C39" si="0">SUMIF($B$75:$B$1000,B7,$C$75:$C$1000)</f>
        <v>13609287869.769999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187">
        <f>(C7/$C$46*100)</f>
        <v>22.90539669530877</v>
      </c>
      <c r="Q7" s="187">
        <f>(P7)</f>
        <v>22.90539669530877</v>
      </c>
      <c r="R7" s="19"/>
    </row>
    <row r="8" spans="1:18" ht="15" customHeight="1" x14ac:dyDescent="0.2">
      <c r="A8" s="47">
        <v>2</v>
      </c>
      <c r="B8" s="52" t="s">
        <v>113</v>
      </c>
      <c r="C8" s="49">
        <f t="shared" si="0"/>
        <v>9915856370.7499962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187">
        <f t="shared" ref="P8:P39" si="1">(C8/$C$46*100)</f>
        <v>16.68908953349753</v>
      </c>
      <c r="Q8" s="187">
        <f t="shared" ref="Q8:Q39" si="2">(Q7+P8)</f>
        <v>39.594486228806304</v>
      </c>
      <c r="R8" s="19"/>
    </row>
    <row r="9" spans="1:18" ht="15" customHeight="1" x14ac:dyDescent="0.2">
      <c r="A9" s="47">
        <v>3</v>
      </c>
      <c r="B9" s="52" t="s">
        <v>118</v>
      </c>
      <c r="C9" s="49">
        <f t="shared" si="0"/>
        <v>8199221282.8000002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87">
        <f t="shared" si="1"/>
        <v>13.799870931698241</v>
      </c>
      <c r="Q9" s="187">
        <f t="shared" si="2"/>
        <v>53.394357160504541</v>
      </c>
      <c r="R9" s="19"/>
    </row>
    <row r="10" spans="1:18" ht="15" customHeight="1" x14ac:dyDescent="0.2">
      <c r="A10" s="47">
        <v>4</v>
      </c>
      <c r="B10" s="52" t="s">
        <v>97</v>
      </c>
      <c r="C10" s="49">
        <f t="shared" si="0"/>
        <v>6792480050.0100002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187">
        <f t="shared" si="1"/>
        <v>11.432225666711483</v>
      </c>
      <c r="Q10" s="187">
        <f t="shared" si="2"/>
        <v>64.826582827216029</v>
      </c>
      <c r="R10" s="19"/>
    </row>
    <row r="11" spans="1:18" ht="15" customHeight="1" x14ac:dyDescent="0.2">
      <c r="A11" s="47">
        <v>5</v>
      </c>
      <c r="B11" s="52" t="s">
        <v>89</v>
      </c>
      <c r="C11" s="49">
        <f t="shared" si="0"/>
        <v>5087342364.8100004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187">
        <f t="shared" si="1"/>
        <v>8.5623580091698539</v>
      </c>
      <c r="Q11" s="187">
        <f t="shared" si="2"/>
        <v>73.388940836385885</v>
      </c>
      <c r="R11" s="19"/>
    </row>
    <row r="12" spans="1:18" ht="15" customHeight="1" x14ac:dyDescent="0.2">
      <c r="A12" s="47">
        <v>6</v>
      </c>
      <c r="B12" s="52" t="s">
        <v>94</v>
      </c>
      <c r="C12" s="49">
        <f t="shared" si="0"/>
        <v>4359022659.9700003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187">
        <f t="shared" si="1"/>
        <v>7.3365442913612435</v>
      </c>
      <c r="Q12" s="187">
        <f t="shared" si="2"/>
        <v>80.725485127747135</v>
      </c>
      <c r="R12" s="19"/>
    </row>
    <row r="13" spans="1:18" ht="15" customHeight="1" x14ac:dyDescent="0.2">
      <c r="A13" s="47">
        <v>7</v>
      </c>
      <c r="B13" s="52" t="s">
        <v>93</v>
      </c>
      <c r="C13" s="49">
        <f t="shared" si="0"/>
        <v>2015098802.7786205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187">
        <f t="shared" si="1"/>
        <v>3.3915542017751541</v>
      </c>
      <c r="Q13" s="187">
        <f t="shared" si="2"/>
        <v>84.117039329522285</v>
      </c>
      <c r="R13" s="19"/>
    </row>
    <row r="14" spans="1:18" ht="15" customHeight="1" x14ac:dyDescent="0.2">
      <c r="A14" s="47">
        <v>8</v>
      </c>
      <c r="B14" s="52" t="s">
        <v>79</v>
      </c>
      <c r="C14" s="49">
        <f t="shared" si="0"/>
        <v>1252023862.0113792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187">
        <f t="shared" si="1"/>
        <v>2.1072449569580485</v>
      </c>
      <c r="Q14" s="187">
        <f t="shared" si="2"/>
        <v>86.224284286480327</v>
      </c>
      <c r="R14" s="19"/>
    </row>
    <row r="15" spans="1:18" ht="15" customHeight="1" x14ac:dyDescent="0.2">
      <c r="A15" s="47">
        <v>9</v>
      </c>
      <c r="B15" s="52" t="s">
        <v>123</v>
      </c>
      <c r="C15" s="49">
        <f t="shared" si="0"/>
        <v>1204192065.4485958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187">
        <f t="shared" si="1"/>
        <v>2.0267406509720236</v>
      </c>
      <c r="Q15" s="187">
        <f t="shared" si="2"/>
        <v>88.251024937452357</v>
      </c>
      <c r="R15" s="19"/>
    </row>
    <row r="16" spans="1:18" ht="15" customHeight="1" x14ac:dyDescent="0.2">
      <c r="A16" s="47">
        <v>10</v>
      </c>
      <c r="B16" s="52" t="s">
        <v>78</v>
      </c>
      <c r="C16" s="49">
        <f t="shared" si="0"/>
        <v>902710420.45620692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187">
        <f t="shared" si="1"/>
        <v>1.5193256604901137</v>
      </c>
      <c r="Q16" s="187">
        <f t="shared" si="2"/>
        <v>89.770350597942468</v>
      </c>
      <c r="R16" s="19"/>
    </row>
    <row r="17" spans="1:18" ht="15" customHeight="1" x14ac:dyDescent="0.2">
      <c r="A17" s="47">
        <v>11</v>
      </c>
      <c r="B17" s="52" t="s">
        <v>91</v>
      </c>
      <c r="C17" s="49">
        <f t="shared" si="0"/>
        <v>892042381.91310346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87">
        <f t="shared" si="1"/>
        <v>1.5013705950135863</v>
      </c>
      <c r="Q17" s="187">
        <f t="shared" si="2"/>
        <v>91.271721192956051</v>
      </c>
      <c r="R17" s="19"/>
    </row>
    <row r="18" spans="1:18" ht="15" customHeight="1" x14ac:dyDescent="0.2">
      <c r="A18" s="47">
        <v>12</v>
      </c>
      <c r="B18" s="52" t="s">
        <v>99</v>
      </c>
      <c r="C18" s="49">
        <f t="shared" si="0"/>
        <v>574867332.26827466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187">
        <f t="shared" si="1"/>
        <v>0.96754249147947857</v>
      </c>
      <c r="Q18" s="187">
        <f t="shared" si="2"/>
        <v>92.239263684435528</v>
      </c>
      <c r="R18" s="19"/>
    </row>
    <row r="19" spans="1:18" ht="15" customHeight="1" x14ac:dyDescent="0.2">
      <c r="A19" s="47">
        <v>13</v>
      </c>
      <c r="B19" s="52" t="s">
        <v>101</v>
      </c>
      <c r="C19" s="49">
        <f t="shared" si="0"/>
        <v>518310930.99000001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187">
        <f t="shared" si="1"/>
        <v>0.87235405698280688</v>
      </c>
      <c r="Q19" s="187">
        <f t="shared" si="2"/>
        <v>93.111617741418328</v>
      </c>
      <c r="R19" s="19"/>
    </row>
    <row r="20" spans="1:18" ht="15" customHeight="1" x14ac:dyDescent="0.2">
      <c r="A20" s="47">
        <v>14</v>
      </c>
      <c r="B20" s="52" t="s">
        <v>104</v>
      </c>
      <c r="C20" s="49">
        <f t="shared" si="0"/>
        <v>556156858.12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187">
        <f t="shared" si="1"/>
        <v>0.93605143648640088</v>
      </c>
      <c r="Q20" s="187">
        <f t="shared" si="2"/>
        <v>94.047669177904723</v>
      </c>
      <c r="R20" s="19"/>
    </row>
    <row r="21" spans="1:18" ht="15" customHeight="1" x14ac:dyDescent="0.2">
      <c r="A21" s="47">
        <v>15</v>
      </c>
      <c r="B21" s="52" t="s">
        <v>111</v>
      </c>
      <c r="C21" s="49">
        <f t="shared" si="0"/>
        <v>456394290.79000002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187">
        <f t="shared" si="1"/>
        <v>0.76814396021705522</v>
      </c>
      <c r="Q21" s="187">
        <f t="shared" si="2"/>
        <v>94.815813138121783</v>
      </c>
      <c r="R21" s="19"/>
    </row>
    <row r="22" spans="1:18" ht="15" customHeight="1" x14ac:dyDescent="0.2">
      <c r="A22" s="47">
        <v>16</v>
      </c>
      <c r="B22" s="51" t="s">
        <v>112</v>
      </c>
      <c r="C22" s="49">
        <f t="shared" si="0"/>
        <v>372042651.24482757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187">
        <f t="shared" si="1"/>
        <v>0.6261741683976304</v>
      </c>
      <c r="Q22" s="187">
        <f t="shared" si="2"/>
        <v>95.441987306519408</v>
      </c>
      <c r="R22" s="19"/>
    </row>
    <row r="23" spans="1:18" ht="15" customHeight="1" x14ac:dyDescent="0.2">
      <c r="A23" s="47">
        <v>17</v>
      </c>
      <c r="B23" s="52" t="s">
        <v>81</v>
      </c>
      <c r="C23" s="49">
        <f t="shared" si="0"/>
        <v>359328014.74655175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187">
        <f t="shared" si="1"/>
        <v>0.60477453341183729</v>
      </c>
      <c r="Q23" s="187">
        <f t="shared" si="2"/>
        <v>96.04676183993125</v>
      </c>
      <c r="R23" s="19"/>
    </row>
    <row r="24" spans="1:18" ht="15" customHeight="1" x14ac:dyDescent="0.2">
      <c r="A24" s="47">
        <v>18</v>
      </c>
      <c r="B24" s="52" t="s">
        <v>98</v>
      </c>
      <c r="C24" s="49">
        <f t="shared" si="0"/>
        <v>321657606.39965516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187">
        <f t="shared" si="1"/>
        <v>0.54137256446851156</v>
      </c>
      <c r="Q24" s="187">
        <f t="shared" si="2"/>
        <v>96.588134404399767</v>
      </c>
      <c r="R24" s="19"/>
    </row>
    <row r="25" spans="1:18" ht="15" customHeight="1" x14ac:dyDescent="0.2">
      <c r="A25" s="47">
        <v>19</v>
      </c>
      <c r="B25" s="52" t="s">
        <v>107</v>
      </c>
      <c r="C25" s="49">
        <f t="shared" si="0"/>
        <v>290879288.22000003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187">
        <f t="shared" si="1"/>
        <v>0.48957047208383864</v>
      </c>
      <c r="Q25" s="187">
        <f t="shared" si="2"/>
        <v>97.077704876483608</v>
      </c>
      <c r="R25" s="19"/>
    </row>
    <row r="26" spans="1:18" ht="15" customHeight="1" x14ac:dyDescent="0.2">
      <c r="A26" s="47">
        <v>20</v>
      </c>
      <c r="B26" s="51" t="s">
        <v>106</v>
      </c>
      <c r="C26" s="49">
        <f t="shared" si="0"/>
        <v>283271518.38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187">
        <f t="shared" si="1"/>
        <v>0.47676605587783827</v>
      </c>
      <c r="Q26" s="187">
        <f t="shared" si="2"/>
        <v>97.55447093236144</v>
      </c>
      <c r="R26" s="19"/>
    </row>
    <row r="27" spans="1:18" ht="15" customHeight="1" x14ac:dyDescent="0.2">
      <c r="A27" s="47">
        <v>21</v>
      </c>
      <c r="B27" s="52" t="s">
        <v>116</v>
      </c>
      <c r="C27" s="49">
        <f t="shared" si="0"/>
        <v>274123483.50499994</v>
      </c>
      <c r="D27" s="48">
        <v>221213</v>
      </c>
      <c r="E27" s="48">
        <v>687313</v>
      </c>
      <c r="F27" s="48">
        <v>378163</v>
      </c>
      <c r="G27" s="48">
        <v>633309</v>
      </c>
      <c r="H27" s="48">
        <v>455460</v>
      </c>
      <c r="I27" s="48">
        <v>433555.74</v>
      </c>
      <c r="J27" s="48">
        <v>294763.62</v>
      </c>
      <c r="K27" s="48">
        <v>594784</v>
      </c>
      <c r="L27" s="48">
        <v>221429.53000000003</v>
      </c>
      <c r="M27" s="48">
        <v>226629.30000000002</v>
      </c>
      <c r="N27" s="48">
        <v>0</v>
      </c>
      <c r="O27" s="48">
        <v>0</v>
      </c>
      <c r="P27" s="187">
        <f t="shared" si="1"/>
        <v>0.46136926437783327</v>
      </c>
      <c r="Q27" s="187">
        <f t="shared" si="2"/>
        <v>98.015840196739276</v>
      </c>
      <c r="R27" s="19"/>
    </row>
    <row r="28" spans="1:18" ht="15" customHeight="1" x14ac:dyDescent="0.2">
      <c r="A28" s="47">
        <v>22</v>
      </c>
      <c r="B28" s="52" t="s">
        <v>80</v>
      </c>
      <c r="C28" s="49">
        <f t="shared" si="0"/>
        <v>273387128.86000001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187">
        <f t="shared" si="1"/>
        <v>0.46012992728587415</v>
      </c>
      <c r="Q28" s="187">
        <f t="shared" si="2"/>
        <v>98.475970124025153</v>
      </c>
      <c r="R28" s="19"/>
    </row>
    <row r="29" spans="1:18" ht="15" customHeight="1" x14ac:dyDescent="0.2">
      <c r="A29" s="47">
        <v>23</v>
      </c>
      <c r="B29" s="52" t="s">
        <v>83</v>
      </c>
      <c r="C29" s="49">
        <f t="shared" si="0"/>
        <v>274339389.49034476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187">
        <f t="shared" si="1"/>
        <v>0.46173264946385234</v>
      </c>
      <c r="Q29" s="187">
        <f t="shared" si="2"/>
        <v>98.937702773489008</v>
      </c>
      <c r="R29" s="19"/>
    </row>
    <row r="30" spans="1:18" ht="15" customHeight="1" x14ac:dyDescent="0.2">
      <c r="A30" s="47">
        <v>24</v>
      </c>
      <c r="B30" s="52" t="s">
        <v>120</v>
      </c>
      <c r="C30" s="49">
        <f t="shared" si="0"/>
        <v>191919990.05758619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87">
        <f t="shared" si="1"/>
        <v>0.32301495479373832</v>
      </c>
      <c r="Q30" s="187">
        <f t="shared" si="2"/>
        <v>99.260717728282742</v>
      </c>
      <c r="R30" s="19"/>
    </row>
    <row r="31" spans="1:18" ht="15" customHeight="1" x14ac:dyDescent="0.2">
      <c r="A31" s="47">
        <v>25</v>
      </c>
      <c r="B31" s="52" t="s">
        <v>115</v>
      </c>
      <c r="C31" s="49">
        <f t="shared" si="0"/>
        <v>146039850.15000001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187">
        <f t="shared" si="1"/>
        <v>0.24579542537560647</v>
      </c>
      <c r="Q31" s="187">
        <f t="shared" si="2"/>
        <v>99.506513153658346</v>
      </c>
      <c r="R31" s="19"/>
    </row>
    <row r="32" spans="1:18" ht="15" customHeight="1" x14ac:dyDescent="0.2">
      <c r="A32" s="47">
        <v>26</v>
      </c>
      <c r="B32" s="52" t="s">
        <v>96</v>
      </c>
      <c r="C32" s="49">
        <f t="shared" si="0"/>
        <v>81132908.079999998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187">
        <f t="shared" si="1"/>
        <v>0.13655243848169327</v>
      </c>
      <c r="Q32" s="187">
        <f t="shared" si="2"/>
        <v>99.643065592140033</v>
      </c>
      <c r="R32" s="19"/>
    </row>
    <row r="33" spans="1:18" ht="15" customHeight="1" x14ac:dyDescent="0.2">
      <c r="A33" s="47">
        <v>27</v>
      </c>
      <c r="B33" s="52" t="s">
        <v>119</v>
      </c>
      <c r="C33" s="49">
        <f t="shared" si="0"/>
        <v>78680213.950000018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187">
        <f t="shared" si="1"/>
        <v>0.13242438030866455</v>
      </c>
      <c r="Q33" s="187">
        <f t="shared" si="2"/>
        <v>99.775489972448696</v>
      </c>
      <c r="R33" s="19"/>
    </row>
    <row r="34" spans="1:18" ht="15" customHeight="1" x14ac:dyDescent="0.2">
      <c r="A34" s="47">
        <v>28</v>
      </c>
      <c r="B34" s="52" t="s">
        <v>90</v>
      </c>
      <c r="C34" s="49">
        <f t="shared" si="0"/>
        <v>49065454.722068973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187">
        <f t="shared" si="1"/>
        <v>8.258064016274605E-2</v>
      </c>
      <c r="Q34" s="187">
        <f t="shared" si="2"/>
        <v>99.858070612611442</v>
      </c>
      <c r="R34" s="19"/>
    </row>
    <row r="35" spans="1:18" ht="15" customHeight="1" x14ac:dyDescent="0.2">
      <c r="A35" s="47">
        <v>29</v>
      </c>
      <c r="B35" s="52" t="s">
        <v>82</v>
      </c>
      <c r="C35" s="49">
        <f t="shared" si="0"/>
        <v>47844826.640689656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187">
        <f t="shared" si="1"/>
        <v>8.0526236531272305E-2</v>
      </c>
      <c r="Q35" s="187">
        <f t="shared" si="2"/>
        <v>99.938596849142712</v>
      </c>
      <c r="R35" s="19"/>
    </row>
    <row r="36" spans="1:18" ht="15" customHeight="1" x14ac:dyDescent="0.2">
      <c r="A36" s="47">
        <v>30</v>
      </c>
      <c r="B36" s="52" t="s">
        <v>127</v>
      </c>
      <c r="C36" s="49">
        <f t="shared" si="0"/>
        <v>21220289.39413793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187">
        <f t="shared" si="1"/>
        <v>3.5715252055300767E-2</v>
      </c>
      <c r="Q36" s="187">
        <f t="shared" si="2"/>
        <v>99.974312101198009</v>
      </c>
      <c r="R36" s="19"/>
    </row>
    <row r="37" spans="1:18" ht="15" customHeight="1" x14ac:dyDescent="0.2">
      <c r="A37" s="47">
        <v>31</v>
      </c>
      <c r="B37" s="52" t="s">
        <v>122</v>
      </c>
      <c r="C37" s="49">
        <f t="shared" si="0"/>
        <v>9970650.7586206924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87">
        <f t="shared" si="1"/>
        <v>1.6781312374462107E-2</v>
      </c>
      <c r="Q37" s="187">
        <f t="shared" si="2"/>
        <v>99.991093413572472</v>
      </c>
      <c r="R37" s="19"/>
    </row>
    <row r="38" spans="1:18" ht="15" customHeight="1" x14ac:dyDescent="0.2">
      <c r="A38" s="47">
        <v>32</v>
      </c>
      <c r="B38" s="52" t="s">
        <v>124</v>
      </c>
      <c r="C38" s="49">
        <f t="shared" si="0"/>
        <v>4139732.6972413794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87">
        <f t="shared" si="1"/>
        <v>6.9674637314036695E-3</v>
      </c>
      <c r="Q38" s="187">
        <f t="shared" si="2"/>
        <v>99.998060877303871</v>
      </c>
      <c r="R38" s="19"/>
    </row>
    <row r="39" spans="1:18" ht="15" customHeight="1" x14ac:dyDescent="0.2">
      <c r="A39" s="47">
        <v>33</v>
      </c>
      <c r="B39" s="52" t="s">
        <v>125</v>
      </c>
      <c r="C39" s="49">
        <f t="shared" si="0"/>
        <v>1152133.68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87">
        <f t="shared" si="1"/>
        <v>1.9391226961291352E-3</v>
      </c>
      <c r="Q39" s="187">
        <f t="shared" si="2"/>
        <v>100</v>
      </c>
      <c r="R39" s="19"/>
    </row>
    <row r="40" spans="1:18" ht="15" customHeight="1" x14ac:dyDescent="0.2">
      <c r="A40" s="47">
        <v>34</v>
      </c>
      <c r="B40" s="52" t="s">
        <v>84</v>
      </c>
      <c r="C40" s="49" t="s">
        <v>178</v>
      </c>
      <c r="D40" s="48" t="s">
        <v>178</v>
      </c>
      <c r="E40" s="48" t="s">
        <v>178</v>
      </c>
      <c r="F40" s="48" t="s">
        <v>178</v>
      </c>
      <c r="G40" s="48" t="s">
        <v>178</v>
      </c>
      <c r="H40" s="48" t="s">
        <v>178</v>
      </c>
      <c r="I40" s="48" t="s">
        <v>178</v>
      </c>
      <c r="J40" s="48" t="s">
        <v>178</v>
      </c>
      <c r="K40" s="48" t="s">
        <v>178</v>
      </c>
      <c r="L40" s="48" t="s">
        <v>178</v>
      </c>
      <c r="M40" s="48" t="s">
        <v>178</v>
      </c>
      <c r="N40" s="48" t="s">
        <v>178</v>
      </c>
      <c r="O40" s="48" t="s">
        <v>178</v>
      </c>
      <c r="P40" s="187" t="s">
        <v>178</v>
      </c>
      <c r="Q40" s="187" t="s">
        <v>178</v>
      </c>
      <c r="R40" s="19"/>
    </row>
    <row r="41" spans="1:18" ht="15" customHeight="1" x14ac:dyDescent="0.2">
      <c r="A41" s="47">
        <v>34</v>
      </c>
      <c r="B41" s="52" t="s">
        <v>103</v>
      </c>
      <c r="C41" s="49" t="s">
        <v>178</v>
      </c>
      <c r="D41" s="48" t="s">
        <v>178</v>
      </c>
      <c r="E41" s="48" t="s">
        <v>178</v>
      </c>
      <c r="F41" s="48" t="s">
        <v>178</v>
      </c>
      <c r="G41" s="48" t="s">
        <v>178</v>
      </c>
      <c r="H41" s="48" t="s">
        <v>178</v>
      </c>
      <c r="I41" s="48" t="s">
        <v>178</v>
      </c>
      <c r="J41" s="48" t="s">
        <v>178</v>
      </c>
      <c r="K41" s="48" t="s">
        <v>178</v>
      </c>
      <c r="L41" s="48" t="s">
        <v>178</v>
      </c>
      <c r="M41" s="48" t="s">
        <v>178</v>
      </c>
      <c r="N41" s="48" t="s">
        <v>178</v>
      </c>
      <c r="O41" s="48" t="s">
        <v>178</v>
      </c>
      <c r="P41" s="187" t="s">
        <v>178</v>
      </c>
      <c r="Q41" s="187" t="s">
        <v>178</v>
      </c>
      <c r="R41" s="19"/>
    </row>
    <row r="42" spans="1:18" ht="15" customHeight="1" x14ac:dyDescent="0.2">
      <c r="A42" s="47">
        <v>34</v>
      </c>
      <c r="B42" s="52" t="s">
        <v>102</v>
      </c>
      <c r="C42" s="49" t="s">
        <v>178</v>
      </c>
      <c r="D42" s="48" t="s">
        <v>178</v>
      </c>
      <c r="E42" s="48" t="s">
        <v>178</v>
      </c>
      <c r="F42" s="48" t="s">
        <v>178</v>
      </c>
      <c r="G42" s="48" t="s">
        <v>178</v>
      </c>
      <c r="H42" s="48" t="s">
        <v>178</v>
      </c>
      <c r="I42" s="48" t="s">
        <v>178</v>
      </c>
      <c r="J42" s="48" t="s">
        <v>178</v>
      </c>
      <c r="K42" s="48" t="s">
        <v>178</v>
      </c>
      <c r="L42" s="48" t="s">
        <v>178</v>
      </c>
      <c r="M42" s="48" t="s">
        <v>178</v>
      </c>
      <c r="N42" s="48" t="s">
        <v>178</v>
      </c>
      <c r="O42" s="48" t="s">
        <v>178</v>
      </c>
      <c r="P42" s="187" t="s">
        <v>178</v>
      </c>
      <c r="Q42" s="187" t="s">
        <v>178</v>
      </c>
      <c r="R42" s="19"/>
    </row>
    <row r="43" spans="1:18" ht="15" customHeight="1" x14ac:dyDescent="0.2">
      <c r="A43" s="47">
        <v>34</v>
      </c>
      <c r="B43" s="52" t="s">
        <v>100</v>
      </c>
      <c r="C43" s="49" t="s">
        <v>178</v>
      </c>
      <c r="D43" s="48" t="s">
        <v>178</v>
      </c>
      <c r="E43" s="48" t="s">
        <v>178</v>
      </c>
      <c r="F43" s="48" t="s">
        <v>178</v>
      </c>
      <c r="G43" s="48" t="s">
        <v>178</v>
      </c>
      <c r="H43" s="48" t="s">
        <v>178</v>
      </c>
      <c r="I43" s="48" t="s">
        <v>178</v>
      </c>
      <c r="J43" s="48" t="s">
        <v>178</v>
      </c>
      <c r="K43" s="48" t="s">
        <v>178</v>
      </c>
      <c r="L43" s="48" t="s">
        <v>178</v>
      </c>
      <c r="M43" s="48" t="s">
        <v>178</v>
      </c>
      <c r="N43" s="48" t="s">
        <v>178</v>
      </c>
      <c r="O43" s="48" t="s">
        <v>178</v>
      </c>
      <c r="P43" s="187" t="s">
        <v>178</v>
      </c>
      <c r="Q43" s="187" t="s">
        <v>178</v>
      </c>
      <c r="R43" s="19"/>
    </row>
    <row r="44" spans="1:18" ht="15" customHeight="1" x14ac:dyDescent="0.2">
      <c r="A44" s="47">
        <v>34</v>
      </c>
      <c r="B44" s="52" t="s">
        <v>117</v>
      </c>
      <c r="C44" s="49" t="s">
        <v>178</v>
      </c>
      <c r="D44" s="48" t="s">
        <v>178</v>
      </c>
      <c r="E44" s="48" t="s">
        <v>178</v>
      </c>
      <c r="F44" s="48" t="s">
        <v>178</v>
      </c>
      <c r="G44" s="48" t="s">
        <v>178</v>
      </c>
      <c r="H44" s="48" t="s">
        <v>178</v>
      </c>
      <c r="I44" s="48" t="s">
        <v>178</v>
      </c>
      <c r="J44" s="48" t="s">
        <v>178</v>
      </c>
      <c r="K44" s="48" t="s">
        <v>178</v>
      </c>
      <c r="L44" s="48" t="s">
        <v>178</v>
      </c>
      <c r="M44" s="48" t="s">
        <v>178</v>
      </c>
      <c r="N44" s="48" t="s">
        <v>178</v>
      </c>
      <c r="O44" s="48" t="s">
        <v>178</v>
      </c>
      <c r="P44" s="187" t="s">
        <v>178</v>
      </c>
      <c r="Q44" s="187" t="s">
        <v>178</v>
      </c>
      <c r="R44" s="19"/>
    </row>
    <row r="45" spans="1:18" ht="17.25" customHeight="1" x14ac:dyDescent="0.2">
      <c r="A45" s="182" t="s">
        <v>95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R45" s="19"/>
    </row>
    <row r="46" spans="1:18" x14ac:dyDescent="0.2">
      <c r="A46" s="183"/>
      <c r="B46" s="185" t="s">
        <v>21</v>
      </c>
      <c r="C46" s="186">
        <f>SUM(C7:C45)</f>
        <v>59415202673.862885</v>
      </c>
      <c r="D46" s="186">
        <f t="shared" ref="D46:P46" si="3">SUM(D7:D45)</f>
        <v>221213</v>
      </c>
      <c r="E46" s="186">
        <f t="shared" si="3"/>
        <v>687313</v>
      </c>
      <c r="F46" s="186">
        <f t="shared" si="3"/>
        <v>378163</v>
      </c>
      <c r="G46" s="186">
        <f t="shared" si="3"/>
        <v>633309</v>
      </c>
      <c r="H46" s="186">
        <f t="shared" si="3"/>
        <v>455460</v>
      </c>
      <c r="I46" s="186">
        <f t="shared" si="3"/>
        <v>433555.74</v>
      </c>
      <c r="J46" s="186">
        <f t="shared" si="3"/>
        <v>294763.62</v>
      </c>
      <c r="K46" s="186">
        <f t="shared" si="3"/>
        <v>594784</v>
      </c>
      <c r="L46" s="186">
        <f t="shared" si="3"/>
        <v>221429.53000000003</v>
      </c>
      <c r="M46" s="186">
        <f t="shared" si="3"/>
        <v>226629.30000000002</v>
      </c>
      <c r="N46" s="186">
        <f t="shared" si="3"/>
        <v>0</v>
      </c>
      <c r="O46" s="186">
        <f t="shared" si="3"/>
        <v>0</v>
      </c>
      <c r="P46" s="186">
        <f t="shared" si="3"/>
        <v>100</v>
      </c>
      <c r="Q46" s="6"/>
      <c r="R46" s="19"/>
    </row>
    <row r="47" spans="1:18" x14ac:dyDescent="0.2">
      <c r="A47" s="3"/>
    </row>
    <row r="48" spans="1:18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x14ac:dyDescent="0.3">
      <c r="A69" s="192" t="s">
        <v>42</v>
      </c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x14ac:dyDescent="0.2">
      <c r="A70" s="191" t="s">
        <v>92</v>
      </c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</row>
    <row r="71" spans="1:17" x14ac:dyDescent="0.2">
      <c r="A71" s="194" t="s">
        <v>140</v>
      </c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</row>
    <row r="72" spans="1:17" x14ac:dyDescent="0.2">
      <c r="A72" s="191" t="s">
        <v>110</v>
      </c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</row>
    <row r="74" spans="1:17" ht="18" customHeight="1" x14ac:dyDescent="0.2">
      <c r="A74" s="111" t="s">
        <v>32</v>
      </c>
      <c r="B74" s="111" t="s">
        <v>33</v>
      </c>
      <c r="C74" s="111" t="s">
        <v>50</v>
      </c>
      <c r="D74" s="111" t="s">
        <v>23</v>
      </c>
      <c r="E74" s="111" t="s">
        <v>1</v>
      </c>
      <c r="F74" s="111" t="s">
        <v>2</v>
      </c>
      <c r="G74" s="111" t="s">
        <v>3</v>
      </c>
      <c r="H74" s="111" t="s">
        <v>4</v>
      </c>
      <c r="I74" s="111" t="s">
        <v>5</v>
      </c>
      <c r="J74" s="111" t="s">
        <v>6</v>
      </c>
      <c r="K74" s="111" t="s">
        <v>7</v>
      </c>
      <c r="L74" s="111" t="s">
        <v>8</v>
      </c>
      <c r="M74" s="111" t="s">
        <v>9</v>
      </c>
      <c r="N74" s="111" t="s">
        <v>10</v>
      </c>
      <c r="O74" s="111" t="s">
        <v>11</v>
      </c>
      <c r="P74" s="111" t="s">
        <v>60</v>
      </c>
      <c r="Q74" s="111" t="s">
        <v>61</v>
      </c>
    </row>
    <row r="75" spans="1:17" ht="15" customHeight="1" x14ac:dyDescent="0.2">
      <c r="A75" s="47">
        <v>1</v>
      </c>
      <c r="B75" s="101" t="s">
        <v>88</v>
      </c>
      <c r="C75" s="49">
        <f>'P.N.C. x Comp. x Ramos'!C74</f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0">
        <f>(C75/C113*100)</f>
        <v>25.718909665130528</v>
      </c>
      <c r="Q75" s="130">
        <f>(P75)</f>
        <v>25.718909665130528</v>
      </c>
    </row>
    <row r="76" spans="1:17" ht="15" customHeight="1" x14ac:dyDescent="0.2">
      <c r="A76" s="47">
        <v>2</v>
      </c>
      <c r="B76" s="52" t="s">
        <v>118</v>
      </c>
      <c r="C76" s="49">
        <f>'P.N.C. x Comp. x Ramos'!C75</f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0">
        <f>(C76/C113*100)</f>
        <v>16.946923289084221</v>
      </c>
      <c r="Q76" s="130">
        <f>(Q75+P76)</f>
        <v>42.66583295421475</v>
      </c>
    </row>
    <row r="77" spans="1:17" ht="15" customHeight="1" x14ac:dyDescent="0.2">
      <c r="A77" s="47">
        <v>3</v>
      </c>
      <c r="B77" s="52" t="s">
        <v>97</v>
      </c>
      <c r="C77" s="49">
        <f>'P.N.C. x Comp. x Ramos'!C76</f>
        <v>621751352.54999995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0">
        <f>(C77/C113*100)</f>
        <v>9.7526457544569407</v>
      </c>
      <c r="Q77" s="130">
        <f>(Q76+P77)</f>
        <v>52.418478708671692</v>
      </c>
    </row>
    <row r="78" spans="1:17" ht="15" customHeight="1" x14ac:dyDescent="0.2">
      <c r="A78" s="47">
        <v>4</v>
      </c>
      <c r="B78" s="52" t="s">
        <v>94</v>
      </c>
      <c r="C78" s="49">
        <f>'P.N.C. x Comp. x Ramos'!C77</f>
        <v>402595295.91000003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0">
        <f>(C78/C113*100)</f>
        <v>6.3150152988292003</v>
      </c>
      <c r="Q78" s="130">
        <f t="shared" ref="Q78:Q97" si="4">(Q77+P78)</f>
        <v>58.733494007500894</v>
      </c>
    </row>
    <row r="79" spans="1:17" ht="15" customHeight="1" x14ac:dyDescent="0.2">
      <c r="A79" s="47">
        <v>5</v>
      </c>
      <c r="B79" s="52" t="s">
        <v>89</v>
      </c>
      <c r="C79" s="49">
        <f>'P.N.C. x Comp. x Ramos'!C78</f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0">
        <f>(C79/C113*100)</f>
        <v>6.7981301112990407</v>
      </c>
      <c r="Q79" s="130">
        <f t="shared" si="4"/>
        <v>65.53162411879994</v>
      </c>
    </row>
    <row r="80" spans="1:17" ht="15" customHeight="1" x14ac:dyDescent="0.2">
      <c r="A80" s="47">
        <v>6</v>
      </c>
      <c r="B80" s="52" t="s">
        <v>127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0">
        <f>(C80/C113*100)</f>
        <v>0</v>
      </c>
      <c r="Q80" s="130">
        <f t="shared" si="4"/>
        <v>65.53162411879994</v>
      </c>
    </row>
    <row r="81" spans="1:17" ht="15" customHeight="1" x14ac:dyDescent="0.2">
      <c r="A81" s="47">
        <v>7</v>
      </c>
      <c r="B81" s="52" t="s">
        <v>91</v>
      </c>
      <c r="C81" s="49">
        <f>'P.N.C. x Comp. x Ramos'!C80</f>
        <v>100133009.91000001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0">
        <f>(C81/C113*100)</f>
        <v>1.5706628863364207</v>
      </c>
      <c r="Q81" s="130">
        <f t="shared" si="4"/>
        <v>67.102287005136361</v>
      </c>
    </row>
    <row r="82" spans="1:17" ht="15" customHeight="1" x14ac:dyDescent="0.2">
      <c r="A82" s="47">
        <v>8</v>
      </c>
      <c r="B82" s="52" t="s">
        <v>123</v>
      </c>
      <c r="C82" s="49">
        <f>'P.N.C. x Comp. x Ramos'!C81</f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0">
        <f>(C82/C113*100)</f>
        <v>2.1302174291211831</v>
      </c>
      <c r="Q82" s="130">
        <f t="shared" si="4"/>
        <v>69.23250443425755</v>
      </c>
    </row>
    <row r="83" spans="1:17" ht="15" customHeight="1" x14ac:dyDescent="0.2">
      <c r="A83" s="47">
        <v>9</v>
      </c>
      <c r="B83" s="52" t="s">
        <v>78</v>
      </c>
      <c r="C83" s="49">
        <f>'P.N.C. x Comp. x Ramos'!C82</f>
        <v>102829270.11000001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0">
        <f>(C83/C113*100)</f>
        <v>1.6129557908626344</v>
      </c>
      <c r="Q83" s="130">
        <f t="shared" si="4"/>
        <v>70.845460225120178</v>
      </c>
    </row>
    <row r="84" spans="1:17" ht="15" customHeight="1" x14ac:dyDescent="0.2">
      <c r="A84" s="47">
        <v>10</v>
      </c>
      <c r="B84" s="52" t="s">
        <v>93</v>
      </c>
      <c r="C84" s="49">
        <f>'P.N.C. x Comp. x Ramos'!C83</f>
        <v>176239112.04999998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0">
        <f>(C84/C113*100)</f>
        <v>2.7644453379222385</v>
      </c>
      <c r="Q84" s="130">
        <f t="shared" si="4"/>
        <v>73.609905563042417</v>
      </c>
    </row>
    <row r="85" spans="1:17" ht="15" customHeight="1" x14ac:dyDescent="0.2">
      <c r="A85" s="47">
        <v>11</v>
      </c>
      <c r="B85" s="52" t="s">
        <v>96</v>
      </c>
      <c r="C85" s="49">
        <f>'P.N.C. x Comp. x Ramos'!C84</f>
        <v>7422804.6500000004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0">
        <f>(C85/C113*100)</f>
        <v>0.11643237117069903</v>
      </c>
      <c r="Q85" s="130">
        <f t="shared" si="4"/>
        <v>73.72633793421312</v>
      </c>
    </row>
    <row r="86" spans="1:17" ht="15" customHeight="1" x14ac:dyDescent="0.2">
      <c r="A86" s="47">
        <v>12</v>
      </c>
      <c r="B86" s="52" t="s">
        <v>83</v>
      </c>
      <c r="C86" s="49">
        <f>'P.N.C. x Comp. x Ramos'!C85</f>
        <v>31264180.059999999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0">
        <f>(C86/C113*100)</f>
        <v>0.49040258887770771</v>
      </c>
      <c r="Q86" s="130">
        <f t="shared" si="4"/>
        <v>74.216740523090834</v>
      </c>
    </row>
    <row r="87" spans="1:17" ht="15" customHeight="1" x14ac:dyDescent="0.2">
      <c r="A87" s="47">
        <v>13</v>
      </c>
      <c r="B87" s="52" t="s">
        <v>125</v>
      </c>
      <c r="C87" s="49">
        <f>'P.N.C. x Comp. x Ramos'!C86</f>
        <v>41253.730000000003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0">
        <f>(C87/C113*100)</f>
        <v>6.4709632410113363E-4</v>
      </c>
      <c r="Q87" s="130">
        <f t="shared" si="4"/>
        <v>74.217387619414936</v>
      </c>
    </row>
    <row r="88" spans="1:17" ht="15" customHeight="1" x14ac:dyDescent="0.2">
      <c r="A88" s="47">
        <v>14</v>
      </c>
      <c r="B88" s="52" t="s">
        <v>81</v>
      </c>
      <c r="C88" s="49">
        <f>'P.N.C. x Comp. x Ramos'!C87</f>
        <v>37624111.969999999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0">
        <f>(C88/C113*100)</f>
        <v>0.59016298776756571</v>
      </c>
      <c r="Q88" s="130">
        <f t="shared" si="4"/>
        <v>74.807550607182506</v>
      </c>
    </row>
    <row r="89" spans="1:17" ht="15" customHeight="1" x14ac:dyDescent="0.2">
      <c r="A89" s="47">
        <v>15</v>
      </c>
      <c r="B89" s="52" t="s">
        <v>80</v>
      </c>
      <c r="C89" s="49">
        <f>'P.N.C. x Comp. x Ramos'!C88</f>
        <v>37288640.640000001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0">
        <f>(C89/C113*100)</f>
        <v>0.58490086324005475</v>
      </c>
      <c r="Q89" s="130">
        <f t="shared" si="4"/>
        <v>75.392451470422557</v>
      </c>
    </row>
    <row r="90" spans="1:17" ht="15" customHeight="1" x14ac:dyDescent="0.2">
      <c r="A90" s="47">
        <v>16</v>
      </c>
      <c r="B90" s="52" t="s">
        <v>104</v>
      </c>
      <c r="C90" s="49">
        <f>'P.N.C. x Comp. x Ramos'!C89</f>
        <v>65628393.75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0">
        <f>(C90/C113*100)</f>
        <v>1.0294315775152165</v>
      </c>
      <c r="Q90" s="130">
        <f t="shared" si="4"/>
        <v>76.421883047937769</v>
      </c>
    </row>
    <row r="91" spans="1:17" ht="15" customHeight="1" x14ac:dyDescent="0.2">
      <c r="A91" s="47">
        <v>17</v>
      </c>
      <c r="B91" s="52" t="s">
        <v>79</v>
      </c>
      <c r="C91" s="49">
        <f>'P.N.C. x Comp. x Ramos'!C90</f>
        <v>135682606.32000002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0">
        <f>(C91/C113*100)</f>
        <v>2.1282855100407465</v>
      </c>
      <c r="Q91" s="130">
        <f t="shared" si="4"/>
        <v>78.550168557978509</v>
      </c>
    </row>
    <row r="92" spans="1:17" ht="15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0">
        <f>(C92/C113*100)</f>
        <v>0</v>
      </c>
      <c r="Q92" s="130">
        <f t="shared" si="4"/>
        <v>78.550168557978509</v>
      </c>
    </row>
    <row r="93" spans="1:17" ht="15" customHeight="1" x14ac:dyDescent="0.2">
      <c r="A93" s="47">
        <v>19</v>
      </c>
      <c r="B93" s="52" t="s">
        <v>98</v>
      </c>
      <c r="C93" s="49">
        <f>'P.N.C. x Comp. x Ramos'!C92</f>
        <v>30345105.390000001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0">
        <f>(C93/C113*100)</f>
        <v>0.47598619936501491</v>
      </c>
      <c r="Q93" s="130">
        <f t="shared" si="4"/>
        <v>79.026154757343519</v>
      </c>
    </row>
    <row r="94" spans="1:17" ht="15" customHeight="1" x14ac:dyDescent="0.2">
      <c r="A94" s="47">
        <v>20</v>
      </c>
      <c r="B94" s="52" t="s">
        <v>90</v>
      </c>
      <c r="C94" s="49">
        <f>'P.N.C. x Comp. x Ramos'!C93</f>
        <v>5975681.7799999993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0">
        <f>(C94/C113*100)</f>
        <v>9.3733141556802707E-2</v>
      </c>
      <c r="Q94" s="130">
        <f t="shared" si="4"/>
        <v>79.119887898900316</v>
      </c>
    </row>
    <row r="95" spans="1:17" ht="15" customHeight="1" x14ac:dyDescent="0.2">
      <c r="A95" s="47">
        <v>21</v>
      </c>
      <c r="B95" s="52" t="s">
        <v>99</v>
      </c>
      <c r="C95" s="49">
        <f>'P.N.C. x Comp. x Ramos'!C94</f>
        <v>66146684.949999996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0">
        <f>(C95/C113*100)</f>
        <v>1.0375613716049621</v>
      </c>
      <c r="Q95" s="130">
        <f t="shared" si="4"/>
        <v>80.157449270505282</v>
      </c>
    </row>
    <row r="96" spans="1:17" ht="15" customHeight="1" x14ac:dyDescent="0.2">
      <c r="A96" s="47">
        <v>22</v>
      </c>
      <c r="B96" s="51" t="s">
        <v>112</v>
      </c>
      <c r="C96" s="49">
        <f>'P.N.C. x Comp. x Ramos'!C95</f>
        <v>46171756.880000003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0">
        <f>(C96/C113*100)</f>
        <v>0.72423933919040118</v>
      </c>
      <c r="Q96" s="130">
        <f t="shared" si="4"/>
        <v>80.881688609695686</v>
      </c>
    </row>
    <row r="97" spans="1:18" ht="15" customHeight="1" x14ac:dyDescent="0.2">
      <c r="A97" s="47">
        <v>23</v>
      </c>
      <c r="B97" s="52" t="s">
        <v>103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0">
        <f>(C97/C113*100)</f>
        <v>0</v>
      </c>
      <c r="Q97" s="130">
        <f t="shared" si="4"/>
        <v>80.881688609695686</v>
      </c>
    </row>
    <row r="98" spans="1:18" ht="15" customHeight="1" x14ac:dyDescent="0.2">
      <c r="A98" s="47">
        <v>24</v>
      </c>
      <c r="B98" s="52" t="s">
        <v>82</v>
      </c>
      <c r="C98" s="49">
        <f>'P.N.C. x Comp. x Ramos'!C97</f>
        <v>7296078.9699999997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0">
        <f>(C98/C113*100)</f>
        <v>0.11444458190419593</v>
      </c>
      <c r="Q98" s="130">
        <f t="shared" ref="Q98:Q106" si="5">(Q97+P98)</f>
        <v>80.996133191599881</v>
      </c>
    </row>
    <row r="99" spans="1:18" ht="15" customHeight="1" x14ac:dyDescent="0.2">
      <c r="A99" s="47">
        <v>25</v>
      </c>
      <c r="B99" s="52" t="s">
        <v>102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0">
        <f>(C99/C113*100)</f>
        <v>0</v>
      </c>
      <c r="Q99" s="130">
        <f t="shared" si="5"/>
        <v>80.996133191599881</v>
      </c>
    </row>
    <row r="100" spans="1:18" ht="15" customHeight="1" x14ac:dyDescent="0.2">
      <c r="A100" s="47">
        <v>26</v>
      </c>
      <c r="B100" s="52" t="s">
        <v>111</v>
      </c>
      <c r="C100" s="49">
        <f>'P.N.C. x Comp. x Ramos'!C99</f>
        <v>49069427.029999994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0">
        <f>(C100/C113*100)</f>
        <v>0.76969151290954296</v>
      </c>
      <c r="Q100" s="130">
        <f t="shared" si="5"/>
        <v>81.765824704509427</v>
      </c>
    </row>
    <row r="101" spans="1:18" ht="15" customHeight="1" x14ac:dyDescent="0.2">
      <c r="A101" s="47">
        <v>27</v>
      </c>
      <c r="B101" s="52" t="s">
        <v>113</v>
      </c>
      <c r="C101" s="49">
        <f>'P.N.C. x Comp. x Ramos'!C100</f>
        <v>981293569.28999984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0">
        <f>(C101/C113*100)</f>
        <v>15.392340560517557</v>
      </c>
      <c r="Q101" s="130">
        <f t="shared" si="5"/>
        <v>97.15816526502698</v>
      </c>
    </row>
    <row r="102" spans="1:18" ht="15" customHeight="1" x14ac:dyDescent="0.2">
      <c r="A102" s="47">
        <v>28</v>
      </c>
      <c r="B102" s="52" t="s">
        <v>116</v>
      </c>
      <c r="C102" s="49">
        <f>'P.N.C. x Comp. x Ramos'!C101</f>
        <v>16673089.789999999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0">
        <f>(C102/C113*100)</f>
        <v>0.26153017229029085</v>
      </c>
      <c r="Q102" s="130">
        <f t="shared" si="5"/>
        <v>97.419695437317273</v>
      </c>
      <c r="R102" s="4"/>
    </row>
    <row r="103" spans="1:18" ht="15" customHeight="1" x14ac:dyDescent="0.2">
      <c r="A103" s="47">
        <v>29</v>
      </c>
      <c r="B103" s="52" t="s">
        <v>120</v>
      </c>
      <c r="C103" s="49">
        <f>'P.N.C. x Comp. x Ramos'!C102</f>
        <v>23409540.32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0">
        <f>(C103/C113*100)</f>
        <v>0.36719655386238464</v>
      </c>
      <c r="Q103" s="130">
        <f>(Q102+P103)</f>
        <v>97.786891991179658</v>
      </c>
    </row>
    <row r="104" spans="1:18" ht="15" customHeight="1" x14ac:dyDescent="0.2">
      <c r="A104" s="47">
        <v>30</v>
      </c>
      <c r="B104" s="52" t="s">
        <v>100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0">
        <f>(C104/C113*100)</f>
        <v>0</v>
      </c>
      <c r="Q104" s="130">
        <f t="shared" si="5"/>
        <v>97.786891991179658</v>
      </c>
    </row>
    <row r="105" spans="1:18" ht="15" customHeight="1" x14ac:dyDescent="0.2">
      <c r="A105" s="47">
        <v>31</v>
      </c>
      <c r="B105" s="51" t="s">
        <v>106</v>
      </c>
      <c r="C105" s="49">
        <f>'P.N.C. x Comp. x Ramos'!C104</f>
        <v>30727095.120000001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0">
        <f>(C105/C113*100)</f>
        <v>0.48197800059431911</v>
      </c>
      <c r="Q105" s="130">
        <f t="shared" si="5"/>
        <v>98.268869991773983</v>
      </c>
    </row>
    <row r="106" spans="1:18" ht="15" customHeight="1" x14ac:dyDescent="0.2">
      <c r="A106" s="47">
        <v>32</v>
      </c>
      <c r="B106" s="52" t="s">
        <v>119</v>
      </c>
      <c r="C106" s="49">
        <f>'P.N.C. x Comp. x Ramos'!C105</f>
        <v>7297730.9700000007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0">
        <f t="shared" ref="P106:P111" si="6">(C106/$C$113*100)</f>
        <v>0.11447049478837429</v>
      </c>
      <c r="Q106" s="130">
        <f t="shared" si="5"/>
        <v>98.383340486562361</v>
      </c>
    </row>
    <row r="107" spans="1:18" ht="15" customHeight="1" x14ac:dyDescent="0.2">
      <c r="A107" s="47">
        <v>33</v>
      </c>
      <c r="B107" s="52" t="s">
        <v>115</v>
      </c>
      <c r="C107" s="49">
        <f>'P.N.C. x Comp. x Ramos'!C106</f>
        <v>12777788.230000002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0">
        <f t="shared" si="6"/>
        <v>0.20042938647670724</v>
      </c>
      <c r="Q107" s="130">
        <f t="shared" ref="Q107:Q112" si="7">(Q106+P107)</f>
        <v>98.583769873039074</v>
      </c>
    </row>
    <row r="108" spans="1:18" ht="15" customHeight="1" x14ac:dyDescent="0.2">
      <c r="A108" s="47">
        <v>34</v>
      </c>
      <c r="B108" s="52" t="s">
        <v>117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0">
        <f t="shared" si="6"/>
        <v>0</v>
      </c>
      <c r="Q108" s="130">
        <f t="shared" si="7"/>
        <v>98.583769873039074</v>
      </c>
    </row>
    <row r="109" spans="1:18" ht="15" customHeight="1" x14ac:dyDescent="0.2">
      <c r="A109" s="47">
        <v>35</v>
      </c>
      <c r="B109" s="52" t="s">
        <v>122</v>
      </c>
      <c r="C109" s="49">
        <f>'P.N.C. x Comp. x Ramos'!C108</f>
        <v>1600701.31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0">
        <f t="shared" si="6"/>
        <v>2.5108224969835918E-2</v>
      </c>
      <c r="Q109" s="130">
        <f t="shared" si="7"/>
        <v>98.608878098008915</v>
      </c>
    </row>
    <row r="110" spans="1:18" ht="15" customHeight="1" x14ac:dyDescent="0.2">
      <c r="A110" s="47">
        <v>36</v>
      </c>
      <c r="B110" s="52" t="s">
        <v>124</v>
      </c>
      <c r="C110" s="49">
        <f>'P.N.C. x Comp. x Ramos'!C109</f>
        <v>173363.79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0">
        <f t="shared" si="6"/>
        <v>2.7193437112532823E-3</v>
      </c>
      <c r="Q110" s="130">
        <f t="shared" si="7"/>
        <v>98.611597441720164</v>
      </c>
    </row>
    <row r="111" spans="1:18" ht="15" customHeight="1" x14ac:dyDescent="0.2">
      <c r="A111" s="47">
        <v>37</v>
      </c>
      <c r="B111" s="52" t="s">
        <v>101</v>
      </c>
      <c r="C111" s="49">
        <f>'P.N.C. x Comp. x Ramos'!C110</f>
        <v>56464110.269999996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0">
        <f t="shared" si="6"/>
        <v>0.88568277824473229</v>
      </c>
      <c r="Q111" s="130">
        <f t="shared" si="7"/>
        <v>99.497280219964892</v>
      </c>
    </row>
    <row r="112" spans="1:18" ht="15" customHeight="1" x14ac:dyDescent="0.2">
      <c r="A112" s="47">
        <v>38</v>
      </c>
      <c r="B112" s="52" t="s">
        <v>107</v>
      </c>
      <c r="C112" s="49">
        <f>'P.N.C. x Comp. x Ramos'!C111</f>
        <v>32049426.489999998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0">
        <f>(C112/$C$113*100)</f>
        <v>0.50271978003512641</v>
      </c>
      <c r="Q112" s="130">
        <f t="shared" si="7"/>
        <v>100.00000000000001</v>
      </c>
    </row>
    <row r="113" spans="1:17" x14ac:dyDescent="0.2">
      <c r="A113" s="54"/>
      <c r="B113" s="55" t="s">
        <v>21</v>
      </c>
      <c r="C113" s="56">
        <f>SUM(C75:C112)</f>
        <v>6375206976.6899996</v>
      </c>
      <c r="D113" s="56">
        <f t="shared" ref="D113:O113" si="8">SUM(D75:D106)</f>
        <v>0</v>
      </c>
      <c r="E113" s="56">
        <f t="shared" si="8"/>
        <v>0</v>
      </c>
      <c r="F113" s="56">
        <f t="shared" si="8"/>
        <v>0</v>
      </c>
      <c r="G113" s="56">
        <f t="shared" si="8"/>
        <v>0</v>
      </c>
      <c r="H113" s="56">
        <f t="shared" si="8"/>
        <v>0</v>
      </c>
      <c r="I113" s="56">
        <f t="shared" si="8"/>
        <v>0</v>
      </c>
      <c r="J113" s="56">
        <f t="shared" si="8"/>
        <v>0</v>
      </c>
      <c r="K113" s="56">
        <f t="shared" si="8"/>
        <v>0</v>
      </c>
      <c r="L113" s="56">
        <f t="shared" si="8"/>
        <v>0</v>
      </c>
      <c r="M113" s="56">
        <f t="shared" si="8"/>
        <v>0</v>
      </c>
      <c r="N113" s="56">
        <f t="shared" si="8"/>
        <v>0</v>
      </c>
      <c r="O113" s="56">
        <f t="shared" si="8"/>
        <v>0</v>
      </c>
      <c r="P113" s="57">
        <f>SUM(P75:P112)</f>
        <v>100.00000000000001</v>
      </c>
      <c r="Q113" s="53"/>
    </row>
    <row r="114" spans="1:17" x14ac:dyDescent="0.2">
      <c r="A114" s="80" t="s">
        <v>95</v>
      </c>
      <c r="B114" s="28"/>
    </row>
    <row r="138" spans="1:17" ht="20.25" x14ac:dyDescent="0.3">
      <c r="A138" s="192" t="s">
        <v>42</v>
      </c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1:17" x14ac:dyDescent="0.2">
      <c r="A139" s="191" t="s">
        <v>92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</row>
    <row r="140" spans="1:17" x14ac:dyDescent="0.2">
      <c r="A140" s="194" t="s">
        <v>129</v>
      </c>
      <c r="B140" s="194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</row>
    <row r="141" spans="1:17" x14ac:dyDescent="0.2">
      <c r="A141" s="191" t="s">
        <v>110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</row>
    <row r="143" spans="1:17" ht="21" customHeight="1" x14ac:dyDescent="0.2">
      <c r="A143" s="111" t="s">
        <v>32</v>
      </c>
      <c r="B143" s="111" t="s">
        <v>33</v>
      </c>
      <c r="C143" s="111" t="s">
        <v>50</v>
      </c>
      <c r="D143" s="111" t="s">
        <v>23</v>
      </c>
      <c r="E143" s="111" t="s">
        <v>1</v>
      </c>
      <c r="F143" s="111" t="s">
        <v>2</v>
      </c>
      <c r="G143" s="111" t="s">
        <v>3</v>
      </c>
      <c r="H143" s="111" t="s">
        <v>4</v>
      </c>
      <c r="I143" s="111" t="s">
        <v>5</v>
      </c>
      <c r="J143" s="111" t="s">
        <v>6</v>
      </c>
      <c r="K143" s="111" t="s">
        <v>7</v>
      </c>
      <c r="L143" s="111" t="s">
        <v>8</v>
      </c>
      <c r="M143" s="111" t="s">
        <v>9</v>
      </c>
      <c r="N143" s="111" t="s">
        <v>10</v>
      </c>
      <c r="O143" s="111" t="s">
        <v>11</v>
      </c>
      <c r="P143" s="111" t="s">
        <v>60</v>
      </c>
      <c r="Q143" s="111" t="s">
        <v>61</v>
      </c>
    </row>
    <row r="144" spans="1:17" ht="15" customHeight="1" x14ac:dyDescent="0.2">
      <c r="A144" s="47">
        <v>1</v>
      </c>
      <c r="B144" s="101" t="s">
        <v>88</v>
      </c>
      <c r="C144" s="49">
        <f>'P.N.C. x Comp. x Ramos'!C139</f>
        <v>1691547605.25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28.103779509921633</v>
      </c>
      <c r="Q144" s="50">
        <f>(P144)</f>
        <v>28.103779509921633</v>
      </c>
    </row>
    <row r="145" spans="1:17" ht="15" customHeight="1" x14ac:dyDescent="0.2">
      <c r="A145" s="47">
        <v>2</v>
      </c>
      <c r="B145" s="52" t="s">
        <v>118</v>
      </c>
      <c r="C145" s="49">
        <f>'P.N.C. x Comp. x Ramos'!C140</f>
        <v>851141783.63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14.141074684849722</v>
      </c>
      <c r="Q145" s="50">
        <f>(Q144+P145)</f>
        <v>42.244854194771357</v>
      </c>
    </row>
    <row r="146" spans="1:17" ht="15" customHeight="1" x14ac:dyDescent="0.2">
      <c r="A146" s="47">
        <v>3</v>
      </c>
      <c r="B146" s="52" t="s">
        <v>97</v>
      </c>
      <c r="C146" s="49">
        <f>'P.N.C. x Comp. x Ramos'!C141</f>
        <v>636546704.72000003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10.575740334883534</v>
      </c>
      <c r="Q146" s="50">
        <f>(Q145+P146)</f>
        <v>52.82059452965489</v>
      </c>
    </row>
    <row r="147" spans="1:17" ht="15" customHeight="1" x14ac:dyDescent="0.2">
      <c r="A147" s="47">
        <v>4</v>
      </c>
      <c r="B147" s="52" t="s">
        <v>94</v>
      </c>
      <c r="C147" s="49">
        <f>'P.N.C. x Comp. x Ramos'!C142</f>
        <v>457317665.37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7.597985887988715</v>
      </c>
      <c r="Q147" s="50">
        <f t="shared" ref="Q147:Q173" si="9">(Q146+P147)</f>
        <v>60.418580417643604</v>
      </c>
    </row>
    <row r="148" spans="1:17" ht="15" customHeight="1" x14ac:dyDescent="0.2">
      <c r="A148" s="47">
        <v>5</v>
      </c>
      <c r="B148" s="52" t="s">
        <v>89</v>
      </c>
      <c r="C148" s="49">
        <f>'P.N.C. x Comp. x Ramos'!C143</f>
        <v>353489267.94999999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5.8729558747015984</v>
      </c>
      <c r="Q148" s="50">
        <f t="shared" si="9"/>
        <v>66.291536292345199</v>
      </c>
    </row>
    <row r="149" spans="1:17" ht="15" customHeight="1" x14ac:dyDescent="0.2">
      <c r="A149" s="47">
        <v>6</v>
      </c>
      <c r="B149" s="52" t="s">
        <v>127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9"/>
        <v>66.291536292345199</v>
      </c>
    </row>
    <row r="150" spans="1:17" ht="15" customHeight="1" x14ac:dyDescent="0.2">
      <c r="A150" s="47">
        <v>7</v>
      </c>
      <c r="B150" s="52" t="s">
        <v>91</v>
      </c>
      <c r="C150" s="49">
        <f>'P.N.C. x Comp. x Ramos'!C145</f>
        <v>90174641.460000008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1.4981832217506714</v>
      </c>
      <c r="Q150" s="50">
        <f t="shared" si="9"/>
        <v>67.789719514095864</v>
      </c>
    </row>
    <row r="151" spans="1:17" ht="15" customHeight="1" x14ac:dyDescent="0.2">
      <c r="A151" s="47">
        <v>8</v>
      </c>
      <c r="B151" s="52" t="s">
        <v>123</v>
      </c>
      <c r="C151" s="49">
        <f>'P.N.C. x Comp. x Ramos'!C146</f>
        <v>113164193.87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1.8801371850663766</v>
      </c>
      <c r="Q151" s="50">
        <f t="shared" si="9"/>
        <v>69.669856699162239</v>
      </c>
    </row>
    <row r="152" spans="1:17" ht="15" customHeight="1" x14ac:dyDescent="0.2">
      <c r="A152" s="47">
        <v>9</v>
      </c>
      <c r="B152" s="52" t="s">
        <v>78</v>
      </c>
      <c r="C152" s="49">
        <f>'P.N.C. x Comp. x Ramos'!C147</f>
        <v>90324419.099999994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1.5006716635521389</v>
      </c>
      <c r="Q152" s="50">
        <f t="shared" si="9"/>
        <v>71.170528362714379</v>
      </c>
    </row>
    <row r="153" spans="1:17" ht="15" customHeight="1" x14ac:dyDescent="0.2">
      <c r="A153" s="47">
        <v>10</v>
      </c>
      <c r="B153" s="52" t="s">
        <v>93</v>
      </c>
      <c r="C153" s="49">
        <f>'P.N.C. x Comp. x Ramos'!C148</f>
        <v>222186322.91999999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3.6914571071389166</v>
      </c>
      <c r="Q153" s="50">
        <f t="shared" si="9"/>
        <v>74.861985469853295</v>
      </c>
    </row>
    <row r="154" spans="1:17" ht="15" customHeight="1" x14ac:dyDescent="0.2">
      <c r="A154" s="47">
        <v>11</v>
      </c>
      <c r="B154" s="52" t="s">
        <v>96</v>
      </c>
      <c r="C154" s="49">
        <f>'P.N.C. x Comp. x Ramos'!C149</f>
        <v>9682324.0099999998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0.16086446416058398</v>
      </c>
      <c r="Q154" s="50">
        <f>(Q153+P154)</f>
        <v>75.022849934013877</v>
      </c>
    </row>
    <row r="155" spans="1:17" ht="15" customHeight="1" x14ac:dyDescent="0.2">
      <c r="A155" s="47">
        <v>12</v>
      </c>
      <c r="B155" s="52" t="s">
        <v>83</v>
      </c>
      <c r="C155" s="49">
        <f>'P.N.C. x Comp. x Ramos'!C150</f>
        <v>28490655.879999999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0.47335062191538774</v>
      </c>
      <c r="Q155" s="50">
        <f>(Q154+P155)</f>
        <v>75.496200555929263</v>
      </c>
    </row>
    <row r="156" spans="1:17" ht="15" customHeight="1" x14ac:dyDescent="0.2">
      <c r="A156" s="47">
        <v>13</v>
      </c>
      <c r="B156" s="52" t="s">
        <v>125</v>
      </c>
      <c r="C156" s="49">
        <f>'P.N.C. x Comp. x Ramos'!C151</f>
        <v>44793.53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7.4421050089512988E-4</v>
      </c>
      <c r="Q156" s="50">
        <f t="shared" si="9"/>
        <v>75.496944766430161</v>
      </c>
    </row>
    <row r="157" spans="1:17" ht="15" customHeight="1" x14ac:dyDescent="0.2">
      <c r="A157" s="47">
        <v>14</v>
      </c>
      <c r="B157" s="52" t="s">
        <v>81</v>
      </c>
      <c r="C157" s="49">
        <f>'P.N.C. x Comp. x Ramos'!C152</f>
        <v>37302601.089999996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0.6197544029657881</v>
      </c>
      <c r="Q157" s="50">
        <f t="shared" si="9"/>
        <v>76.116699169395943</v>
      </c>
    </row>
    <row r="158" spans="1:17" ht="15" customHeight="1" x14ac:dyDescent="0.2">
      <c r="A158" s="47">
        <v>15</v>
      </c>
      <c r="B158" s="52" t="s">
        <v>80</v>
      </c>
      <c r="C158" s="49">
        <f>'P.N.C. x Comp. x Ramos'!C153</f>
        <v>31329482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0.52051556311826641</v>
      </c>
      <c r="Q158" s="50">
        <f t="shared" si="9"/>
        <v>76.637214732514209</v>
      </c>
    </row>
    <row r="159" spans="1:17" ht="15" customHeight="1" x14ac:dyDescent="0.2">
      <c r="A159" s="47">
        <v>16</v>
      </c>
      <c r="B159" s="52" t="s">
        <v>104</v>
      </c>
      <c r="C159" s="49">
        <f>'P.N.C. x Comp. x Ramos'!C154</f>
        <v>58901128.919999994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0.97859754872727867</v>
      </c>
      <c r="Q159" s="50">
        <f t="shared" si="9"/>
        <v>77.615812281241489</v>
      </c>
    </row>
    <row r="160" spans="1:17" ht="15" customHeight="1" x14ac:dyDescent="0.2">
      <c r="A160" s="47">
        <v>17</v>
      </c>
      <c r="B160" s="52" t="s">
        <v>79</v>
      </c>
      <c r="C160" s="49">
        <f>'P.N.C. x Comp. x Ramos'!C155</f>
        <v>123660654.12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2.0545279048930642</v>
      </c>
      <c r="Q160" s="50">
        <f t="shared" si="9"/>
        <v>79.670340186134553</v>
      </c>
    </row>
    <row r="161" spans="1:18" ht="15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9"/>
        <v>79.670340186134553</v>
      </c>
    </row>
    <row r="162" spans="1:18" ht="15" customHeight="1" x14ac:dyDescent="0.2">
      <c r="A162" s="47">
        <v>19</v>
      </c>
      <c r="B162" s="52" t="s">
        <v>98</v>
      </c>
      <c r="C162" s="49">
        <f>'P.N.C. x Comp. x Ramos'!C157</f>
        <v>25325986.989999998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0.42077205041646509</v>
      </c>
      <c r="Q162" s="50">
        <f t="shared" si="9"/>
        <v>80.091112236551012</v>
      </c>
    </row>
    <row r="163" spans="1:18" ht="15" customHeight="1" x14ac:dyDescent="0.2">
      <c r="A163" s="47">
        <v>20</v>
      </c>
      <c r="B163" s="52" t="s">
        <v>90</v>
      </c>
      <c r="C163" s="49">
        <f>'P.N.C. x Comp. x Ramos'!C158</f>
        <v>5192012.7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8.6261350068210216E-2</v>
      </c>
      <c r="Q163" s="50">
        <f>(Q162+P163)</f>
        <v>80.177373586619225</v>
      </c>
    </row>
    <row r="164" spans="1:18" ht="15" customHeight="1" x14ac:dyDescent="0.2">
      <c r="A164" s="47">
        <v>21</v>
      </c>
      <c r="B164" s="52" t="s">
        <v>99</v>
      </c>
      <c r="C164" s="49">
        <f>'P.N.C. x Comp. x Ramos'!C159</f>
        <v>65436003.689999998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1.0871695328032969</v>
      </c>
      <c r="Q164" s="50">
        <f>(Q163+P164)</f>
        <v>81.264543119422527</v>
      </c>
    </row>
    <row r="165" spans="1:18" ht="15" customHeight="1" x14ac:dyDescent="0.2">
      <c r="A165" s="47">
        <v>22</v>
      </c>
      <c r="B165" s="51" t="s">
        <v>112</v>
      </c>
      <c r="C165" s="49">
        <f>'P.N.C. x Comp. x Ramos'!C160</f>
        <v>41383821.57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0.6875607834337768</v>
      </c>
      <c r="Q165" s="50">
        <f>(Q164+P165)</f>
        <v>81.952103902856308</v>
      </c>
    </row>
    <row r="166" spans="1:18" ht="15" customHeight="1" x14ac:dyDescent="0.2">
      <c r="A166" s="47">
        <v>23</v>
      </c>
      <c r="B166" s="52" t="s">
        <v>103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9"/>
        <v>81.952103902856308</v>
      </c>
    </row>
    <row r="167" spans="1:18" ht="15" customHeight="1" x14ac:dyDescent="0.2">
      <c r="A167" s="47">
        <v>24</v>
      </c>
      <c r="B167" s="52" t="s">
        <v>82</v>
      </c>
      <c r="C167" s="49">
        <f>'P.N.C. x Comp. x Ramos'!C162</f>
        <v>4891074.26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8.1261486311748066E-2</v>
      </c>
      <c r="Q167" s="50">
        <f t="shared" si="9"/>
        <v>82.033365389168054</v>
      </c>
    </row>
    <row r="168" spans="1:18" ht="15" customHeight="1" x14ac:dyDescent="0.2">
      <c r="A168" s="47">
        <v>25</v>
      </c>
      <c r="B168" s="52" t="s">
        <v>102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9"/>
        <v>82.033365389168054</v>
      </c>
    </row>
    <row r="169" spans="1:18" ht="15" customHeight="1" x14ac:dyDescent="0.2">
      <c r="A169" s="47">
        <v>26</v>
      </c>
      <c r="B169" s="52" t="s">
        <v>111</v>
      </c>
      <c r="C169" s="49">
        <f>'P.N.C. x Comp. x Ramos'!C164</f>
        <v>49902741.640000008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0.82909617420070858</v>
      </c>
      <c r="Q169" s="50">
        <f t="shared" si="9"/>
        <v>82.862461563368768</v>
      </c>
    </row>
    <row r="170" spans="1:18" ht="15" customHeight="1" x14ac:dyDescent="0.2">
      <c r="A170" s="47">
        <v>27</v>
      </c>
      <c r="B170" s="52" t="s">
        <v>113</v>
      </c>
      <c r="C170" s="49">
        <f>'P.N.C. x Comp. x Ramos'!C165</f>
        <v>850125342.29999995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14.124187283670805</v>
      </c>
      <c r="Q170" s="50">
        <f>(Q169+P170)</f>
        <v>96.986648847039575</v>
      </c>
    </row>
    <row r="171" spans="1:18" ht="15" customHeight="1" x14ac:dyDescent="0.2">
      <c r="A171" s="47">
        <v>28</v>
      </c>
      <c r="B171" s="52" t="s">
        <v>116</v>
      </c>
      <c r="C171" s="49">
        <f>'P.N.C. x Comp. x Ramos'!C166</f>
        <v>29371993.850000001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0.48799338331667935</v>
      </c>
      <c r="Q171" s="50">
        <f>(Q170+P171)</f>
        <v>97.474642230356253</v>
      </c>
      <c r="R171" s="4"/>
    </row>
    <row r="172" spans="1:18" ht="15" customHeight="1" x14ac:dyDescent="0.2">
      <c r="A172" s="47">
        <v>29</v>
      </c>
      <c r="B172" s="52" t="s">
        <v>120</v>
      </c>
      <c r="C172" s="49">
        <f>'P.N.C. x Comp. x Ramos'!C167</f>
        <v>19463574.609999999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0.32337251852483678</v>
      </c>
      <c r="Q172" s="50">
        <f>(Q171+P172)</f>
        <v>97.798014748881087</v>
      </c>
    </row>
    <row r="173" spans="1:18" ht="15" customHeight="1" x14ac:dyDescent="0.2">
      <c r="A173" s="47">
        <v>30</v>
      </c>
      <c r="B173" s="52" t="s">
        <v>100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9"/>
        <v>97.798014748881087</v>
      </c>
    </row>
    <row r="174" spans="1:18" ht="15" customHeight="1" x14ac:dyDescent="0.2">
      <c r="A174" s="47">
        <v>31</v>
      </c>
      <c r="B174" s="51" t="s">
        <v>106</v>
      </c>
      <c r="C174" s="49">
        <f>'P.N.C. x Comp. x Ramos'!C169</f>
        <v>31587723.879999999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0.52480605593870044</v>
      </c>
      <c r="Q174" s="50">
        <f t="shared" ref="Q174:Q180" si="10">(Q173+P174)</f>
        <v>98.322820804819784</v>
      </c>
    </row>
    <row r="175" spans="1:18" ht="15" customHeight="1" x14ac:dyDescent="0.2">
      <c r="A175" s="47">
        <v>32</v>
      </c>
      <c r="B175" s="52" t="s">
        <v>119</v>
      </c>
      <c r="C175" s="49">
        <f>'P.N.C. x Comp. x Ramos'!C170</f>
        <v>7022894.1099999994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1">(C175/$C$182*100)</f>
        <v>0.11668005498420324</v>
      </c>
      <c r="Q175" s="50">
        <f t="shared" si="10"/>
        <v>98.439500859803985</v>
      </c>
    </row>
    <row r="176" spans="1:18" ht="15" customHeight="1" x14ac:dyDescent="0.2">
      <c r="A176" s="47">
        <v>33</v>
      </c>
      <c r="B176" s="52" t="s">
        <v>115</v>
      </c>
      <c r="C176" s="49">
        <f>'P.N.C. x Comp. x Ramos'!C171</f>
        <v>16931067.18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1"/>
        <v>0.28129682984834853</v>
      </c>
      <c r="Q176" s="50">
        <f t="shared" si="10"/>
        <v>98.720797689652329</v>
      </c>
    </row>
    <row r="177" spans="1:17" ht="15" customHeight="1" x14ac:dyDescent="0.2">
      <c r="A177" s="47">
        <v>34</v>
      </c>
      <c r="B177" s="52" t="s">
        <v>117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1"/>
        <v>0</v>
      </c>
      <c r="Q177" s="50">
        <f t="shared" si="10"/>
        <v>98.720797689652329</v>
      </c>
    </row>
    <row r="178" spans="1:17" ht="15" customHeight="1" x14ac:dyDescent="0.2">
      <c r="A178" s="47">
        <v>35</v>
      </c>
      <c r="B178" s="52" t="s">
        <v>122</v>
      </c>
      <c r="C178" s="49">
        <f>'P.N.C. x Comp. x Ramos'!C173</f>
        <v>622143.59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1"/>
        <v>1.0336443516342523E-2</v>
      </c>
      <c r="Q178" s="50">
        <f t="shared" si="10"/>
        <v>98.731134133168666</v>
      </c>
    </row>
    <row r="179" spans="1:17" ht="15" customHeight="1" x14ac:dyDescent="0.2">
      <c r="A179" s="47">
        <v>36</v>
      </c>
      <c r="B179" s="52" t="s">
        <v>124</v>
      </c>
      <c r="C179" s="49">
        <f>'P.N.C. x Comp. x Ramos'!C174</f>
        <v>49772.12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1"/>
        <v>8.2692599479908182E-4</v>
      </c>
      <c r="Q179" s="50">
        <f t="shared" si="10"/>
        <v>98.731961059163467</v>
      </c>
    </row>
    <row r="180" spans="1:17" ht="15" customHeight="1" x14ac:dyDescent="0.2">
      <c r="A180" s="47">
        <v>37</v>
      </c>
      <c r="B180" s="52" t="s">
        <v>101</v>
      </c>
      <c r="C180" s="49">
        <f>'P.N.C. x Comp. x Ramos'!C175</f>
        <v>48040589.539999999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1"/>
        <v>0.79815793050605155</v>
      </c>
      <c r="Q180" s="50">
        <f t="shared" si="10"/>
        <v>99.530118989669518</v>
      </c>
    </row>
    <row r="181" spans="1:17" ht="15" customHeight="1" x14ac:dyDescent="0.2">
      <c r="A181" s="76">
        <v>38</v>
      </c>
      <c r="B181" s="52" t="s">
        <v>107</v>
      </c>
      <c r="C181" s="77">
        <f>'P.N.C. x Comp. x Ramos'!C176</f>
        <v>28281822.289999999</v>
      </c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139">
        <f>(C181/$C$182*100)</f>
        <v>0.46988101033046403</v>
      </c>
      <c r="Q181" s="50">
        <f>(Q180+P181)</f>
        <v>99.999999999999986</v>
      </c>
    </row>
    <row r="182" spans="1:17" ht="18.75" customHeight="1" x14ac:dyDescent="0.2">
      <c r="A182" s="54"/>
      <c r="B182" s="55" t="s">
        <v>21</v>
      </c>
      <c r="C182" s="56">
        <f>SUM(C144:O181)</f>
        <v>6018932808.1399994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x14ac:dyDescent="0.2">
      <c r="A183" s="80" t="s">
        <v>95</v>
      </c>
      <c r="B183" s="28"/>
    </row>
    <row r="206" spans="1:17" ht="20.25" x14ac:dyDescent="0.3">
      <c r="A206" s="192" t="s">
        <v>42</v>
      </c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1:17" x14ac:dyDescent="0.2">
      <c r="A207" s="191" t="s">
        <v>92</v>
      </c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</row>
    <row r="208" spans="1:17" x14ac:dyDescent="0.2">
      <c r="A208" s="194" t="s">
        <v>130</v>
      </c>
      <c r="B208" s="194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</row>
    <row r="209" spans="1:17" x14ac:dyDescent="0.2">
      <c r="A209" s="191" t="s">
        <v>110</v>
      </c>
      <c r="B209" s="191"/>
      <c r="C209" s="191"/>
      <c r="D209" s="191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</row>
    <row r="211" spans="1:17" ht="18.75" customHeight="1" x14ac:dyDescent="0.2">
      <c r="A211" s="111" t="s">
        <v>32</v>
      </c>
      <c r="B211" s="111" t="s">
        <v>33</v>
      </c>
      <c r="C211" s="111" t="s">
        <v>50</v>
      </c>
      <c r="D211" s="111" t="s">
        <v>23</v>
      </c>
      <c r="E211" s="111" t="s">
        <v>1</v>
      </c>
      <c r="F211" s="111" t="s">
        <v>2</v>
      </c>
      <c r="G211" s="111" t="s">
        <v>3</v>
      </c>
      <c r="H211" s="111" t="s">
        <v>4</v>
      </c>
      <c r="I211" s="111" t="s">
        <v>5</v>
      </c>
      <c r="J211" s="111" t="s">
        <v>6</v>
      </c>
      <c r="K211" s="111" t="s">
        <v>7</v>
      </c>
      <c r="L211" s="111" t="s">
        <v>8</v>
      </c>
      <c r="M211" s="111" t="s">
        <v>9</v>
      </c>
      <c r="N211" s="111" t="s">
        <v>10</v>
      </c>
      <c r="O211" s="111" t="s">
        <v>11</v>
      </c>
      <c r="P211" s="111" t="s">
        <v>60</v>
      </c>
      <c r="Q211" s="111" t="s">
        <v>61</v>
      </c>
    </row>
    <row r="212" spans="1:17" ht="15" customHeight="1" x14ac:dyDescent="0.2">
      <c r="A212" s="47">
        <v>1</v>
      </c>
      <c r="B212" s="101" t="s">
        <v>88</v>
      </c>
      <c r="C212" s="49">
        <f>'P.N.C. x Comp. x Ramos'!C204</f>
        <v>1280260505.8899996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23.234117298549606</v>
      </c>
      <c r="Q212" s="50">
        <f>(P212)</f>
        <v>23.234117298549606</v>
      </c>
    </row>
    <row r="213" spans="1:17" ht="15" customHeight="1" x14ac:dyDescent="0.2">
      <c r="A213" s="47">
        <v>2</v>
      </c>
      <c r="B213" s="52" t="s">
        <v>118</v>
      </c>
      <c r="C213" s="49">
        <f>'P.N.C. x Comp. x Ramos'!C205</f>
        <v>722736223.13000011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2">(C213/$C$250*100)</f>
        <v>13.11618854667374</v>
      </c>
      <c r="Q213" s="50">
        <f>(Q212+P213)</f>
        <v>36.350305845223346</v>
      </c>
    </row>
    <row r="214" spans="1:17" ht="15" customHeight="1" x14ac:dyDescent="0.2">
      <c r="A214" s="47">
        <v>3</v>
      </c>
      <c r="B214" s="52" t="s">
        <v>97</v>
      </c>
      <c r="C214" s="49">
        <f>'P.N.C. x Comp. x Ramos'!C206</f>
        <v>635365811.17000008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2"/>
        <v>11.530593747363687</v>
      </c>
      <c r="Q214" s="50">
        <f>(Q213+P214)</f>
        <v>47.880899592587035</v>
      </c>
    </row>
    <row r="215" spans="1:17" ht="15" customHeight="1" x14ac:dyDescent="0.2">
      <c r="A215" s="47">
        <v>4</v>
      </c>
      <c r="B215" s="52" t="s">
        <v>94</v>
      </c>
      <c r="C215" s="49">
        <f>'P.N.C. x Comp. x Ramos'!C207</f>
        <v>474517632.35000008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2"/>
        <v>8.6115273255154285</v>
      </c>
      <c r="Q215" s="50">
        <f t="shared" ref="Q215:Q221" si="13">(Q214+P215)</f>
        <v>56.492426918102467</v>
      </c>
    </row>
    <row r="216" spans="1:17" ht="15" customHeight="1" x14ac:dyDescent="0.2">
      <c r="A216" s="47">
        <v>5</v>
      </c>
      <c r="B216" s="52" t="s">
        <v>89</v>
      </c>
      <c r="C216" s="49">
        <f>'P.N.C. x Comp. x Ramos'!C208</f>
        <v>342916213.71000004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2"/>
        <v>6.2232299569172236</v>
      </c>
      <c r="Q216" s="50">
        <f t="shared" si="13"/>
        <v>62.71565687501969</v>
      </c>
    </row>
    <row r="217" spans="1:17" ht="15" customHeight="1" x14ac:dyDescent="0.2">
      <c r="A217" s="47">
        <v>6</v>
      </c>
      <c r="B217" s="52" t="s">
        <v>127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2"/>
        <v>0</v>
      </c>
      <c r="Q217" s="50">
        <f t="shared" si="13"/>
        <v>62.71565687501969</v>
      </c>
    </row>
    <row r="218" spans="1:17" ht="15" customHeight="1" x14ac:dyDescent="0.2">
      <c r="A218" s="47">
        <v>7</v>
      </c>
      <c r="B218" s="52" t="s">
        <v>91</v>
      </c>
      <c r="C218" s="49">
        <f>'P.N.C. x Comp. x Ramos'!C210</f>
        <v>74240925.649999991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2"/>
        <v>1.3473213982383097</v>
      </c>
      <c r="Q218" s="50">
        <f t="shared" si="13"/>
        <v>64.062978273257997</v>
      </c>
    </row>
    <row r="219" spans="1:17" ht="15" customHeight="1" x14ac:dyDescent="0.2">
      <c r="A219" s="47">
        <v>8</v>
      </c>
      <c r="B219" s="52" t="s">
        <v>123</v>
      </c>
      <c r="C219" s="49">
        <f>'P.N.C. x Comp. x Ramos'!C211</f>
        <v>136881814.33000001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2"/>
        <v>2.4841257818623697</v>
      </c>
      <c r="Q219" s="50">
        <f t="shared" si="13"/>
        <v>66.547104055120371</v>
      </c>
    </row>
    <row r="220" spans="1:17" ht="15" customHeight="1" x14ac:dyDescent="0.2">
      <c r="A220" s="47">
        <v>9</v>
      </c>
      <c r="B220" s="52" t="s">
        <v>78</v>
      </c>
      <c r="C220" s="49">
        <f>'P.N.C. x Comp. x Ramos'!C212</f>
        <v>62757334.530000001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2"/>
        <v>1.1389176383291626</v>
      </c>
      <c r="Q220" s="50">
        <f t="shared" si="13"/>
        <v>67.686021693449533</v>
      </c>
    </row>
    <row r="221" spans="1:17" ht="15" customHeight="1" x14ac:dyDescent="0.2">
      <c r="A221" s="47">
        <v>10</v>
      </c>
      <c r="B221" s="52" t="s">
        <v>93</v>
      </c>
      <c r="C221" s="49">
        <f>'P.N.C. x Comp. x Ramos'!C213</f>
        <v>184598508.78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2"/>
        <v>3.3500864756819815</v>
      </c>
      <c r="Q221" s="50">
        <f t="shared" si="13"/>
        <v>71.036108169131509</v>
      </c>
    </row>
    <row r="222" spans="1:17" ht="15" customHeight="1" x14ac:dyDescent="0.2">
      <c r="A222" s="47">
        <v>11</v>
      </c>
      <c r="B222" s="52" t="s">
        <v>96</v>
      </c>
      <c r="C222" s="49">
        <f>'P.N.C. x Comp. x Ramos'!C214</f>
        <v>6030235.8400000008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2"/>
        <v>0.10943648280947275</v>
      </c>
      <c r="Q222" s="50">
        <f>(Q221+P222)</f>
        <v>71.14554465194098</v>
      </c>
    </row>
    <row r="223" spans="1:17" ht="15" customHeight="1" x14ac:dyDescent="0.2">
      <c r="A223" s="47">
        <v>12</v>
      </c>
      <c r="B223" s="52" t="s">
        <v>83</v>
      </c>
      <c r="C223" s="49">
        <f>'P.N.C. x Comp. x Ramos'!C215</f>
        <v>15725959.109999999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2"/>
        <v>0.28539408730720323</v>
      </c>
      <c r="Q223" s="50">
        <f>(Q222+P223)</f>
        <v>71.430938739248177</v>
      </c>
    </row>
    <row r="224" spans="1:17" ht="15" customHeight="1" x14ac:dyDescent="0.2">
      <c r="A224" s="47">
        <v>13</v>
      </c>
      <c r="B224" s="52" t="s">
        <v>125</v>
      </c>
      <c r="C224" s="49">
        <f>'P.N.C. x Comp. x Ramos'!C216</f>
        <v>59233.61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2"/>
        <v>1.0749692241734964E-3</v>
      </c>
      <c r="Q224" s="50">
        <f t="shared" ref="Q224:Q230" si="14">(Q223+P224)</f>
        <v>71.432013708472354</v>
      </c>
    </row>
    <row r="225" spans="1:18" ht="15" customHeight="1" x14ac:dyDescent="0.2">
      <c r="A225" s="47">
        <v>14</v>
      </c>
      <c r="B225" s="52" t="s">
        <v>81</v>
      </c>
      <c r="C225" s="49">
        <f>'P.N.C. x Comp. x Ramos'!C217</f>
        <v>30635639.289999999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2"/>
        <v>0.55597437670319916</v>
      </c>
      <c r="Q225" s="50">
        <f t="shared" si="14"/>
        <v>71.987988085175559</v>
      </c>
    </row>
    <row r="226" spans="1:18" ht="15" customHeight="1" x14ac:dyDescent="0.2">
      <c r="A226" s="47">
        <v>15</v>
      </c>
      <c r="B226" s="52" t="s">
        <v>80</v>
      </c>
      <c r="C226" s="49">
        <f>'P.N.C. x Comp. x Ramos'!C218</f>
        <v>23097877.689999998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2"/>
        <v>0.41917937570365221</v>
      </c>
      <c r="Q226" s="50">
        <f t="shared" si="14"/>
        <v>72.407167460879208</v>
      </c>
    </row>
    <row r="227" spans="1:18" ht="15" customHeight="1" x14ac:dyDescent="0.2">
      <c r="A227" s="47">
        <v>16</v>
      </c>
      <c r="B227" s="52" t="s">
        <v>104</v>
      </c>
      <c r="C227" s="49">
        <f>'P.N.C. x Comp. x Ramos'!C219</f>
        <v>40333820.509999998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2"/>
        <v>0.73197658798083987</v>
      </c>
      <c r="Q227" s="50">
        <f t="shared" si="14"/>
        <v>73.139144048860047</v>
      </c>
    </row>
    <row r="228" spans="1:18" ht="15" customHeight="1" x14ac:dyDescent="0.2">
      <c r="A228" s="47">
        <v>17</v>
      </c>
      <c r="B228" s="52" t="s">
        <v>79</v>
      </c>
      <c r="C228" s="49">
        <f>'P.N.C. x Comp. x Ramos'!C220</f>
        <v>125805427.03000002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2"/>
        <v>2.2831119408601728</v>
      </c>
      <c r="Q228" s="50">
        <f t="shared" si="14"/>
        <v>75.422255989720213</v>
      </c>
    </row>
    <row r="229" spans="1:18" ht="15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2"/>
        <v>0</v>
      </c>
      <c r="Q229" s="50">
        <f t="shared" si="14"/>
        <v>75.422255989720213</v>
      </c>
    </row>
    <row r="230" spans="1:18" ht="15" customHeight="1" x14ac:dyDescent="0.2">
      <c r="A230" s="47">
        <v>19</v>
      </c>
      <c r="B230" s="52" t="s">
        <v>98</v>
      </c>
      <c r="C230" s="49">
        <f>'P.N.C. x Comp. x Ramos'!C222</f>
        <v>34836077.600000001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2"/>
        <v>0.63220376591802729</v>
      </c>
      <c r="Q230" s="50">
        <f t="shared" si="14"/>
        <v>76.054459755638234</v>
      </c>
    </row>
    <row r="231" spans="1:18" ht="15" customHeight="1" x14ac:dyDescent="0.2">
      <c r="A231" s="47">
        <v>20</v>
      </c>
      <c r="B231" s="52" t="s">
        <v>90</v>
      </c>
      <c r="C231" s="49">
        <f>'P.N.C. x Comp. x Ramos'!C223</f>
        <v>4470582.0600000005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2"/>
        <v>8.1131947363028395E-2</v>
      </c>
      <c r="Q231" s="50">
        <f t="shared" ref="Q231:Q243" si="15">(Q230+P231)</f>
        <v>76.135591703001268</v>
      </c>
    </row>
    <row r="232" spans="1:18" ht="15" customHeight="1" x14ac:dyDescent="0.2">
      <c r="A232" s="47">
        <v>21</v>
      </c>
      <c r="B232" s="52" t="s">
        <v>99</v>
      </c>
      <c r="C232" s="49">
        <f>'P.N.C. x Comp. x Ramos'!C224</f>
        <v>42897100.770000003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2"/>
        <v>0.77849489730609356</v>
      </c>
      <c r="Q232" s="50">
        <f t="shared" si="15"/>
        <v>76.914086600307357</v>
      </c>
    </row>
    <row r="233" spans="1:18" ht="15" customHeight="1" x14ac:dyDescent="0.2">
      <c r="A233" s="47">
        <v>22</v>
      </c>
      <c r="B233" s="51" t="s">
        <v>112</v>
      </c>
      <c r="C233" s="49">
        <f>'P.N.C. x Comp. x Ramos'!C225</f>
        <v>34555463.240000002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2"/>
        <v>0.62711118755143536</v>
      </c>
      <c r="Q233" s="50">
        <f t="shared" si="15"/>
        <v>77.541197787858792</v>
      </c>
    </row>
    <row r="234" spans="1:18" ht="15" customHeight="1" x14ac:dyDescent="0.2">
      <c r="A234" s="47">
        <v>23</v>
      </c>
      <c r="B234" s="52" t="s">
        <v>103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2"/>
        <v>0</v>
      </c>
      <c r="Q234" s="50">
        <f t="shared" si="15"/>
        <v>77.541197787858792</v>
      </c>
    </row>
    <row r="235" spans="1:18" ht="15" customHeight="1" x14ac:dyDescent="0.2">
      <c r="A235" s="47">
        <v>24</v>
      </c>
      <c r="B235" s="52" t="s">
        <v>82</v>
      </c>
      <c r="C235" s="49">
        <f>'P.N.C. x Comp. x Ramos'!C227</f>
        <v>3445898.67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2"/>
        <v>6.253603350986682E-2</v>
      </c>
      <c r="Q235" s="50">
        <f t="shared" si="15"/>
        <v>77.603733821368664</v>
      </c>
    </row>
    <row r="236" spans="1:18" ht="15" customHeight="1" x14ac:dyDescent="0.2">
      <c r="A236" s="47">
        <v>25</v>
      </c>
      <c r="B236" s="52" t="s">
        <v>102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2"/>
        <v>0</v>
      </c>
      <c r="Q236" s="50">
        <f t="shared" si="15"/>
        <v>77.603733821368664</v>
      </c>
    </row>
    <row r="237" spans="1:18" ht="15" customHeight="1" x14ac:dyDescent="0.2">
      <c r="A237" s="47">
        <v>26</v>
      </c>
      <c r="B237" s="52" t="s">
        <v>111</v>
      </c>
      <c r="C237" s="49">
        <f>'P.N.C. x Comp. x Ramos'!C229</f>
        <v>35415725.879999995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2"/>
        <v>0.64272320010151018</v>
      </c>
      <c r="Q237" s="50">
        <f t="shared" si="15"/>
        <v>78.246457021470178</v>
      </c>
    </row>
    <row r="238" spans="1:18" ht="15" customHeight="1" x14ac:dyDescent="0.2">
      <c r="A238" s="47">
        <v>27</v>
      </c>
      <c r="B238" s="52" t="s">
        <v>113</v>
      </c>
      <c r="C238" s="49">
        <f>'P.N.C. x Comp. x Ramos'!C230</f>
        <v>1048416533.8100002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2"/>
        <v>19.026622013421132</v>
      </c>
      <c r="Q238" s="50">
        <f t="shared" si="15"/>
        <v>97.27307903489131</v>
      </c>
    </row>
    <row r="239" spans="1:18" ht="15" customHeight="1" x14ac:dyDescent="0.2">
      <c r="A239" s="47">
        <v>28</v>
      </c>
      <c r="B239" s="52" t="s">
        <v>116</v>
      </c>
      <c r="C239" s="49">
        <f>'P.N.C. x Comp. x Ramos'!C231</f>
        <v>23616857.349999998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2"/>
        <v>0.42859779815793153</v>
      </c>
      <c r="Q239" s="50">
        <f t="shared" si="15"/>
        <v>97.701676833049248</v>
      </c>
      <c r="R239" s="4"/>
    </row>
    <row r="240" spans="1:18" ht="15" customHeight="1" x14ac:dyDescent="0.2">
      <c r="A240" s="47">
        <v>29</v>
      </c>
      <c r="B240" s="52" t="s">
        <v>120</v>
      </c>
      <c r="C240" s="49">
        <f>'P.N.C. x Comp. x Ramos'!C232</f>
        <v>17254467.34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2"/>
        <v>0.31313339453743799</v>
      </c>
      <c r="Q240" s="50">
        <f t="shared" si="15"/>
        <v>98.014810227586693</v>
      </c>
    </row>
    <row r="241" spans="1:17" ht="15" customHeight="1" x14ac:dyDescent="0.2">
      <c r="A241" s="47">
        <v>30</v>
      </c>
      <c r="B241" s="52" t="s">
        <v>100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2"/>
        <v>0</v>
      </c>
      <c r="Q241" s="50">
        <f t="shared" si="15"/>
        <v>98.014810227586693</v>
      </c>
    </row>
    <row r="242" spans="1:17" ht="15" customHeight="1" x14ac:dyDescent="0.2">
      <c r="A242" s="47">
        <v>31</v>
      </c>
      <c r="B242" s="51" t="s">
        <v>106</v>
      </c>
      <c r="C242" s="49">
        <f>'P.N.C. x Comp. x Ramos'!C234</f>
        <v>25590868.48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2"/>
        <v>0.46442207449236306</v>
      </c>
      <c r="Q242" s="50">
        <f t="shared" si="15"/>
        <v>98.479232302079055</v>
      </c>
    </row>
    <row r="243" spans="1:17" ht="15" customHeight="1" x14ac:dyDescent="0.2">
      <c r="A243" s="47">
        <v>32</v>
      </c>
      <c r="B243" s="52" t="s">
        <v>119</v>
      </c>
      <c r="C243" s="49">
        <f>'P.N.C. x Comp. x Ramos'!C235</f>
        <v>4942576.2399999993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2"/>
        <v>8.9697679174562492E-2</v>
      </c>
      <c r="Q243" s="50">
        <f t="shared" si="15"/>
        <v>98.568929981253618</v>
      </c>
    </row>
    <row r="244" spans="1:17" ht="15" customHeight="1" x14ac:dyDescent="0.2">
      <c r="A244" s="47">
        <v>33</v>
      </c>
      <c r="B244" s="52" t="s">
        <v>115</v>
      </c>
      <c r="C244" s="49">
        <f>'P.N.C. x Comp. x Ramos'!C236</f>
        <v>16618536.48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2"/>
        <v>0.30159254630613508</v>
      </c>
      <c r="Q244" s="50">
        <f t="shared" ref="Q244:Q249" si="16">(Q243+P244)</f>
        <v>98.870522527559757</v>
      </c>
    </row>
    <row r="245" spans="1:17" ht="15" customHeight="1" x14ac:dyDescent="0.2">
      <c r="A245" s="47">
        <v>34</v>
      </c>
      <c r="B245" s="52" t="s">
        <v>117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2"/>
        <v>0</v>
      </c>
      <c r="Q245" s="50">
        <f t="shared" si="16"/>
        <v>98.870522527559757</v>
      </c>
    </row>
    <row r="246" spans="1:17" ht="15" customHeight="1" x14ac:dyDescent="0.2">
      <c r="A246" s="47">
        <v>35</v>
      </c>
      <c r="B246" s="52" t="s">
        <v>122</v>
      </c>
      <c r="C246" s="49">
        <f>'P.N.C. x Comp. x Ramos'!C238</f>
        <v>1241765.1600000001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2"/>
        <v>2.2535505275651405E-2</v>
      </c>
      <c r="Q246" s="50">
        <f t="shared" si="16"/>
        <v>98.893058032835413</v>
      </c>
    </row>
    <row r="247" spans="1:17" ht="15" customHeight="1" x14ac:dyDescent="0.2">
      <c r="A247" s="47">
        <v>36</v>
      </c>
      <c r="B247" s="52" t="s">
        <v>124</v>
      </c>
      <c r="C247" s="49">
        <f>'P.N.C. x Comp. x Ramos'!C239</f>
        <v>149772.45000000001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2"/>
        <v>2.7180645309151982E-3</v>
      </c>
      <c r="Q247" s="50">
        <f t="shared" si="16"/>
        <v>98.895776097366323</v>
      </c>
    </row>
    <row r="248" spans="1:17" ht="15" customHeight="1" x14ac:dyDescent="0.2">
      <c r="A248" s="47">
        <v>37</v>
      </c>
      <c r="B248" s="52" t="s">
        <v>101</v>
      </c>
      <c r="C248" s="49">
        <f>'P.N.C. x Comp. x Ramos'!C240</f>
        <v>36718514.43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2"/>
        <v>0.66636615545836952</v>
      </c>
      <c r="Q248" s="50">
        <f t="shared" si="16"/>
        <v>99.562142252824685</v>
      </c>
    </row>
    <row r="249" spans="1:17" ht="15" customHeight="1" x14ac:dyDescent="0.2">
      <c r="A249" s="47">
        <v>38</v>
      </c>
      <c r="B249" s="52" t="s">
        <v>107</v>
      </c>
      <c r="C249" s="49">
        <f>'P.N.C. x Comp. x Ramos'!C241</f>
        <v>24127104.710000001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2"/>
        <v>0.43785774717531839</v>
      </c>
      <c r="Q249" s="50">
        <f t="shared" si="16"/>
        <v>100</v>
      </c>
    </row>
    <row r="250" spans="1:17" ht="18" customHeight="1" x14ac:dyDescent="0.2">
      <c r="A250" s="54"/>
      <c r="B250" s="55" t="s">
        <v>21</v>
      </c>
      <c r="C250" s="56">
        <f>SUM(C212:C249)</f>
        <v>5510261007.29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100</v>
      </c>
      <c r="Q250" s="53"/>
    </row>
    <row r="251" spans="1:17" x14ac:dyDescent="0.2">
      <c r="A251" s="80" t="s">
        <v>95</v>
      </c>
      <c r="B251" s="28"/>
    </row>
    <row r="274" spans="1:17" ht="20.25" x14ac:dyDescent="0.3">
      <c r="A274" s="192" t="s">
        <v>42</v>
      </c>
      <c r="B274" s="192"/>
      <c r="C274" s="192"/>
      <c r="D274" s="192"/>
      <c r="E274" s="192"/>
      <c r="F274" s="19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</row>
    <row r="275" spans="1:17" x14ac:dyDescent="0.2">
      <c r="A275" s="191" t="s">
        <v>92</v>
      </c>
      <c r="B275" s="191"/>
      <c r="C275" s="191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</row>
    <row r="276" spans="1:17" x14ac:dyDescent="0.2">
      <c r="A276" s="194" t="s">
        <v>131</v>
      </c>
      <c r="B276" s="194"/>
      <c r="C276" s="194"/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  <c r="Q276" s="194"/>
    </row>
    <row r="277" spans="1:17" x14ac:dyDescent="0.2">
      <c r="A277" s="191" t="s">
        <v>110</v>
      </c>
      <c r="B277" s="191"/>
      <c r="C277" s="191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</row>
    <row r="279" spans="1:17" ht="18.75" customHeight="1" x14ac:dyDescent="0.2">
      <c r="A279" s="111" t="s">
        <v>32</v>
      </c>
      <c r="B279" s="111" t="s">
        <v>33</v>
      </c>
      <c r="C279" s="111" t="s">
        <v>50</v>
      </c>
      <c r="D279" s="111" t="s">
        <v>23</v>
      </c>
      <c r="E279" s="111" t="s">
        <v>1</v>
      </c>
      <c r="F279" s="111" t="s">
        <v>2</v>
      </c>
      <c r="G279" s="111" t="s">
        <v>3</v>
      </c>
      <c r="H279" s="111" t="s">
        <v>4</v>
      </c>
      <c r="I279" s="111" t="s">
        <v>5</v>
      </c>
      <c r="J279" s="111" t="s">
        <v>6</v>
      </c>
      <c r="K279" s="111" t="s">
        <v>7</v>
      </c>
      <c r="L279" s="111" t="s">
        <v>8</v>
      </c>
      <c r="M279" s="111" t="s">
        <v>9</v>
      </c>
      <c r="N279" s="111" t="s">
        <v>10</v>
      </c>
      <c r="O279" s="111" t="s">
        <v>11</v>
      </c>
      <c r="P279" s="111" t="s">
        <v>60</v>
      </c>
      <c r="Q279" s="111" t="s">
        <v>61</v>
      </c>
    </row>
    <row r="280" spans="1:17" ht="15" customHeight="1" x14ac:dyDescent="0.2">
      <c r="A280" s="47">
        <v>1</v>
      </c>
      <c r="B280" s="101" t="s">
        <v>88</v>
      </c>
      <c r="C280" s="49">
        <f>'P.N.C. x Comp. x Ramos'!C270</f>
        <v>994910992.48000014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21.079075605953289</v>
      </c>
      <c r="Q280" s="50">
        <f>(P280)</f>
        <v>21.079075605953289</v>
      </c>
    </row>
    <row r="281" spans="1:17" ht="15" customHeight="1" x14ac:dyDescent="0.2">
      <c r="A281" s="47">
        <v>2</v>
      </c>
      <c r="B281" s="52" t="s">
        <v>118</v>
      </c>
      <c r="C281" s="49">
        <f>'P.N.C. x Comp. x Ramos'!C271</f>
        <v>581689123.54000008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12.324186894042029</v>
      </c>
      <c r="Q281" s="50">
        <f>(Q280+P281)</f>
        <v>33.403262499995321</v>
      </c>
    </row>
    <row r="282" spans="1:17" ht="15" customHeight="1" x14ac:dyDescent="0.2">
      <c r="A282" s="47">
        <v>3</v>
      </c>
      <c r="B282" s="52" t="s">
        <v>97</v>
      </c>
      <c r="C282" s="49">
        <f>'P.N.C. x Comp. x Ramos'!C272</f>
        <v>817703859.90999997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17.324606539282172</v>
      </c>
      <c r="Q282" s="50">
        <f>(Q281+P282)</f>
        <v>50.727869039277493</v>
      </c>
    </row>
    <row r="283" spans="1:17" ht="15" customHeight="1" x14ac:dyDescent="0.2">
      <c r="A283" s="47">
        <v>4</v>
      </c>
      <c r="B283" s="52" t="s">
        <v>94</v>
      </c>
      <c r="C283" s="49">
        <f>'P.N.C. x Comp. x Ramos'!C273</f>
        <v>343179783.71000004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7.2709143450369567</v>
      </c>
      <c r="Q283" s="50">
        <f t="shared" ref="Q283:Q289" si="17">(Q282+P283)</f>
        <v>57.99878338431445</v>
      </c>
    </row>
    <row r="284" spans="1:17" ht="15" customHeight="1" x14ac:dyDescent="0.2">
      <c r="A284" s="47">
        <v>5</v>
      </c>
      <c r="B284" s="52" t="s">
        <v>89</v>
      </c>
      <c r="C284" s="49">
        <f>'P.N.C. x Comp. x Ramos'!C274</f>
        <v>358488898.76999998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7.5952669718036798</v>
      </c>
      <c r="Q284" s="50">
        <f t="shared" si="17"/>
        <v>65.594050356118132</v>
      </c>
    </row>
    <row r="285" spans="1:17" ht="15" customHeight="1" x14ac:dyDescent="0.2">
      <c r="A285" s="47">
        <v>6</v>
      </c>
      <c r="B285" s="52" t="s">
        <v>127</v>
      </c>
      <c r="C285" s="49">
        <f>'P.N.C. x Comp. x Ramos'!C275</f>
        <v>9082500.75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0.19242999770577571</v>
      </c>
      <c r="Q285" s="50">
        <f t="shared" si="17"/>
        <v>65.786480353823904</v>
      </c>
    </row>
    <row r="286" spans="1:17" ht="15" customHeight="1" x14ac:dyDescent="0.2">
      <c r="A286" s="47">
        <v>7</v>
      </c>
      <c r="B286" s="52" t="s">
        <v>91</v>
      </c>
      <c r="C286" s="49">
        <f>'P.N.C. x Comp. x Ramos'!C276</f>
        <v>54729341.217931032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1.159544853877946</v>
      </c>
      <c r="Q286" s="50">
        <f t="shared" si="17"/>
        <v>66.946025207701851</v>
      </c>
    </row>
    <row r="287" spans="1:17" ht="15" customHeight="1" x14ac:dyDescent="0.2">
      <c r="A287" s="47">
        <v>8</v>
      </c>
      <c r="B287" s="52" t="s">
        <v>123</v>
      </c>
      <c r="C287" s="49">
        <f>'P.N.C. x Comp. x Ramos'!C277</f>
        <v>113962100.57758622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2.4145031590215171</v>
      </c>
      <c r="Q287" s="50">
        <f t="shared" si="17"/>
        <v>69.360528366723372</v>
      </c>
    </row>
    <row r="288" spans="1:17" ht="15" customHeight="1" x14ac:dyDescent="0.2">
      <c r="A288" s="47">
        <v>9</v>
      </c>
      <c r="B288" s="52" t="s">
        <v>78</v>
      </c>
      <c r="C288" s="49">
        <f>'P.N.C. x Comp. x Ramos'!C278</f>
        <v>49171308.381724134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1.0417873908884803</v>
      </c>
      <c r="Q288" s="50">
        <f t="shared" si="17"/>
        <v>70.402315757611859</v>
      </c>
    </row>
    <row r="289" spans="1:17" ht="15" customHeight="1" x14ac:dyDescent="0.2">
      <c r="A289" s="47">
        <v>10</v>
      </c>
      <c r="B289" s="52" t="s">
        <v>93</v>
      </c>
      <c r="C289" s="49">
        <f>'P.N.C. x Comp. x Ramos'!C279</f>
        <v>156776079.86551723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3.3215984803350542</v>
      </c>
      <c r="Q289" s="50">
        <f t="shared" si="17"/>
        <v>73.723914237946914</v>
      </c>
    </row>
    <row r="290" spans="1:17" ht="15" customHeight="1" x14ac:dyDescent="0.2">
      <c r="A290" s="47">
        <v>11</v>
      </c>
      <c r="B290" s="52" t="s">
        <v>96</v>
      </c>
      <c r="C290" s="49">
        <f>'P.N.C. x Comp. x Ramos'!C280</f>
        <v>3645519.56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7.7237243340404951E-2</v>
      </c>
      <c r="Q290" s="50">
        <f>(Q289+P290)</f>
        <v>73.80115148128732</v>
      </c>
    </row>
    <row r="291" spans="1:17" ht="15" customHeight="1" x14ac:dyDescent="0.2">
      <c r="A291" s="47">
        <v>12</v>
      </c>
      <c r="B291" s="52" t="s">
        <v>83</v>
      </c>
      <c r="C291" s="49">
        <f>'P.N.C. x Comp. x Ramos'!C281</f>
        <v>10306394.862068966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0.21836051482437255</v>
      </c>
      <c r="Q291" s="50">
        <f>(Q290+P291)</f>
        <v>74.019511996111689</v>
      </c>
    </row>
    <row r="292" spans="1:17" ht="15" customHeight="1" x14ac:dyDescent="0.2">
      <c r="A292" s="47">
        <v>13</v>
      </c>
      <c r="B292" s="52" t="s">
        <v>125</v>
      </c>
      <c r="C292" s="49">
        <f>'P.N.C. x Comp. x Ramos'!C282</f>
        <v>88040.320000000007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1.8653010929413644E-3</v>
      </c>
      <c r="Q292" s="50">
        <f t="shared" ref="Q292:Q311" si="18">(Q291+P292)</f>
        <v>74.021377297204637</v>
      </c>
    </row>
    <row r="293" spans="1:17" ht="15" customHeight="1" x14ac:dyDescent="0.2">
      <c r="A293" s="47">
        <v>14</v>
      </c>
      <c r="B293" s="52" t="s">
        <v>81</v>
      </c>
      <c r="C293" s="49">
        <f>'P.N.C. x Comp. x Ramos'!C283</f>
        <v>28947055.993448276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0.61329826131951737</v>
      </c>
      <c r="Q293" s="50">
        <f t="shared" si="18"/>
        <v>74.634675558524151</v>
      </c>
    </row>
    <row r="294" spans="1:17" ht="15" customHeight="1" x14ac:dyDescent="0.2">
      <c r="A294" s="47">
        <v>15</v>
      </c>
      <c r="B294" s="52" t="s">
        <v>80</v>
      </c>
      <c r="C294" s="49">
        <f>'P.N.C. x Comp. x Ramos'!C284</f>
        <v>12974423.099999998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0.27488775130205884</v>
      </c>
      <c r="Q294" s="50">
        <f t="shared" si="18"/>
        <v>74.909563309826211</v>
      </c>
    </row>
    <row r="295" spans="1:17" ht="15" customHeight="1" x14ac:dyDescent="0.2">
      <c r="A295" s="47">
        <v>16</v>
      </c>
      <c r="B295" s="52" t="s">
        <v>104</v>
      </c>
      <c r="C295" s="49">
        <f>'P.N.C. x Comp. x Ramos'!C285</f>
        <v>27654286.789999999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0.58590849481125151</v>
      </c>
      <c r="Q295" s="50">
        <f t="shared" si="18"/>
        <v>75.495471804637461</v>
      </c>
    </row>
    <row r="296" spans="1:17" ht="15" customHeight="1" x14ac:dyDescent="0.2">
      <c r="A296" s="47">
        <v>17</v>
      </c>
      <c r="B296" s="52" t="s">
        <v>79</v>
      </c>
      <c r="C296" s="49">
        <f>'P.N.C. x Comp. x Ramos'!C286</f>
        <v>112201229.30586208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2.3771957627322249</v>
      </c>
      <c r="Q296" s="50">
        <f t="shared" si="18"/>
        <v>77.872667567369689</v>
      </c>
    </row>
    <row r="297" spans="1:17" ht="15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8"/>
        <v>77.872667567369689</v>
      </c>
    </row>
    <row r="298" spans="1:17" ht="15" customHeight="1" x14ac:dyDescent="0.2">
      <c r="A298" s="47">
        <v>19</v>
      </c>
      <c r="B298" s="52" t="s">
        <v>98</v>
      </c>
      <c r="C298" s="49">
        <f>'P.N.C. x Comp. x Ramos'!C288</f>
        <v>24791988.797586206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0.52526528527301586</v>
      </c>
      <c r="Q298" s="50">
        <f t="shared" si="18"/>
        <v>78.397932852642711</v>
      </c>
    </row>
    <row r="299" spans="1:17" ht="15" customHeight="1" x14ac:dyDescent="0.2">
      <c r="A299" s="47">
        <v>20</v>
      </c>
      <c r="B299" s="52" t="s">
        <v>90</v>
      </c>
      <c r="C299" s="49">
        <f>'P.N.C. x Comp. x Ramos'!C289</f>
        <v>2892097.7155172415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6.1274573168833703E-2</v>
      </c>
      <c r="Q299" s="50">
        <f t="shared" si="18"/>
        <v>78.459207425811542</v>
      </c>
    </row>
    <row r="300" spans="1:17" ht="15" customHeight="1" x14ac:dyDescent="0.2">
      <c r="A300" s="47">
        <v>21</v>
      </c>
      <c r="B300" s="52" t="s">
        <v>99</v>
      </c>
      <c r="C300" s="49">
        <f>'P.N.C. x Comp. x Ramos'!C290</f>
        <v>23379345.275862072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0.49533575406494484</v>
      </c>
      <c r="Q300" s="50">
        <f t="shared" si="18"/>
        <v>78.954543179876481</v>
      </c>
    </row>
    <row r="301" spans="1:17" ht="15" customHeight="1" x14ac:dyDescent="0.2">
      <c r="A301" s="47">
        <v>22</v>
      </c>
      <c r="B301" s="51" t="s">
        <v>112</v>
      </c>
      <c r="C301" s="49">
        <f>'P.N.C. x Comp. x Ramos'!C291</f>
        <v>16752689.094827589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0.35493747953538529</v>
      </c>
      <c r="Q301" s="50">
        <f t="shared" si="18"/>
        <v>79.309480659411861</v>
      </c>
    </row>
    <row r="302" spans="1:17" ht="15" customHeight="1" x14ac:dyDescent="0.2">
      <c r="A302" s="47">
        <v>23</v>
      </c>
      <c r="B302" s="52" t="s">
        <v>103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8"/>
        <v>79.309480659411861</v>
      </c>
    </row>
    <row r="303" spans="1:17" ht="15" customHeight="1" x14ac:dyDescent="0.2">
      <c r="A303" s="47">
        <v>24</v>
      </c>
      <c r="B303" s="52" t="s">
        <v>82</v>
      </c>
      <c r="C303" s="49">
        <f>'P.N.C. x Comp. x Ramos'!C293</f>
        <v>552020.5948275862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1.1695602865346677E-2</v>
      </c>
      <c r="Q303" s="50">
        <f t="shared" si="18"/>
        <v>79.321176262277206</v>
      </c>
    </row>
    <row r="304" spans="1:17" ht="15" customHeight="1" x14ac:dyDescent="0.2">
      <c r="A304" s="47">
        <v>25</v>
      </c>
      <c r="B304" s="52" t="s">
        <v>102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19">(C304/$C$318*100)</f>
        <v>0</v>
      </c>
      <c r="Q304" s="50">
        <f t="shared" si="18"/>
        <v>79.321176262277206</v>
      </c>
    </row>
    <row r="305" spans="1:18" ht="15" customHeight="1" x14ac:dyDescent="0.2">
      <c r="A305" s="47">
        <v>26</v>
      </c>
      <c r="B305" s="52" t="s">
        <v>111</v>
      </c>
      <c r="C305" s="49">
        <f>'P.N.C. x Comp. x Ramos'!C295</f>
        <v>37978791.210000001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19"/>
        <v>0.80465269495391278</v>
      </c>
      <c r="Q305" s="50">
        <f t="shared" si="18"/>
        <v>80.125828957231121</v>
      </c>
    </row>
    <row r="306" spans="1:18" ht="15" customHeight="1" x14ac:dyDescent="0.2">
      <c r="A306" s="47">
        <v>27</v>
      </c>
      <c r="B306" s="52" t="s">
        <v>113</v>
      </c>
      <c r="C306" s="49">
        <f>'P.N.C. x Comp. x Ramos'!C296</f>
        <v>800827499.94999707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19"/>
        <v>16.967048858003125</v>
      </c>
      <c r="Q306" s="50">
        <f t="shared" si="18"/>
        <v>97.092877815234246</v>
      </c>
    </row>
    <row r="307" spans="1:18" ht="15" customHeight="1" x14ac:dyDescent="0.2">
      <c r="A307" s="47">
        <v>28</v>
      </c>
      <c r="B307" s="52" t="s">
        <v>116</v>
      </c>
      <c r="C307" s="49">
        <f>'P.N.C. x Comp. x Ramos'!C297</f>
        <v>20222816.240000002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19"/>
        <v>0.42845870204497638</v>
      </c>
      <c r="Q307" s="50">
        <f t="shared" si="18"/>
        <v>97.521336517279224</v>
      </c>
      <c r="R307" s="4"/>
    </row>
    <row r="308" spans="1:18" ht="15" customHeight="1" x14ac:dyDescent="0.2">
      <c r="A308" s="47">
        <v>29</v>
      </c>
      <c r="B308" s="52" t="s">
        <v>120</v>
      </c>
      <c r="C308" s="49">
        <f>'P.N.C. x Comp. x Ramos'!C298</f>
        <v>7195256.5862068962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19"/>
        <v>0.15244515211036569</v>
      </c>
      <c r="Q308" s="50">
        <f t="shared" si="18"/>
        <v>97.673781669389584</v>
      </c>
    </row>
    <row r="309" spans="1:18" ht="15" customHeight="1" x14ac:dyDescent="0.2">
      <c r="A309" s="47">
        <v>30</v>
      </c>
      <c r="B309" s="52" t="s">
        <v>100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19"/>
        <v>0</v>
      </c>
      <c r="Q309" s="50">
        <f t="shared" si="18"/>
        <v>97.673781669389584</v>
      </c>
    </row>
    <row r="310" spans="1:18" ht="15" customHeight="1" x14ac:dyDescent="0.2">
      <c r="A310" s="47">
        <v>31</v>
      </c>
      <c r="B310" s="51" t="s">
        <v>106</v>
      </c>
      <c r="C310" s="49">
        <f>'P.N.C. x Comp. x Ramos'!C300</f>
        <v>19761358.09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19"/>
        <v>0.41868183626868538</v>
      </c>
      <c r="Q310" s="50">
        <f t="shared" si="18"/>
        <v>98.092463505658273</v>
      </c>
    </row>
    <row r="311" spans="1:18" ht="15" customHeight="1" x14ac:dyDescent="0.2">
      <c r="A311" s="47">
        <v>32</v>
      </c>
      <c r="B311" s="52" t="s">
        <v>119</v>
      </c>
      <c r="C311" s="49">
        <f>'P.N.C. x Comp. x Ramos'!C301</f>
        <v>2157721.2800000003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19"/>
        <v>4.5715416093976481E-2</v>
      </c>
      <c r="Q311" s="50">
        <f t="shared" si="18"/>
        <v>98.138178921752242</v>
      </c>
    </row>
    <row r="312" spans="1:18" ht="15" customHeight="1" x14ac:dyDescent="0.2">
      <c r="A312" s="47">
        <v>33</v>
      </c>
      <c r="B312" s="52" t="s">
        <v>115</v>
      </c>
      <c r="C312" s="49">
        <f>'P.N.C. x Comp. x Ramos'!C302</f>
        <v>14361797.57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19"/>
        <v>0.30428190974230473</v>
      </c>
      <c r="Q312" s="50">
        <f t="shared" ref="Q312:Q317" si="20">(Q311+P312)</f>
        <v>98.442460831494543</v>
      </c>
    </row>
    <row r="313" spans="1:18" ht="15" customHeight="1" x14ac:dyDescent="0.2">
      <c r="A313" s="47">
        <v>34</v>
      </c>
      <c r="B313" s="52" t="s">
        <v>117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19"/>
        <v>0</v>
      </c>
      <c r="Q313" s="50">
        <f t="shared" si="20"/>
        <v>98.442460831494543</v>
      </c>
    </row>
    <row r="314" spans="1:18" ht="15" customHeight="1" x14ac:dyDescent="0.2">
      <c r="A314" s="47">
        <v>35</v>
      </c>
      <c r="B314" s="52" t="s">
        <v>122</v>
      </c>
      <c r="C314" s="49">
        <f>'P.N.C. x Comp. x Ramos'!C304</f>
        <v>435246.28448275873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19"/>
        <v>9.2215177107983909E-3</v>
      </c>
      <c r="Q314" s="50">
        <f t="shared" si="20"/>
        <v>98.451682349205342</v>
      </c>
    </row>
    <row r="315" spans="1:18" ht="15" customHeight="1" x14ac:dyDescent="0.2">
      <c r="A315" s="47">
        <v>36</v>
      </c>
      <c r="B315" s="52" t="s">
        <v>124</v>
      </c>
      <c r="C315" s="49">
        <f>'P.N.C. x Comp. x Ramos'!C305</f>
        <v>1171998.4310344828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19"/>
        <v>2.4831008727980369E-2</v>
      </c>
      <c r="Q315" s="50">
        <f t="shared" si="20"/>
        <v>98.476513357933328</v>
      </c>
    </row>
    <row r="316" spans="1:18" ht="15" customHeight="1" x14ac:dyDescent="0.2">
      <c r="A316" s="47">
        <v>37</v>
      </c>
      <c r="B316" s="52" t="s">
        <v>101</v>
      </c>
      <c r="C316" s="49">
        <f>'P.N.C. x Comp. x Ramos'!C306</f>
        <v>35573917.960000008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19"/>
        <v>0.75370089580540411</v>
      </c>
      <c r="Q316" s="50">
        <f t="shared" si="20"/>
        <v>99.230214253738737</v>
      </c>
    </row>
    <row r="317" spans="1:18" ht="15" customHeight="1" x14ac:dyDescent="0.2">
      <c r="A317" s="47">
        <v>38</v>
      </c>
      <c r="B317" s="52" t="s">
        <v>107</v>
      </c>
      <c r="C317" s="49">
        <f>'P.N.C. x Comp. x Ramos'!C307</f>
        <v>36333106.590000004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0.76978574626128216</v>
      </c>
      <c r="Q317" s="50">
        <f t="shared" si="20"/>
        <v>100.00000000000001</v>
      </c>
    </row>
    <row r="318" spans="1:18" ht="18" customHeight="1" x14ac:dyDescent="0.2">
      <c r="A318" s="54"/>
      <c r="B318" s="55" t="s">
        <v>21</v>
      </c>
      <c r="C318" s="56">
        <f>SUM(C280:C317)</f>
        <v>4719898590.8044796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x14ac:dyDescent="0.2">
      <c r="A319" s="80" t="s">
        <v>95</v>
      </c>
      <c r="B319" s="28"/>
    </row>
    <row r="342" spans="1:17" ht="20.25" x14ac:dyDescent="0.3">
      <c r="A342" s="192" t="s">
        <v>42</v>
      </c>
      <c r="B342" s="192"/>
      <c r="C342" s="192"/>
      <c r="D342" s="192"/>
      <c r="E342" s="192"/>
      <c r="F342" s="192"/>
      <c r="G342" s="192"/>
      <c r="H342" s="192"/>
      <c r="I342" s="192"/>
      <c r="J342" s="192"/>
      <c r="K342" s="192"/>
      <c r="L342" s="192"/>
      <c r="M342" s="192"/>
      <c r="N342" s="192"/>
      <c r="O342" s="192"/>
      <c r="P342" s="192"/>
      <c r="Q342" s="192"/>
    </row>
    <row r="343" spans="1:17" x14ac:dyDescent="0.2">
      <c r="A343" s="191" t="s">
        <v>92</v>
      </c>
      <c r="B343" s="191"/>
      <c r="C343" s="191"/>
      <c r="D343" s="191"/>
      <c r="E343" s="191"/>
      <c r="F343" s="191"/>
      <c r="G343" s="191"/>
      <c r="H343" s="191"/>
      <c r="I343" s="191"/>
      <c r="J343" s="191"/>
      <c r="K343" s="191"/>
      <c r="L343" s="191"/>
      <c r="M343" s="191"/>
      <c r="N343" s="191"/>
      <c r="O343" s="191"/>
      <c r="P343" s="191"/>
      <c r="Q343" s="191"/>
    </row>
    <row r="344" spans="1:17" x14ac:dyDescent="0.2">
      <c r="A344" s="194" t="s">
        <v>132</v>
      </c>
      <c r="B344" s="194"/>
      <c r="C344" s="194"/>
      <c r="D344" s="194"/>
      <c r="E344" s="194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</row>
    <row r="345" spans="1:17" x14ac:dyDescent="0.2">
      <c r="A345" s="191" t="s">
        <v>110</v>
      </c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191"/>
      <c r="M345" s="191"/>
      <c r="N345" s="191"/>
      <c r="O345" s="191"/>
      <c r="P345" s="191"/>
      <c r="Q345" s="191"/>
    </row>
    <row r="347" spans="1:17" ht="20.25" customHeight="1" x14ac:dyDescent="0.2">
      <c r="A347" s="111" t="s">
        <v>32</v>
      </c>
      <c r="B347" s="111" t="s">
        <v>33</v>
      </c>
      <c r="C347" s="111" t="s">
        <v>50</v>
      </c>
      <c r="D347" s="111" t="s">
        <v>23</v>
      </c>
      <c r="E347" s="111" t="s">
        <v>1</v>
      </c>
      <c r="F347" s="111" t="s">
        <v>2</v>
      </c>
      <c r="G347" s="111" t="s">
        <v>3</v>
      </c>
      <c r="H347" s="111" t="s">
        <v>4</v>
      </c>
      <c r="I347" s="111" t="s">
        <v>5</v>
      </c>
      <c r="J347" s="111" t="s">
        <v>6</v>
      </c>
      <c r="K347" s="111" t="s">
        <v>7</v>
      </c>
      <c r="L347" s="111" t="s">
        <v>8</v>
      </c>
      <c r="M347" s="111" t="s">
        <v>9</v>
      </c>
      <c r="N347" s="111" t="s">
        <v>10</v>
      </c>
      <c r="O347" s="111" t="s">
        <v>11</v>
      </c>
      <c r="P347" s="111" t="s">
        <v>60</v>
      </c>
      <c r="Q347" s="111" t="s">
        <v>61</v>
      </c>
    </row>
    <row r="348" spans="1:17" ht="15" customHeight="1" x14ac:dyDescent="0.2">
      <c r="A348" s="47">
        <v>1</v>
      </c>
      <c r="B348" s="101" t="s">
        <v>88</v>
      </c>
      <c r="C348" s="49">
        <f>'P.N.C. x Comp. x Ramos'!C336</f>
        <v>1053696962.5599999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20.639326865797244</v>
      </c>
      <c r="Q348" s="50">
        <f>(P348)</f>
        <v>20.639326865797244</v>
      </c>
    </row>
    <row r="349" spans="1:17" ht="15" customHeight="1" x14ac:dyDescent="0.2">
      <c r="A349" s="47">
        <v>2</v>
      </c>
      <c r="B349" s="52" t="s">
        <v>118</v>
      </c>
      <c r="C349" s="49">
        <f>'P.N.C. x Comp. x Ramos'!C337</f>
        <v>615586688.76999998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1">(C349/$C$386*100)</f>
        <v>12.057826239614275</v>
      </c>
      <c r="Q349" s="50">
        <f>(Q348+P349)</f>
        <v>32.697153105411516</v>
      </c>
    </row>
    <row r="350" spans="1:17" ht="15" customHeight="1" x14ac:dyDescent="0.2">
      <c r="A350" s="47">
        <v>3</v>
      </c>
      <c r="B350" s="52" t="s">
        <v>97</v>
      </c>
      <c r="C350" s="49">
        <f>'P.N.C. x Comp. x Ramos'!C338</f>
        <v>563895327.59000003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1"/>
        <v>11.045319857380823</v>
      </c>
      <c r="Q350" s="50">
        <f>(Q349+P350)</f>
        <v>43.742472962792341</v>
      </c>
    </row>
    <row r="351" spans="1:17" ht="15" customHeight="1" x14ac:dyDescent="0.2">
      <c r="A351" s="47">
        <v>4</v>
      </c>
      <c r="B351" s="52" t="s">
        <v>94</v>
      </c>
      <c r="C351" s="49">
        <f>'P.N.C. x Comp. x Ramos'!C339</f>
        <v>426853496.85999995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1"/>
        <v>8.3610081062565822</v>
      </c>
      <c r="Q351" s="50">
        <f t="shared" ref="Q351:Q357" si="22">(Q350+P351)</f>
        <v>52.103481069048925</v>
      </c>
    </row>
    <row r="352" spans="1:17" ht="15" customHeight="1" x14ac:dyDescent="0.2">
      <c r="A352" s="47">
        <v>5</v>
      </c>
      <c r="B352" s="52" t="s">
        <v>89</v>
      </c>
      <c r="C352" s="49">
        <f>'P.N.C. x Comp. x Ramos'!C340</f>
        <v>450868280.94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1"/>
        <v>8.8313985466299361</v>
      </c>
      <c r="Q352" s="50">
        <f t="shared" si="22"/>
        <v>60.934879615678859</v>
      </c>
    </row>
    <row r="353" spans="1:17" ht="15" customHeight="1" x14ac:dyDescent="0.2">
      <c r="A353" s="47">
        <v>6</v>
      </c>
      <c r="B353" s="52" t="s">
        <v>127</v>
      </c>
      <c r="C353" s="49">
        <f>'P.N.C. x Comp. x Ramos'!C341</f>
        <v>5454680.2800000003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1"/>
        <v>0.10684374468900287</v>
      </c>
      <c r="Q353" s="50">
        <f t="shared" si="22"/>
        <v>61.041723360367861</v>
      </c>
    </row>
    <row r="354" spans="1:17" ht="15" customHeight="1" x14ac:dyDescent="0.2">
      <c r="A354" s="47">
        <v>7</v>
      </c>
      <c r="B354" s="52" t="s">
        <v>91</v>
      </c>
      <c r="C354" s="49">
        <f>'P.N.C. x Comp. x Ramos'!C342</f>
        <v>73144058.043793097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1"/>
        <v>1.4327118478057959</v>
      </c>
      <c r="Q354" s="50">
        <f t="shared" si="22"/>
        <v>62.474435208173659</v>
      </c>
    </row>
    <row r="355" spans="1:17" ht="15" customHeight="1" x14ac:dyDescent="0.2">
      <c r="A355" s="47">
        <v>8</v>
      </c>
      <c r="B355" s="52" t="s">
        <v>123</v>
      </c>
      <c r="C355" s="49">
        <f>'P.N.C. x Comp. x Ramos'!C343</f>
        <v>90312652.630352631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1"/>
        <v>1.7690023071020398</v>
      </c>
      <c r="Q355" s="50">
        <f t="shared" si="22"/>
        <v>64.243437515275701</v>
      </c>
    </row>
    <row r="356" spans="1:17" ht="15" customHeight="1" x14ac:dyDescent="0.2">
      <c r="A356" s="47">
        <v>9</v>
      </c>
      <c r="B356" s="52" t="s">
        <v>78</v>
      </c>
      <c r="C356" s="49">
        <f>'P.N.C. x Comp. x Ramos'!C344</f>
        <v>82298940.717241392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1"/>
        <v>1.6120334389549815</v>
      </c>
      <c r="Q356" s="50">
        <f t="shared" si="22"/>
        <v>65.855470954230682</v>
      </c>
    </row>
    <row r="357" spans="1:17" ht="15" customHeight="1" x14ac:dyDescent="0.2">
      <c r="A357" s="47">
        <v>10</v>
      </c>
      <c r="B357" s="52" t="s">
        <v>93</v>
      </c>
      <c r="C357" s="49">
        <f>'P.N.C. x Comp. x Ramos'!C345</f>
        <v>235533005.17965516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1"/>
        <v>4.6135111462937406</v>
      </c>
      <c r="Q357" s="50">
        <f t="shared" si="22"/>
        <v>70.468982100524428</v>
      </c>
    </row>
    <row r="358" spans="1:17" ht="15" customHeight="1" x14ac:dyDescent="0.2">
      <c r="A358" s="47">
        <v>11</v>
      </c>
      <c r="B358" s="52" t="s">
        <v>96</v>
      </c>
      <c r="C358" s="49">
        <f>'P.N.C. x Comp. x Ramos'!C346</f>
        <v>6407668.7600000007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1"/>
        <v>0.12551044055787255</v>
      </c>
      <c r="Q358" s="50">
        <f>(Q357+P358)</f>
        <v>70.594492541082303</v>
      </c>
    </row>
    <row r="359" spans="1:17" ht="15" customHeight="1" x14ac:dyDescent="0.2">
      <c r="A359" s="47">
        <v>12</v>
      </c>
      <c r="B359" s="52" t="s">
        <v>83</v>
      </c>
      <c r="C359" s="49">
        <f>'P.N.C. x Comp. x Ramos'!C347</f>
        <v>21121497.75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1"/>
        <v>0.41371809110878788</v>
      </c>
      <c r="Q359" s="50">
        <f>(Q358+P359)</f>
        <v>71.008210632191094</v>
      </c>
    </row>
    <row r="360" spans="1:17" ht="15" customHeight="1" x14ac:dyDescent="0.2">
      <c r="A360" s="47">
        <v>13</v>
      </c>
      <c r="B360" s="52" t="s">
        <v>125</v>
      </c>
      <c r="C360" s="49">
        <f>'P.N.C. x Comp. x Ramos'!C348</f>
        <v>67937.03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1"/>
        <v>1.3307190001334282E-3</v>
      </c>
      <c r="Q360" s="50">
        <f t="shared" ref="Q360:Q379" si="23">(Q359+P360)</f>
        <v>71.009541351191231</v>
      </c>
    </row>
    <row r="361" spans="1:17" ht="15" customHeight="1" x14ac:dyDescent="0.2">
      <c r="A361" s="47">
        <v>14</v>
      </c>
      <c r="B361" s="52" t="s">
        <v>81</v>
      </c>
      <c r="C361" s="49">
        <f>'P.N.C. x Comp. x Ramos'!C349</f>
        <v>31163954.854137935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1"/>
        <v>0.61042507810102575</v>
      </c>
      <c r="Q361" s="50">
        <f t="shared" si="23"/>
        <v>71.619966429292262</v>
      </c>
    </row>
    <row r="362" spans="1:17" ht="15" customHeight="1" x14ac:dyDescent="0.2">
      <c r="A362" s="47">
        <v>15</v>
      </c>
      <c r="B362" s="52" t="s">
        <v>80</v>
      </c>
      <c r="C362" s="49">
        <f>'P.N.C. x Comp. x Ramos'!C350</f>
        <v>14149248.08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1"/>
        <v>0.2771489018236068</v>
      </c>
      <c r="Q362" s="50">
        <f t="shared" si="23"/>
        <v>71.89711533111587</v>
      </c>
    </row>
    <row r="363" spans="1:17" ht="15" customHeight="1" x14ac:dyDescent="0.2">
      <c r="A363" s="47">
        <v>16</v>
      </c>
      <c r="B363" s="52" t="s">
        <v>104</v>
      </c>
      <c r="C363" s="49">
        <f>'P.N.C. x Comp. x Ramos'!C351</f>
        <v>43892352.890000001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1"/>
        <v>0.85974302896791899</v>
      </c>
      <c r="Q363" s="50">
        <f t="shared" si="23"/>
        <v>72.756858360083783</v>
      </c>
    </row>
    <row r="364" spans="1:17" ht="15" customHeight="1" x14ac:dyDescent="0.2">
      <c r="A364" s="47">
        <v>17</v>
      </c>
      <c r="B364" s="52" t="s">
        <v>79</v>
      </c>
      <c r="C364" s="49">
        <f>'P.N.C. x Comp. x Ramos'!C352</f>
        <v>111890021.04551722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1"/>
        <v>2.1916497811370164</v>
      </c>
      <c r="Q364" s="50">
        <f t="shared" si="23"/>
        <v>74.948508141220799</v>
      </c>
    </row>
    <row r="365" spans="1:17" ht="15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1"/>
        <v>0</v>
      </c>
      <c r="Q365" s="50">
        <f t="shared" si="23"/>
        <v>74.948508141220799</v>
      </c>
    </row>
    <row r="366" spans="1:17" ht="15" customHeight="1" x14ac:dyDescent="0.2">
      <c r="A366" s="47">
        <v>19</v>
      </c>
      <c r="B366" s="52" t="s">
        <v>98</v>
      </c>
      <c r="C366" s="49">
        <f>'P.N.C. x Comp. x Ramos'!C354</f>
        <v>33094340.630344827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1"/>
        <v>0.64823657839748883</v>
      </c>
      <c r="Q366" s="50">
        <f t="shared" si="23"/>
        <v>75.596744719618286</v>
      </c>
    </row>
    <row r="367" spans="1:17" ht="15" customHeight="1" x14ac:dyDescent="0.2">
      <c r="A367" s="47">
        <v>20</v>
      </c>
      <c r="B367" s="52" t="s">
        <v>90</v>
      </c>
      <c r="C367" s="49">
        <f>'P.N.C. x Comp. x Ramos'!C355</f>
        <v>4166631.215517242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1"/>
        <v>8.1614037661608616E-2</v>
      </c>
      <c r="Q367" s="50">
        <f t="shared" si="23"/>
        <v>75.678358757279895</v>
      </c>
    </row>
    <row r="368" spans="1:17" ht="15" customHeight="1" x14ac:dyDescent="0.2">
      <c r="A368" s="47">
        <v>21</v>
      </c>
      <c r="B368" s="52" t="s">
        <v>99</v>
      </c>
      <c r="C368" s="49">
        <f>'P.N.C. x Comp. x Ramos'!C356</f>
        <v>48265413.98275888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1"/>
        <v>0.9454005192185011</v>
      </c>
      <c r="Q368" s="50">
        <f t="shared" si="23"/>
        <v>76.62375927649839</v>
      </c>
    </row>
    <row r="369" spans="1:18" ht="15" customHeight="1" x14ac:dyDescent="0.2">
      <c r="A369" s="47">
        <v>22</v>
      </c>
      <c r="B369" s="51" t="s">
        <v>112</v>
      </c>
      <c r="C369" s="49">
        <f>'P.N.C. x Comp. x Ramos'!C357</f>
        <v>22451792.120689657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1"/>
        <v>0.4397752795794535</v>
      </c>
      <c r="Q369" s="50">
        <f t="shared" si="23"/>
        <v>77.06353455607784</v>
      </c>
    </row>
    <row r="370" spans="1:18" ht="15" customHeight="1" x14ac:dyDescent="0.2">
      <c r="A370" s="47">
        <v>23</v>
      </c>
      <c r="B370" s="52" t="s">
        <v>103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1"/>
        <v>0</v>
      </c>
      <c r="Q370" s="50">
        <f t="shared" si="23"/>
        <v>77.06353455607784</v>
      </c>
    </row>
    <row r="371" spans="1:18" ht="15" customHeight="1" x14ac:dyDescent="0.2">
      <c r="A371" s="47">
        <v>24</v>
      </c>
      <c r="B371" s="52" t="s">
        <v>82</v>
      </c>
      <c r="C371" s="49">
        <f>'P.N.C. x Comp. x Ramos'!C359</f>
        <v>2235149.3793103448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1"/>
        <v>4.3781068250771556E-2</v>
      </c>
      <c r="Q371" s="50">
        <f t="shared" si="23"/>
        <v>77.107315624328606</v>
      </c>
    </row>
    <row r="372" spans="1:18" ht="15" customHeight="1" x14ac:dyDescent="0.2">
      <c r="A372" s="47">
        <v>25</v>
      </c>
      <c r="B372" s="52" t="s">
        <v>102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1"/>
        <v>0</v>
      </c>
      <c r="Q372" s="50">
        <f t="shared" si="23"/>
        <v>77.107315624328606</v>
      </c>
    </row>
    <row r="373" spans="1:18" ht="15" customHeight="1" x14ac:dyDescent="0.2">
      <c r="A373" s="47">
        <v>26</v>
      </c>
      <c r="B373" s="52" t="s">
        <v>111</v>
      </c>
      <c r="C373" s="49">
        <f>'P.N.C. x Comp. x Ramos'!C361</f>
        <v>39122987.259999998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1"/>
        <v>0.7663229094480587</v>
      </c>
      <c r="Q373" s="50">
        <f t="shared" si="23"/>
        <v>77.873638533776671</v>
      </c>
    </row>
    <row r="374" spans="1:18" ht="15" customHeight="1" x14ac:dyDescent="0.2">
      <c r="A374" s="47">
        <v>27</v>
      </c>
      <c r="B374" s="52" t="s">
        <v>113</v>
      </c>
      <c r="C374" s="49">
        <f>'P.N.C. x Comp. x Ramos'!C362</f>
        <v>1001429919.5899999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1"/>
        <v>19.615544295953239</v>
      </c>
      <c r="Q374" s="50">
        <f t="shared" si="23"/>
        <v>97.489182829729913</v>
      </c>
    </row>
    <row r="375" spans="1:18" ht="15" customHeight="1" x14ac:dyDescent="0.2">
      <c r="A375" s="47">
        <v>28</v>
      </c>
      <c r="B375" s="52" t="s">
        <v>116</v>
      </c>
      <c r="C375" s="49">
        <f>'P.N.C. x Comp. x Ramos'!C363</f>
        <v>21478633.179999996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1"/>
        <v>0.42071349409184167</v>
      </c>
      <c r="Q375" s="50">
        <f t="shared" si="23"/>
        <v>97.909896323821755</v>
      </c>
      <c r="R375" s="4"/>
    </row>
    <row r="376" spans="1:18" ht="15" customHeight="1" x14ac:dyDescent="0.2">
      <c r="A376" s="47">
        <v>29</v>
      </c>
      <c r="B376" s="52" t="s">
        <v>120</v>
      </c>
      <c r="C376" s="49">
        <f>'P.N.C. x Comp. x Ramos'!C364</f>
        <v>13189678.948275862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1"/>
        <v>0.25835330720419458</v>
      </c>
      <c r="Q376" s="50">
        <f t="shared" si="23"/>
        <v>98.168249631025944</v>
      </c>
    </row>
    <row r="377" spans="1:18" ht="15" customHeight="1" x14ac:dyDescent="0.2">
      <c r="A377" s="47">
        <v>30</v>
      </c>
      <c r="B377" s="52" t="s">
        <v>100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1"/>
        <v>0</v>
      </c>
      <c r="Q377" s="50">
        <f t="shared" si="23"/>
        <v>98.168249631025944</v>
      </c>
    </row>
    <row r="378" spans="1:18" ht="15" customHeight="1" x14ac:dyDescent="0.2">
      <c r="A378" s="47">
        <v>31</v>
      </c>
      <c r="B378" s="51" t="s">
        <v>106</v>
      </c>
      <c r="C378" s="49">
        <f>'P.N.C. x Comp. x Ramos'!C366</f>
        <v>23403082.190000001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1"/>
        <v>0.45840870776831488</v>
      </c>
      <c r="Q378" s="50">
        <f t="shared" si="23"/>
        <v>98.626658338794257</v>
      </c>
    </row>
    <row r="379" spans="1:18" ht="15" customHeight="1" x14ac:dyDescent="0.2">
      <c r="A379" s="47">
        <v>32</v>
      </c>
      <c r="B379" s="52" t="s">
        <v>119</v>
      </c>
      <c r="C379" s="49">
        <f>'P.N.C. x Comp. x Ramos'!C367</f>
        <v>5463348.7300000004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1"/>
        <v>0.10701353826279771</v>
      </c>
      <c r="Q379" s="50">
        <f t="shared" si="23"/>
        <v>98.733671877057049</v>
      </c>
    </row>
    <row r="380" spans="1:18" ht="15" customHeight="1" x14ac:dyDescent="0.2">
      <c r="A380" s="47">
        <v>33</v>
      </c>
      <c r="B380" s="52" t="s">
        <v>115</v>
      </c>
      <c r="C380" s="49">
        <f>'P.N.C. x Comp. x Ramos'!C368</f>
        <v>14563353.709999997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1"/>
        <v>0.28526021063270868</v>
      </c>
      <c r="Q380" s="50">
        <f t="shared" ref="Q380:Q385" si="24">(Q379+P380)</f>
        <v>99.018932087689763</v>
      </c>
    </row>
    <row r="381" spans="1:18" ht="15" customHeight="1" x14ac:dyDescent="0.2">
      <c r="A381" s="47">
        <v>34</v>
      </c>
      <c r="B381" s="52" t="s">
        <v>117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1"/>
        <v>0</v>
      </c>
      <c r="Q381" s="50">
        <f t="shared" si="24"/>
        <v>99.018932087689763</v>
      </c>
    </row>
    <row r="382" spans="1:18" ht="15" customHeight="1" x14ac:dyDescent="0.2">
      <c r="A382" s="47">
        <v>35</v>
      </c>
      <c r="B382" s="52" t="s">
        <v>122</v>
      </c>
      <c r="C382" s="49">
        <f>'P.N.C. x Comp. x Ramos'!C370</f>
        <v>456812.34482758626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1"/>
        <v>8.9478281102010546E-3</v>
      </c>
      <c r="Q382" s="50">
        <f t="shared" si="24"/>
        <v>99.027879915799957</v>
      </c>
    </row>
    <row r="383" spans="1:18" ht="15" customHeight="1" x14ac:dyDescent="0.2">
      <c r="A383" s="47">
        <v>36</v>
      </c>
      <c r="B383" s="52" t="s">
        <v>124</v>
      </c>
      <c r="C383" s="49">
        <f>'P.N.C. x Comp. x Ramos'!C371</f>
        <v>53932.948275862072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1"/>
        <v>1.0564135494869746E-3</v>
      </c>
      <c r="Q383" s="50">
        <f t="shared" si="24"/>
        <v>99.028936329349449</v>
      </c>
    </row>
    <row r="384" spans="1:18" ht="15" customHeight="1" x14ac:dyDescent="0.2">
      <c r="A384" s="47">
        <v>37</v>
      </c>
      <c r="B384" s="52" t="s">
        <v>101</v>
      </c>
      <c r="C384" s="49">
        <f>'P.N.C. x Comp. x Ramos'!C372</f>
        <v>36471401.050000004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1"/>
        <v>0.71438486991146455</v>
      </c>
      <c r="Q384" s="50">
        <f t="shared" si="24"/>
        <v>99.743321199260919</v>
      </c>
    </row>
    <row r="385" spans="1:17" ht="15" customHeight="1" x14ac:dyDescent="0.2">
      <c r="A385" s="47">
        <v>38</v>
      </c>
      <c r="B385" s="52" t="s">
        <v>107</v>
      </c>
      <c r="C385" s="49">
        <f>'P.N.C. x Comp. x Ramos'!C373</f>
        <v>13104190.58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1"/>
        <v>0.25667880073908866</v>
      </c>
      <c r="Q385" s="50">
        <f t="shared" si="24"/>
        <v>100.00000000000001</v>
      </c>
    </row>
    <row r="386" spans="1:17" ht="17.25" customHeight="1" x14ac:dyDescent="0.2">
      <c r="A386" s="54"/>
      <c r="B386" s="55" t="s">
        <v>21</v>
      </c>
      <c r="C386" s="56">
        <f>SUM(C348:C385)</f>
        <v>5105287441.8406973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100.00000000000001</v>
      </c>
      <c r="Q386" s="92"/>
    </row>
    <row r="387" spans="1:17" x14ac:dyDescent="0.2">
      <c r="A387" s="80" t="s">
        <v>95</v>
      </c>
      <c r="B387" s="28"/>
    </row>
    <row r="411" spans="1:17" ht="20.25" x14ac:dyDescent="0.3">
      <c r="A411" s="192" t="s">
        <v>42</v>
      </c>
      <c r="B411" s="192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</row>
    <row r="412" spans="1:17" x14ac:dyDescent="0.2">
      <c r="A412" s="191" t="s">
        <v>92</v>
      </c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</row>
    <row r="413" spans="1:17" x14ac:dyDescent="0.2">
      <c r="A413" s="194" t="s">
        <v>133</v>
      </c>
      <c r="B413" s="194"/>
      <c r="C413" s="194"/>
      <c r="D413" s="194"/>
      <c r="E413" s="194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</row>
    <row r="414" spans="1:17" x14ac:dyDescent="0.2">
      <c r="A414" s="191" t="s">
        <v>110</v>
      </c>
      <c r="B414" s="191"/>
      <c r="C414" s="191"/>
      <c r="D414" s="191"/>
      <c r="E414" s="191"/>
      <c r="F414" s="191"/>
      <c r="G414" s="191"/>
      <c r="H414" s="191"/>
      <c r="I414" s="191"/>
      <c r="J414" s="191"/>
      <c r="K414" s="191"/>
      <c r="L414" s="191"/>
      <c r="M414" s="191"/>
      <c r="N414" s="191"/>
      <c r="O414" s="191"/>
      <c r="P414" s="191"/>
      <c r="Q414" s="191"/>
    </row>
    <row r="416" spans="1:17" ht="15" customHeight="1" x14ac:dyDescent="0.2">
      <c r="A416" s="111" t="s">
        <v>32</v>
      </c>
      <c r="B416" s="111" t="s">
        <v>33</v>
      </c>
      <c r="C416" s="111" t="s">
        <v>50</v>
      </c>
      <c r="D416" s="111" t="s">
        <v>23</v>
      </c>
      <c r="E416" s="111" t="s">
        <v>1</v>
      </c>
      <c r="F416" s="111" t="s">
        <v>2</v>
      </c>
      <c r="G416" s="111" t="s">
        <v>3</v>
      </c>
      <c r="H416" s="111" t="s">
        <v>4</v>
      </c>
      <c r="I416" s="111" t="s">
        <v>5</v>
      </c>
      <c r="J416" s="111" t="s">
        <v>6</v>
      </c>
      <c r="K416" s="111" t="s">
        <v>7</v>
      </c>
      <c r="L416" s="111" t="s">
        <v>8</v>
      </c>
      <c r="M416" s="111" t="s">
        <v>9</v>
      </c>
      <c r="N416" s="111" t="s">
        <v>10</v>
      </c>
      <c r="O416" s="111" t="s">
        <v>11</v>
      </c>
      <c r="P416" s="111" t="s">
        <v>60</v>
      </c>
      <c r="Q416" s="111" t="s">
        <v>61</v>
      </c>
    </row>
    <row r="417" spans="1:17" ht="15" customHeight="1" x14ac:dyDescent="0.2">
      <c r="A417" s="47">
        <v>1</v>
      </c>
      <c r="B417" s="101" t="s">
        <v>88</v>
      </c>
      <c r="C417" s="49">
        <f>'P.N.C. x Comp. x Ramos'!C401</f>
        <v>1361931058.4399998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22.616883414947235</v>
      </c>
      <c r="Q417" s="50">
        <f>(P417)</f>
        <v>22.616883414947235</v>
      </c>
    </row>
    <row r="418" spans="1:17" ht="15" customHeight="1" x14ac:dyDescent="0.2">
      <c r="A418" s="47">
        <v>2</v>
      </c>
      <c r="B418" s="52" t="s">
        <v>118</v>
      </c>
      <c r="C418" s="49">
        <f>'P.N.C. x Comp. x Ramos'!C402</f>
        <v>901869680.8599999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5">(C418/$C$455*100)</f>
        <v>14.976882494221275</v>
      </c>
      <c r="Q418" s="50">
        <f>(Q417+P418)</f>
        <v>37.593765909168511</v>
      </c>
    </row>
    <row r="419" spans="1:17" ht="15" customHeight="1" x14ac:dyDescent="0.2">
      <c r="A419" s="47">
        <v>3</v>
      </c>
      <c r="B419" s="52" t="s">
        <v>97</v>
      </c>
      <c r="C419" s="49">
        <f>'P.N.C. x Comp. x Ramos'!C403</f>
        <v>641799505.10000002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5"/>
        <v>10.658031838442735</v>
      </c>
      <c r="Q419" s="50">
        <f>(Q418+P419)</f>
        <v>48.251797747611249</v>
      </c>
    </row>
    <row r="420" spans="1:17" ht="15" customHeight="1" x14ac:dyDescent="0.2">
      <c r="A420" s="47">
        <v>4</v>
      </c>
      <c r="B420" s="52" t="s">
        <v>94</v>
      </c>
      <c r="C420" s="49">
        <f>'P.N.C. x Comp. x Ramos'!C404</f>
        <v>371929480.09000003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5"/>
        <v>6.1764401638748998</v>
      </c>
      <c r="Q420" s="50">
        <f t="shared" ref="Q420:Q426" si="26">(Q419+P420)</f>
        <v>54.42823791148615</v>
      </c>
    </row>
    <row r="421" spans="1:17" ht="15" customHeight="1" x14ac:dyDescent="0.2">
      <c r="A421" s="47">
        <v>5</v>
      </c>
      <c r="B421" s="52" t="s">
        <v>89</v>
      </c>
      <c r="C421" s="49">
        <f>'P.N.C. x Comp. x Ramos'!C405</f>
        <v>550466192.41999996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5"/>
        <v>9.1413068383163907</v>
      </c>
      <c r="Q421" s="50">
        <f t="shared" si="26"/>
        <v>63.569544749802539</v>
      </c>
    </row>
    <row r="422" spans="1:17" ht="15" customHeight="1" x14ac:dyDescent="0.2">
      <c r="A422" s="47">
        <v>6</v>
      </c>
      <c r="B422" s="52" t="s">
        <v>127</v>
      </c>
      <c r="C422" s="49">
        <f>'P.N.C. x Comp. x Ramos'!C406</f>
        <v>2384308.41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5"/>
        <v>3.9594974356496705E-2</v>
      </c>
      <c r="Q422" s="50">
        <f t="shared" si="26"/>
        <v>63.609139724159036</v>
      </c>
    </row>
    <row r="423" spans="1:17" ht="15" customHeight="1" x14ac:dyDescent="0.2">
      <c r="A423" s="47">
        <v>7</v>
      </c>
      <c r="B423" s="52" t="s">
        <v>91</v>
      </c>
      <c r="C423" s="49">
        <f>'P.N.C. x Comp. x Ramos'!C407</f>
        <v>94236820.248275876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5"/>
        <v>1.5649420458858647</v>
      </c>
      <c r="Q423" s="50">
        <f>(Q422+P423)</f>
        <v>65.174081770044907</v>
      </c>
    </row>
    <row r="424" spans="1:17" ht="15" customHeight="1" x14ac:dyDescent="0.2">
      <c r="A424" s="47">
        <v>8</v>
      </c>
      <c r="B424" s="52" t="s">
        <v>123</v>
      </c>
      <c r="C424" s="49">
        <f>'P.N.C. x Comp. x Ramos'!C408</f>
        <v>115436543.26206896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5"/>
        <v>1.9169948615264258</v>
      </c>
      <c r="Q424" s="50">
        <f t="shared" si="26"/>
        <v>67.091076631571326</v>
      </c>
    </row>
    <row r="425" spans="1:17" ht="15" customHeight="1" x14ac:dyDescent="0.2">
      <c r="A425" s="47">
        <v>9</v>
      </c>
      <c r="B425" s="52" t="s">
        <v>78</v>
      </c>
      <c r="C425" s="49">
        <f>'P.N.C. x Comp. x Ramos'!C409</f>
        <v>107548884.17344826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5"/>
        <v>1.7860085939626906</v>
      </c>
      <c r="Q425" s="50">
        <f t="shared" si="26"/>
        <v>68.877085225534017</v>
      </c>
    </row>
    <row r="426" spans="1:17" ht="15" customHeight="1" x14ac:dyDescent="0.2">
      <c r="A426" s="47">
        <v>10</v>
      </c>
      <c r="B426" s="52" t="s">
        <v>93</v>
      </c>
      <c r="C426" s="49">
        <f>'P.N.C. x Comp. x Ramos'!C410</f>
        <v>210386229.27000001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5"/>
        <v>3.4937750997177783</v>
      </c>
      <c r="Q426" s="50">
        <f t="shared" si="26"/>
        <v>72.370860325251797</v>
      </c>
    </row>
    <row r="427" spans="1:17" ht="15" customHeight="1" x14ac:dyDescent="0.2">
      <c r="A427" s="47">
        <v>11</v>
      </c>
      <c r="B427" s="52" t="s">
        <v>96</v>
      </c>
      <c r="C427" s="49">
        <f>'P.N.C. x Comp. x Ramos'!C411</f>
        <v>8314014.1100000013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5"/>
        <v>0.13806652449168763</v>
      </c>
      <c r="Q427" s="50">
        <f>(Q426+P427)</f>
        <v>72.508926849743489</v>
      </c>
    </row>
    <row r="428" spans="1:17" ht="15" customHeight="1" x14ac:dyDescent="0.2">
      <c r="A428" s="47">
        <v>12</v>
      </c>
      <c r="B428" s="52" t="s">
        <v>83</v>
      </c>
      <c r="C428" s="49">
        <f>'P.N.C. x Comp. x Ramos'!C412</f>
        <v>28506638.327586208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5"/>
        <v>0.47339497224300026</v>
      </c>
      <c r="Q428" s="50">
        <f>(Q427+P428)</f>
        <v>72.982321821986488</v>
      </c>
    </row>
    <row r="429" spans="1:17" ht="15" customHeight="1" x14ac:dyDescent="0.2">
      <c r="A429" s="47">
        <v>13</v>
      </c>
      <c r="B429" s="52" t="s">
        <v>125</v>
      </c>
      <c r="C429" s="49">
        <f>'P.N.C. x Comp. x Ramos'!C413</f>
        <v>103844.95999999999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5"/>
        <v>1.7244994443698773E-3</v>
      </c>
      <c r="Q429" s="50">
        <f t="shared" ref="Q429:Q447" si="27">(Q428+P429)</f>
        <v>72.984046321430853</v>
      </c>
    </row>
    <row r="430" spans="1:17" ht="15" customHeight="1" x14ac:dyDescent="0.2">
      <c r="A430" s="47">
        <v>14</v>
      </c>
      <c r="B430" s="52" t="s">
        <v>81</v>
      </c>
      <c r="C430" s="49">
        <f>'P.N.C. x Comp. x Ramos'!C414</f>
        <v>37094651.663103446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5"/>
        <v>0.61601165990257056</v>
      </c>
      <c r="Q430" s="50">
        <f t="shared" si="27"/>
        <v>73.600057981333421</v>
      </c>
    </row>
    <row r="431" spans="1:17" ht="15" customHeight="1" x14ac:dyDescent="0.2">
      <c r="A431" s="47">
        <v>15</v>
      </c>
      <c r="B431" s="52" t="s">
        <v>80</v>
      </c>
      <c r="C431" s="49">
        <f>'P.N.C. x Comp. x Ramos'!C415</f>
        <v>25551166.749999996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5"/>
        <v>0.42431498710555693</v>
      </c>
      <c r="Q431" s="50">
        <f t="shared" si="27"/>
        <v>74.024372968438982</v>
      </c>
    </row>
    <row r="432" spans="1:17" ht="15" customHeight="1" x14ac:dyDescent="0.2">
      <c r="A432" s="47">
        <v>16</v>
      </c>
      <c r="B432" s="52" t="s">
        <v>104</v>
      </c>
      <c r="C432" s="49">
        <f>'P.N.C. x Comp. x Ramos'!C416</f>
        <v>62268915.960000001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5"/>
        <v>1.0340676232581205</v>
      </c>
      <c r="Q432" s="50">
        <f t="shared" si="27"/>
        <v>75.058440591697106</v>
      </c>
    </row>
    <row r="433" spans="1:18" ht="15" customHeight="1" x14ac:dyDescent="0.2">
      <c r="A433" s="47">
        <v>17</v>
      </c>
      <c r="B433" s="52" t="s">
        <v>79</v>
      </c>
      <c r="C433" s="49">
        <f>'P.N.C. x Comp. x Ramos'!C417</f>
        <v>127048580.48724139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5"/>
        <v>2.1098299470501933</v>
      </c>
      <c r="Q433" s="50">
        <f t="shared" si="27"/>
        <v>77.168270538747294</v>
      </c>
    </row>
    <row r="434" spans="1:18" ht="15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5"/>
        <v>0</v>
      </c>
      <c r="Q434" s="50">
        <f t="shared" si="27"/>
        <v>77.168270538747294</v>
      </c>
    </row>
    <row r="435" spans="1:18" ht="15" customHeight="1" x14ac:dyDescent="0.2">
      <c r="A435" s="47">
        <v>19</v>
      </c>
      <c r="B435" s="52" t="s">
        <v>98</v>
      </c>
      <c r="C435" s="49">
        <f>'P.N.C. x Comp. x Ramos'!C419</f>
        <v>32689777.856551725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5"/>
        <v>0.54286220294367848</v>
      </c>
      <c r="Q435" s="50">
        <f t="shared" si="27"/>
        <v>77.711132741690975</v>
      </c>
    </row>
    <row r="436" spans="1:18" ht="15" customHeight="1" x14ac:dyDescent="0.2">
      <c r="A436" s="47">
        <v>20</v>
      </c>
      <c r="B436" s="52" t="s">
        <v>90</v>
      </c>
      <c r="C436" s="49">
        <f>'P.N.C. x Comp. x Ramos'!C420</f>
        <v>4416181.3620689651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5"/>
        <v>7.3337235674456797E-2</v>
      </c>
      <c r="Q436" s="50">
        <f t="shared" si="27"/>
        <v>77.784469977365433</v>
      </c>
    </row>
    <row r="437" spans="1:18" ht="15" customHeight="1" x14ac:dyDescent="0.2">
      <c r="A437" s="47">
        <v>21</v>
      </c>
      <c r="B437" s="52" t="s">
        <v>99</v>
      </c>
      <c r="C437" s="49">
        <f>'P.N.C. x Comp. x Ramos'!C421</f>
        <v>60790502.737930603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5"/>
        <v>1.0095163809059857</v>
      </c>
      <c r="Q437" s="50">
        <f t="shared" si="27"/>
        <v>78.793986358271425</v>
      </c>
    </row>
    <row r="438" spans="1:18" ht="15" customHeight="1" x14ac:dyDescent="0.2">
      <c r="A438" s="47">
        <v>22</v>
      </c>
      <c r="B438" s="51" t="s">
        <v>112</v>
      </c>
      <c r="C438" s="49">
        <f>'P.N.C. x Comp. x Ramos'!C422</f>
        <v>39529761.698275872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5"/>
        <v>0.65645027052589167</v>
      </c>
      <c r="Q438" s="50">
        <f>(Q437+P438)</f>
        <v>79.45043662879732</v>
      </c>
    </row>
    <row r="439" spans="1:18" ht="15" customHeight="1" x14ac:dyDescent="0.2">
      <c r="A439" s="47">
        <v>23</v>
      </c>
      <c r="B439" s="52" t="s">
        <v>103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5"/>
        <v>0</v>
      </c>
      <c r="Q439" s="50">
        <f t="shared" si="27"/>
        <v>79.45043662879732</v>
      </c>
    </row>
    <row r="440" spans="1:18" ht="15" customHeight="1" x14ac:dyDescent="0.2">
      <c r="A440" s="47">
        <v>24</v>
      </c>
      <c r="B440" s="52" t="s">
        <v>82</v>
      </c>
      <c r="C440" s="49">
        <f>'P.N.C. x Comp. x Ramos'!C424</f>
        <v>6966892.9827586217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5"/>
        <v>0.11569558193052067</v>
      </c>
      <c r="Q440" s="50">
        <f t="shared" si="27"/>
        <v>79.566132210727844</v>
      </c>
    </row>
    <row r="441" spans="1:18" ht="15" customHeight="1" x14ac:dyDescent="0.2">
      <c r="A441" s="47">
        <v>25</v>
      </c>
      <c r="B441" s="52" t="s">
        <v>102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5"/>
        <v>0</v>
      </c>
      <c r="Q441" s="50">
        <f t="shared" si="27"/>
        <v>79.566132210727844</v>
      </c>
    </row>
    <row r="442" spans="1:18" ht="15" customHeight="1" x14ac:dyDescent="0.2">
      <c r="A442" s="47">
        <v>26</v>
      </c>
      <c r="B442" s="52" t="s">
        <v>111</v>
      </c>
      <c r="C442" s="49">
        <f>'P.N.C. x Comp. x Ramos'!C426</f>
        <v>44144780.25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5"/>
        <v>0.73308949238321575</v>
      </c>
      <c r="Q442" s="50">
        <f t="shared" si="27"/>
        <v>80.299221703111058</v>
      </c>
    </row>
    <row r="443" spans="1:18" ht="15" customHeight="1" x14ac:dyDescent="0.2">
      <c r="A443" s="47">
        <v>27</v>
      </c>
      <c r="B443" s="52" t="s">
        <v>113</v>
      </c>
      <c r="C443" s="49">
        <f>'P.N.C. x Comp. x Ramos'!C427</f>
        <v>1032570960.97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5"/>
        <v>17.147370931292532</v>
      </c>
      <c r="Q443" s="50">
        <f t="shared" si="27"/>
        <v>97.446592634403586</v>
      </c>
    </row>
    <row r="444" spans="1:18" ht="15" customHeight="1" x14ac:dyDescent="0.2">
      <c r="A444" s="47">
        <v>28</v>
      </c>
      <c r="B444" s="52" t="s">
        <v>116</v>
      </c>
      <c r="C444" s="49">
        <f>'P.N.C. x Comp. x Ramos'!C428</f>
        <v>35686215.675000004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5"/>
        <v>0.5926224932168217</v>
      </c>
      <c r="Q444" s="50">
        <f>(Q443+P444)</f>
        <v>98.039215127620409</v>
      </c>
      <c r="R444" s="4"/>
    </row>
    <row r="445" spans="1:18" ht="15" customHeight="1" x14ac:dyDescent="0.2">
      <c r="A445" s="47">
        <v>29</v>
      </c>
      <c r="B445" s="52" t="s">
        <v>120</v>
      </c>
      <c r="C445" s="49">
        <f>'P.N.C. x Comp. x Ramos'!C429</f>
        <v>15600049.327586206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5"/>
        <v>0.2590619361552558</v>
      </c>
      <c r="Q445" s="50">
        <f>(Q444+P445)</f>
        <v>98.298277063775672</v>
      </c>
    </row>
    <row r="446" spans="1:18" ht="15" customHeight="1" x14ac:dyDescent="0.2">
      <c r="A446" s="47">
        <v>30</v>
      </c>
      <c r="B446" s="52" t="s">
        <v>100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5"/>
        <v>0</v>
      </c>
      <c r="Q446" s="50">
        <f t="shared" si="27"/>
        <v>98.298277063775672</v>
      </c>
    </row>
    <row r="447" spans="1:18" ht="15" customHeight="1" x14ac:dyDescent="0.2">
      <c r="A447" s="47">
        <v>31</v>
      </c>
      <c r="B447" s="51" t="s">
        <v>106</v>
      </c>
      <c r="C447" s="49">
        <f>'P.N.C. x Comp. x Ramos'!C431</f>
        <v>21445884.379999999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5"/>
        <v>0.35614068990281894</v>
      </c>
      <c r="Q447" s="50">
        <f t="shared" si="27"/>
        <v>98.654417753678487</v>
      </c>
    </row>
    <row r="448" spans="1:18" ht="15" customHeight="1" x14ac:dyDescent="0.2">
      <c r="A448" s="47">
        <v>32</v>
      </c>
      <c r="B448" s="52" t="s">
        <v>119</v>
      </c>
      <c r="C448" s="49">
        <f>'P.N.C. x Comp. x Ramos'!C432</f>
        <v>7626982.8799999999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5"/>
        <v>0.12665735283424992</v>
      </c>
      <c r="Q448" s="50">
        <f t="shared" ref="Q448:Q453" si="28">(Q447+P448)</f>
        <v>98.781075106512731</v>
      </c>
    </row>
    <row r="449" spans="1:17" ht="15" customHeight="1" x14ac:dyDescent="0.2">
      <c r="A449" s="47">
        <v>33</v>
      </c>
      <c r="B449" s="52" t="s">
        <v>115</v>
      </c>
      <c r="C449" s="49">
        <f>'P.N.C. x Comp. x Ramos'!C433</f>
        <v>6675278.9399999995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5"/>
        <v>0.11085289861967249</v>
      </c>
      <c r="Q449" s="50">
        <f t="shared" si="28"/>
        <v>98.891928005132399</v>
      </c>
    </row>
    <row r="450" spans="1:17" ht="15" customHeight="1" x14ac:dyDescent="0.2">
      <c r="A450" s="47">
        <v>34</v>
      </c>
      <c r="B450" s="52" t="s">
        <v>117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5"/>
        <v>0</v>
      </c>
      <c r="Q450" s="50">
        <f t="shared" si="28"/>
        <v>98.891928005132399</v>
      </c>
    </row>
    <row r="451" spans="1:17" ht="15" customHeight="1" x14ac:dyDescent="0.2">
      <c r="A451" s="47">
        <v>35</v>
      </c>
      <c r="B451" s="52" t="s">
        <v>122</v>
      </c>
      <c r="C451" s="49">
        <f>'P.N.C. x Comp. x Ramos'!C435</f>
        <v>612922.35344827594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5"/>
        <v>1.0178483943403989E-2</v>
      </c>
      <c r="Q451" s="50">
        <f t="shared" si="28"/>
        <v>98.902106489075805</v>
      </c>
    </row>
    <row r="452" spans="1:17" ht="15" customHeight="1" x14ac:dyDescent="0.2">
      <c r="A452" s="47">
        <v>36</v>
      </c>
      <c r="B452" s="52" t="s">
        <v>124</v>
      </c>
      <c r="C452" s="49">
        <f>'P.N.C. x Comp. x Ramos'!C436</f>
        <v>390317.16379310348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5"/>
        <v>6.481794899716206E-3</v>
      </c>
      <c r="Q452" s="50">
        <f t="shared" si="28"/>
        <v>98.908588283975519</v>
      </c>
    </row>
    <row r="453" spans="1:17" ht="15" customHeight="1" x14ac:dyDescent="0.2">
      <c r="A453" s="47">
        <v>37</v>
      </c>
      <c r="B453" s="52" t="s">
        <v>101</v>
      </c>
      <c r="C453" s="49">
        <f>'P.N.C. x Comp. x Ramos'!C437</f>
        <v>33067013.890000001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5"/>
        <v>0.54912676628963042</v>
      </c>
      <c r="Q453" s="50">
        <f t="shared" si="28"/>
        <v>99.457715050265151</v>
      </c>
    </row>
    <row r="454" spans="1:17" ht="15" customHeight="1" x14ac:dyDescent="0.2">
      <c r="A454" s="47">
        <v>38</v>
      </c>
      <c r="B454" s="52" t="s">
        <v>107</v>
      </c>
      <c r="C454" s="49">
        <f>'P.N.C. x Comp. x Ramos'!C438</f>
        <v>32655017.140000001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5"/>
        <v>0.54228494973486274</v>
      </c>
      <c r="Q454" s="50">
        <f>(Q453+P454)</f>
        <v>100.00000000000001</v>
      </c>
    </row>
    <row r="455" spans="1:17" ht="21" customHeight="1" x14ac:dyDescent="0.2">
      <c r="A455" s="54"/>
      <c r="B455" s="55" t="s">
        <v>21</v>
      </c>
      <c r="C455" s="56">
        <f>SUM(C417:C454)</f>
        <v>6021745054.1391373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100.00000000000001</v>
      </c>
      <c r="Q455" s="53"/>
    </row>
    <row r="456" spans="1:17" x14ac:dyDescent="0.2">
      <c r="A456" s="80" t="s">
        <v>95</v>
      </c>
      <c r="B456" s="28"/>
    </row>
    <row r="479" spans="1:17" ht="20.25" x14ac:dyDescent="0.3">
      <c r="A479" s="192" t="s">
        <v>42</v>
      </c>
      <c r="B479" s="192"/>
      <c r="C479" s="192"/>
      <c r="D479" s="192"/>
      <c r="E479" s="192"/>
      <c r="F479" s="192"/>
      <c r="G479" s="192"/>
      <c r="H479" s="192"/>
      <c r="I479" s="192"/>
      <c r="J479" s="192"/>
      <c r="K479" s="192"/>
      <c r="L479" s="192"/>
      <c r="M479" s="192"/>
      <c r="N479" s="192"/>
      <c r="O479" s="192"/>
      <c r="P479" s="192"/>
      <c r="Q479" s="192"/>
    </row>
    <row r="480" spans="1:17" x14ac:dyDescent="0.2">
      <c r="A480" s="191" t="s">
        <v>92</v>
      </c>
      <c r="B480" s="191"/>
      <c r="C480" s="191"/>
      <c r="D480" s="191"/>
      <c r="E480" s="191"/>
      <c r="F480" s="191"/>
      <c r="G480" s="191"/>
      <c r="H480" s="191"/>
      <c r="I480" s="191"/>
      <c r="J480" s="191"/>
      <c r="K480" s="191"/>
      <c r="L480" s="191"/>
      <c r="M480" s="191"/>
      <c r="N480" s="191"/>
      <c r="O480" s="191"/>
      <c r="P480" s="191"/>
      <c r="Q480" s="191"/>
    </row>
    <row r="481" spans="1:17" x14ac:dyDescent="0.2">
      <c r="A481" s="194" t="s">
        <v>134</v>
      </c>
      <c r="B481" s="194"/>
      <c r="C481" s="194"/>
      <c r="D481" s="194"/>
      <c r="E481" s="194"/>
      <c r="F481" s="194"/>
      <c r="G481" s="194"/>
      <c r="H481" s="194"/>
      <c r="I481" s="194"/>
      <c r="J481" s="194"/>
      <c r="K481" s="194"/>
      <c r="L481" s="194"/>
      <c r="M481" s="194"/>
      <c r="N481" s="194"/>
      <c r="O481" s="194"/>
      <c r="P481" s="194"/>
      <c r="Q481" s="194"/>
    </row>
    <row r="482" spans="1:17" x14ac:dyDescent="0.2">
      <c r="A482" s="191" t="s">
        <v>110</v>
      </c>
      <c r="B482" s="191"/>
      <c r="C482" s="191"/>
      <c r="D482" s="191"/>
      <c r="E482" s="191"/>
      <c r="F482" s="191"/>
      <c r="G482" s="191"/>
      <c r="H482" s="191"/>
      <c r="I482" s="191"/>
      <c r="J482" s="191"/>
      <c r="K482" s="191"/>
      <c r="L482" s="191"/>
      <c r="M482" s="191"/>
      <c r="N482" s="191"/>
      <c r="O482" s="191"/>
      <c r="P482" s="191"/>
      <c r="Q482" s="191"/>
    </row>
    <row r="484" spans="1:17" ht="22.5" customHeight="1" x14ac:dyDescent="0.2">
      <c r="A484" s="111" t="s">
        <v>32</v>
      </c>
      <c r="B484" s="111" t="s">
        <v>33</v>
      </c>
      <c r="C484" s="111" t="s">
        <v>50</v>
      </c>
      <c r="D484" s="111" t="s">
        <v>23</v>
      </c>
      <c r="E484" s="111" t="s">
        <v>1</v>
      </c>
      <c r="F484" s="111" t="s">
        <v>2</v>
      </c>
      <c r="G484" s="111" t="s">
        <v>3</v>
      </c>
      <c r="H484" s="111" t="s">
        <v>4</v>
      </c>
      <c r="I484" s="111" t="s">
        <v>5</v>
      </c>
      <c r="J484" s="111" t="s">
        <v>6</v>
      </c>
      <c r="K484" s="111" t="s">
        <v>7</v>
      </c>
      <c r="L484" s="111" t="s">
        <v>8</v>
      </c>
      <c r="M484" s="111" t="s">
        <v>9</v>
      </c>
      <c r="N484" s="111" t="s">
        <v>10</v>
      </c>
      <c r="O484" s="111" t="s">
        <v>11</v>
      </c>
      <c r="P484" s="111" t="s">
        <v>60</v>
      </c>
      <c r="Q484" s="111" t="s">
        <v>61</v>
      </c>
    </row>
    <row r="485" spans="1:17" ht="15" customHeight="1" x14ac:dyDescent="0.2">
      <c r="A485" s="47">
        <v>1</v>
      </c>
      <c r="B485" s="101" t="s">
        <v>88</v>
      </c>
      <c r="C485" s="49">
        <f>'P.N.C. x Comp. x Ramos'!C467</f>
        <v>1737518466.0600002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24.422189664851512</v>
      </c>
      <c r="Q485" s="50">
        <f>(P485)</f>
        <v>24.422189664851512</v>
      </c>
    </row>
    <row r="486" spans="1:17" ht="15" customHeight="1" x14ac:dyDescent="0.2">
      <c r="A486" s="47">
        <v>2</v>
      </c>
      <c r="B486" s="52" t="s">
        <v>118</v>
      </c>
      <c r="C486" s="49">
        <f>'P.N.C. x Comp. x Ramos'!C468</f>
        <v>967619592.10000014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29">(C486/$C$523*100)</f>
        <v>13.600654993485644</v>
      </c>
      <c r="Q486" s="50">
        <f t="shared" ref="Q486:Q522" si="30">(Q485+P486)</f>
        <v>38.022844658337156</v>
      </c>
    </row>
    <row r="487" spans="1:17" ht="15" customHeight="1" x14ac:dyDescent="0.2">
      <c r="A487" s="47">
        <v>3</v>
      </c>
      <c r="B487" s="52" t="s">
        <v>97</v>
      </c>
      <c r="C487" s="49">
        <f>'P.N.C. x Comp. x Ramos'!C469</f>
        <v>568636108.94999993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29"/>
        <v>7.9926280924950506</v>
      </c>
      <c r="Q487" s="50">
        <f t="shared" si="30"/>
        <v>46.01547275083221</v>
      </c>
    </row>
    <row r="488" spans="1:17" ht="15" customHeight="1" x14ac:dyDescent="0.2">
      <c r="A488" s="47">
        <v>4</v>
      </c>
      <c r="B488" s="52" t="s">
        <v>94</v>
      </c>
      <c r="C488" s="49">
        <f>'P.N.C. x Comp. x Ramos'!C470</f>
        <v>547973492.22000003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29"/>
        <v>7.7021987505286997</v>
      </c>
      <c r="Q488" s="50">
        <f t="shared" si="30"/>
        <v>53.717671501360911</v>
      </c>
    </row>
    <row r="489" spans="1:17" ht="15" customHeight="1" x14ac:dyDescent="0.2">
      <c r="A489" s="47">
        <v>5</v>
      </c>
      <c r="B489" s="52" t="s">
        <v>89</v>
      </c>
      <c r="C489" s="49">
        <f>'P.N.C. x Comp. x Ramos'!C471</f>
        <v>765548343.26999998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29"/>
        <v>10.760384538156135</v>
      </c>
      <c r="Q489" s="50">
        <f t="shared" si="30"/>
        <v>64.478056039517043</v>
      </c>
    </row>
    <row r="490" spans="1:17" ht="15" customHeight="1" x14ac:dyDescent="0.2">
      <c r="A490" s="47">
        <v>6</v>
      </c>
      <c r="B490" s="52" t="s">
        <v>127</v>
      </c>
      <c r="C490" s="49">
        <f>'P.N.C. x Comp. x Ramos'!C472</f>
        <v>617145.27413793106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29"/>
        <v>8.6744625914340432E-3</v>
      </c>
      <c r="Q490" s="50">
        <f t="shared" si="30"/>
        <v>64.486730502108472</v>
      </c>
    </row>
    <row r="491" spans="1:17" ht="15" customHeight="1" x14ac:dyDescent="0.2">
      <c r="A491" s="47">
        <v>7</v>
      </c>
      <c r="B491" s="52" t="s">
        <v>91</v>
      </c>
      <c r="C491" s="49">
        <f>'P.N.C. x Comp. x Ramos'!C473</f>
        <v>100297971.34689654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29"/>
        <v>1.4097669331758134</v>
      </c>
      <c r="Q491" s="50">
        <f t="shared" si="30"/>
        <v>65.896497435284289</v>
      </c>
    </row>
    <row r="492" spans="1:17" ht="15" customHeight="1" x14ac:dyDescent="0.2">
      <c r="A492" s="47">
        <v>8</v>
      </c>
      <c r="B492" s="52" t="s">
        <v>123</v>
      </c>
      <c r="C492" s="49">
        <f>'P.N.C. x Comp. x Ramos'!C474</f>
        <v>117901911.99448276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29"/>
        <v>1.6572041752783633</v>
      </c>
      <c r="Q492" s="50">
        <f t="shared" si="30"/>
        <v>67.553701610562655</v>
      </c>
    </row>
    <row r="493" spans="1:17" ht="15" customHeight="1" x14ac:dyDescent="0.2">
      <c r="A493" s="47">
        <v>9</v>
      </c>
      <c r="B493" s="52" t="s">
        <v>78</v>
      </c>
      <c r="C493" s="49">
        <f>'P.N.C. x Comp. x Ramos'!C475</f>
        <v>105892677.78448276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29"/>
        <v>1.4884049358254945</v>
      </c>
      <c r="Q493" s="50">
        <f t="shared" si="30"/>
        <v>69.042106546388155</v>
      </c>
    </row>
    <row r="494" spans="1:17" ht="15" customHeight="1" x14ac:dyDescent="0.2">
      <c r="A494" s="47">
        <v>10</v>
      </c>
      <c r="B494" s="52" t="s">
        <v>93</v>
      </c>
      <c r="C494" s="49">
        <f>'P.N.C. x Comp. x Ramos'!C476</f>
        <v>240262841.00206897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29"/>
        <v>3.3770833444287351</v>
      </c>
      <c r="Q494" s="50">
        <f t="shared" si="30"/>
        <v>72.419189890816895</v>
      </c>
    </row>
    <row r="495" spans="1:17" ht="15" customHeight="1" x14ac:dyDescent="0.2">
      <c r="A495" s="47">
        <v>11</v>
      </c>
      <c r="B495" s="52" t="s">
        <v>96</v>
      </c>
      <c r="C495" s="49">
        <f>'P.N.C. x Comp. x Ramos'!C477</f>
        <v>11271860.129999999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29"/>
        <v>0.15843486636131765</v>
      </c>
      <c r="Q495" s="50">
        <f t="shared" si="30"/>
        <v>72.577624757178214</v>
      </c>
    </row>
    <row r="496" spans="1:17" ht="15" customHeight="1" x14ac:dyDescent="0.2">
      <c r="A496" s="47">
        <v>12</v>
      </c>
      <c r="B496" s="52" t="s">
        <v>83</v>
      </c>
      <c r="C496" s="49">
        <f>'P.N.C. x Comp. x Ramos'!C478</f>
        <v>33838398.93965517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29"/>
        <v>0.47562533176014671</v>
      </c>
      <c r="Q496" s="50">
        <f t="shared" si="30"/>
        <v>73.053250088938356</v>
      </c>
    </row>
    <row r="497" spans="1:18" ht="15" customHeight="1" x14ac:dyDescent="0.2">
      <c r="A497" s="47">
        <v>13</v>
      </c>
      <c r="B497" s="52" t="s">
        <v>125</v>
      </c>
      <c r="C497" s="49">
        <f>'P.N.C. x Comp. x Ramos'!C479</f>
        <v>116403.45000000001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29"/>
        <v>1.6361421124861247E-3</v>
      </c>
      <c r="Q497" s="50">
        <f t="shared" si="30"/>
        <v>73.054886231050844</v>
      </c>
    </row>
    <row r="498" spans="1:18" ht="15" customHeight="1" x14ac:dyDescent="0.2">
      <c r="A498" s="47">
        <v>14</v>
      </c>
      <c r="B498" s="52" t="s">
        <v>81</v>
      </c>
      <c r="C498" s="49">
        <f>'P.N.C. x Comp. x Ramos'!C480</f>
        <v>45893198.348275863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29"/>
        <v>0.6450650259446159</v>
      </c>
      <c r="Q498" s="50">
        <f t="shared" si="30"/>
        <v>73.699951256995462</v>
      </c>
    </row>
    <row r="499" spans="1:18" ht="15" customHeight="1" x14ac:dyDescent="0.2">
      <c r="A499" s="47">
        <v>15</v>
      </c>
      <c r="B499" s="52" t="s">
        <v>80</v>
      </c>
      <c r="C499" s="49">
        <f>'P.N.C. x Comp. x Ramos'!C481</f>
        <v>27558347.050000001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29"/>
        <v>0.38735425933692486</v>
      </c>
      <c r="Q499" s="50">
        <f t="shared" si="30"/>
        <v>74.087305516332393</v>
      </c>
    </row>
    <row r="500" spans="1:18" ht="15" customHeight="1" x14ac:dyDescent="0.2">
      <c r="A500" s="47">
        <v>16</v>
      </c>
      <c r="B500" s="52" t="s">
        <v>104</v>
      </c>
      <c r="C500" s="49">
        <f>'P.N.C. x Comp. x Ramos'!C482</f>
        <v>66519990.820000015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29"/>
        <v>0.93499082976314241</v>
      </c>
      <c r="Q500" s="50">
        <f t="shared" si="30"/>
        <v>75.02229634609553</v>
      </c>
    </row>
    <row r="501" spans="1:18" ht="15" customHeight="1" x14ac:dyDescent="0.2">
      <c r="A501" s="47">
        <v>17</v>
      </c>
      <c r="B501" s="52" t="s">
        <v>79</v>
      </c>
      <c r="C501" s="49">
        <f>'P.N.C. x Comp. x Ramos'!C483</f>
        <v>126500174.35586205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29"/>
        <v>1.7780595205766088</v>
      </c>
      <c r="Q501" s="50">
        <f t="shared" si="30"/>
        <v>76.800355866672135</v>
      </c>
    </row>
    <row r="502" spans="1:18" ht="15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29"/>
        <v>0</v>
      </c>
      <c r="Q502" s="50">
        <f t="shared" si="30"/>
        <v>76.800355866672135</v>
      </c>
    </row>
    <row r="503" spans="1:18" ht="15" customHeight="1" x14ac:dyDescent="0.2">
      <c r="A503" s="47">
        <v>19</v>
      </c>
      <c r="B503" s="52" t="s">
        <v>98</v>
      </c>
      <c r="C503" s="49">
        <f>'P.N.C. x Comp. x Ramos'!C485</f>
        <v>38654843.50931035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29"/>
        <v>0.54332425127557304</v>
      </c>
      <c r="Q503" s="50">
        <f t="shared" si="30"/>
        <v>77.343680117947713</v>
      </c>
    </row>
    <row r="504" spans="1:18" ht="15" customHeight="1" x14ac:dyDescent="0.2">
      <c r="A504" s="47">
        <v>20</v>
      </c>
      <c r="B504" s="52" t="s">
        <v>90</v>
      </c>
      <c r="C504" s="49">
        <f>'P.N.C. x Comp. x Ramos'!C486</f>
        <v>4635761.9655172424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29"/>
        <v>6.5159283296536405E-2</v>
      </c>
      <c r="Q504" s="50">
        <f t="shared" si="30"/>
        <v>77.408839401244251</v>
      </c>
    </row>
    <row r="505" spans="1:18" ht="15" customHeight="1" x14ac:dyDescent="0.2">
      <c r="A505" s="47">
        <v>21</v>
      </c>
      <c r="B505" s="52" t="s">
        <v>99</v>
      </c>
      <c r="C505" s="49">
        <f>'P.N.C. x Comp. x Ramos'!C487</f>
        <v>86293013.851378709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29"/>
        <v>1.2129162320840936</v>
      </c>
      <c r="Q505" s="50">
        <f t="shared" si="30"/>
        <v>78.621755633328348</v>
      </c>
    </row>
    <row r="506" spans="1:18" ht="15" customHeight="1" x14ac:dyDescent="0.2">
      <c r="A506" s="47">
        <v>22</v>
      </c>
      <c r="B506" s="51" t="s">
        <v>112</v>
      </c>
      <c r="C506" s="49">
        <f>'P.N.C. x Comp. x Ramos'!C488</f>
        <v>44430975.715517253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29"/>
        <v>0.62451233590590405</v>
      </c>
      <c r="Q506" s="50">
        <f t="shared" si="30"/>
        <v>79.246267969234253</v>
      </c>
    </row>
    <row r="507" spans="1:18" ht="15" customHeight="1" x14ac:dyDescent="0.2">
      <c r="A507" s="47">
        <v>23</v>
      </c>
      <c r="B507" s="52" t="s">
        <v>103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29"/>
        <v>0</v>
      </c>
      <c r="Q507" s="50">
        <f t="shared" si="30"/>
        <v>79.246267969234253</v>
      </c>
    </row>
    <row r="508" spans="1:18" ht="15" customHeight="1" x14ac:dyDescent="0.2">
      <c r="A508" s="47">
        <v>24</v>
      </c>
      <c r="B508" s="52" t="s">
        <v>82</v>
      </c>
      <c r="C508" s="49">
        <f>'P.N.C. x Comp. x Ramos'!C490</f>
        <v>5881017.1896551736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29"/>
        <v>8.2662325629091135E-2</v>
      </c>
      <c r="Q508" s="50">
        <f t="shared" si="30"/>
        <v>79.328930294863341</v>
      </c>
    </row>
    <row r="509" spans="1:18" ht="15" customHeight="1" x14ac:dyDescent="0.2">
      <c r="A509" s="47">
        <v>25</v>
      </c>
      <c r="B509" s="52" t="s">
        <v>102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29"/>
        <v>0</v>
      </c>
      <c r="Q509" s="50">
        <f t="shared" si="30"/>
        <v>79.328930294863341</v>
      </c>
    </row>
    <row r="510" spans="1:18" ht="15" customHeight="1" x14ac:dyDescent="0.2">
      <c r="A510" s="47">
        <v>26</v>
      </c>
      <c r="B510" s="52" t="s">
        <v>111</v>
      </c>
      <c r="C510" s="49">
        <f>'P.N.C. x Comp. x Ramos'!C492</f>
        <v>45103947.139999993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29"/>
        <v>0.63397147898195527</v>
      </c>
      <c r="Q510" s="50">
        <f t="shared" si="30"/>
        <v>79.962901773845289</v>
      </c>
    </row>
    <row r="511" spans="1:18" ht="15" customHeight="1" x14ac:dyDescent="0.2">
      <c r="A511" s="47">
        <v>27</v>
      </c>
      <c r="B511" s="52" t="s">
        <v>113</v>
      </c>
      <c r="C511" s="49">
        <f>'P.N.C. x Comp. x Ramos'!C493</f>
        <v>1086637775.0799999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29"/>
        <v>15.2735492360975</v>
      </c>
      <c r="Q511" s="50">
        <f t="shared" si="30"/>
        <v>95.236451009942783</v>
      </c>
    </row>
    <row r="512" spans="1:18" ht="15" customHeight="1" x14ac:dyDescent="0.2">
      <c r="A512" s="47">
        <v>28</v>
      </c>
      <c r="B512" s="52" t="s">
        <v>116</v>
      </c>
      <c r="C512" s="49">
        <f>'P.N.C. x Comp. x Ramos'!C494</f>
        <v>32780265.010000002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29"/>
        <v>0.46075242650725906</v>
      </c>
      <c r="Q512" s="50">
        <f t="shared" si="30"/>
        <v>95.697203436450039</v>
      </c>
      <c r="R512" s="4"/>
    </row>
    <row r="513" spans="1:17" ht="15" customHeight="1" x14ac:dyDescent="0.2">
      <c r="A513" s="47">
        <v>29</v>
      </c>
      <c r="B513" s="52" t="s">
        <v>120</v>
      </c>
      <c r="C513" s="49">
        <f>'P.N.C. x Comp. x Ramos'!C495</f>
        <v>26843618.672413789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29"/>
        <v>0.37730818941753941</v>
      </c>
      <c r="Q513" s="50">
        <f t="shared" si="30"/>
        <v>96.074511625867572</v>
      </c>
    </row>
    <row r="514" spans="1:17" ht="15" customHeight="1" x14ac:dyDescent="0.2">
      <c r="A514" s="47">
        <v>30</v>
      </c>
      <c r="B514" s="52" t="s">
        <v>100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29"/>
        <v>0</v>
      </c>
      <c r="Q514" s="50">
        <f t="shared" si="30"/>
        <v>96.074511625867572</v>
      </c>
    </row>
    <row r="515" spans="1:17" ht="15" customHeight="1" x14ac:dyDescent="0.2">
      <c r="A515" s="47">
        <v>31</v>
      </c>
      <c r="B515" s="51" t="s">
        <v>106</v>
      </c>
      <c r="C515" s="49">
        <f>'P.N.C. x Comp. x Ramos'!C497</f>
        <v>38828778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29"/>
        <v>0.54576903744841554</v>
      </c>
      <c r="Q515" s="50">
        <f t="shared" si="30"/>
        <v>96.620280663315981</v>
      </c>
    </row>
    <row r="516" spans="1:17" ht="15" customHeight="1" x14ac:dyDescent="0.2">
      <c r="A516" s="47">
        <v>32</v>
      </c>
      <c r="B516" s="52" t="s">
        <v>119</v>
      </c>
      <c r="C516" s="49">
        <f>'P.N.C. x Comp. x Ramos'!C498</f>
        <v>8082664.0700000003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29"/>
        <v>0.11360820547849312</v>
      </c>
      <c r="Q516" s="50">
        <f t="shared" si="30"/>
        <v>96.73388886879448</v>
      </c>
    </row>
    <row r="517" spans="1:17" ht="15" customHeight="1" x14ac:dyDescent="0.2">
      <c r="A517" s="47">
        <v>33</v>
      </c>
      <c r="B517" s="52" t="s">
        <v>115</v>
      </c>
      <c r="C517" s="49">
        <f>'P.N.C. x Comp. x Ramos'!C499</f>
        <v>22601047.32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29"/>
        <v>0.31767550967384273</v>
      </c>
      <c r="Q517" s="50">
        <f t="shared" si="30"/>
        <v>97.051564378468328</v>
      </c>
    </row>
    <row r="518" spans="1:17" ht="15" customHeight="1" x14ac:dyDescent="0.2">
      <c r="A518" s="47">
        <v>34</v>
      </c>
      <c r="B518" s="52" t="s">
        <v>117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29"/>
        <v>0</v>
      </c>
      <c r="Q518" s="50">
        <f t="shared" si="30"/>
        <v>97.051564378468328</v>
      </c>
    </row>
    <row r="519" spans="1:17" ht="15" customHeight="1" x14ac:dyDescent="0.2">
      <c r="A519" s="47">
        <v>35</v>
      </c>
      <c r="B519" s="52" t="s">
        <v>122</v>
      </c>
      <c r="C519" s="49">
        <f>'P.N.C. x Comp. x Ramos'!C501</f>
        <v>1181999.6637931035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29"/>
        <v>1.6613935642597687E-2</v>
      </c>
      <c r="Q519" s="50">
        <f t="shared" si="30"/>
        <v>97.068178314110924</v>
      </c>
    </row>
    <row r="520" spans="1:17" ht="15" customHeight="1" x14ac:dyDescent="0.2">
      <c r="A520" s="47">
        <v>36</v>
      </c>
      <c r="B520" s="52" t="s">
        <v>124</v>
      </c>
      <c r="C520" s="49">
        <f>'P.N.C. x Comp. x Ramos'!C502</f>
        <v>722426.18965517252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29"/>
        <v>1.0154268727067074E-2</v>
      </c>
      <c r="Q520" s="50">
        <f t="shared" si="30"/>
        <v>97.078332582837987</v>
      </c>
    </row>
    <row r="521" spans="1:17" ht="15" customHeight="1" x14ac:dyDescent="0.2">
      <c r="A521" s="47">
        <v>37</v>
      </c>
      <c r="B521" s="52" t="s">
        <v>101</v>
      </c>
      <c r="C521" s="49">
        <f>'P.N.C. x Comp. x Ramos'!C503</f>
        <v>178014164.34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29"/>
        <v>2.5021291971646868</v>
      </c>
      <c r="Q521" s="50">
        <f t="shared" si="30"/>
        <v>99.580461780002679</v>
      </c>
    </row>
    <row r="522" spans="1:17" ht="15" customHeight="1" x14ac:dyDescent="0.2">
      <c r="A522" s="140">
        <v>38</v>
      </c>
      <c r="B522" s="52" t="s">
        <v>107</v>
      </c>
      <c r="C522" s="141">
        <f>'P.N.C. x Comp. x Ramos'!C504</f>
        <v>29848077.280000001</v>
      </c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2">
        <f t="shared" si="29"/>
        <v>0.41953821999733087</v>
      </c>
      <c r="Q522" s="50">
        <f t="shared" si="30"/>
        <v>100.00000000000001</v>
      </c>
    </row>
    <row r="523" spans="1:17" ht="18.75" customHeight="1" x14ac:dyDescent="0.2">
      <c r="A523" s="54"/>
      <c r="B523" s="55" t="s">
        <v>21</v>
      </c>
      <c r="C523" s="56">
        <f>SUM(C485:C522)</f>
        <v>7114507298.0931025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100.00000000000001</v>
      </c>
      <c r="Q523" s="53"/>
    </row>
    <row r="524" spans="1:17" x14ac:dyDescent="0.2">
      <c r="A524" s="80" t="s">
        <v>95</v>
      </c>
    </row>
    <row r="547" spans="1:17" ht="20.25" x14ac:dyDescent="0.3">
      <c r="A547" s="192" t="s">
        <v>42</v>
      </c>
      <c r="B547" s="192"/>
      <c r="C547" s="192"/>
      <c r="D547" s="192"/>
      <c r="E547" s="192"/>
      <c r="F547" s="192"/>
      <c r="G547" s="192"/>
      <c r="H547" s="192"/>
      <c r="I547" s="192"/>
      <c r="J547" s="192"/>
      <c r="K547" s="192"/>
      <c r="L547" s="192"/>
      <c r="M547" s="192"/>
      <c r="N547" s="192"/>
      <c r="O547" s="192"/>
      <c r="P547" s="192"/>
      <c r="Q547" s="192"/>
    </row>
    <row r="548" spans="1:17" x14ac:dyDescent="0.2">
      <c r="A548" s="191" t="s">
        <v>92</v>
      </c>
      <c r="B548" s="191"/>
      <c r="C548" s="191"/>
      <c r="D548" s="191"/>
      <c r="E548" s="191"/>
      <c r="F548" s="191"/>
      <c r="G548" s="191"/>
      <c r="H548" s="191"/>
      <c r="I548" s="191"/>
      <c r="J548" s="191"/>
      <c r="K548" s="191"/>
      <c r="L548" s="191"/>
      <c r="M548" s="191"/>
      <c r="N548" s="191"/>
      <c r="O548" s="191"/>
      <c r="P548" s="191"/>
      <c r="Q548" s="191"/>
    </row>
    <row r="549" spans="1:17" x14ac:dyDescent="0.2">
      <c r="A549" s="194" t="s">
        <v>135</v>
      </c>
      <c r="B549" s="194"/>
      <c r="C549" s="194"/>
      <c r="D549" s="194"/>
      <c r="E549" s="194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</row>
    <row r="550" spans="1:17" x14ac:dyDescent="0.2">
      <c r="A550" s="191" t="s">
        <v>110</v>
      </c>
      <c r="B550" s="191"/>
      <c r="C550" s="191"/>
      <c r="D550" s="191"/>
      <c r="E550" s="191"/>
      <c r="F550" s="191"/>
      <c r="G550" s="191"/>
      <c r="H550" s="191"/>
      <c r="I550" s="191"/>
      <c r="J550" s="191"/>
      <c r="K550" s="191"/>
      <c r="L550" s="191"/>
      <c r="M550" s="191"/>
      <c r="N550" s="191"/>
      <c r="O550" s="191"/>
      <c r="P550" s="191"/>
      <c r="Q550" s="191"/>
    </row>
    <row r="552" spans="1:17" ht="20.25" customHeight="1" x14ac:dyDescent="0.2">
      <c r="A552" s="111" t="s">
        <v>32</v>
      </c>
      <c r="B552" s="111" t="s">
        <v>33</v>
      </c>
      <c r="C552" s="111" t="s">
        <v>50</v>
      </c>
      <c r="D552" s="111" t="s">
        <v>23</v>
      </c>
      <c r="E552" s="111" t="s">
        <v>1</v>
      </c>
      <c r="F552" s="111" t="s">
        <v>2</v>
      </c>
      <c r="G552" s="111" t="s">
        <v>3</v>
      </c>
      <c r="H552" s="111" t="s">
        <v>4</v>
      </c>
      <c r="I552" s="111" t="s">
        <v>5</v>
      </c>
      <c r="J552" s="111" t="s">
        <v>6</v>
      </c>
      <c r="K552" s="111" t="s">
        <v>7</v>
      </c>
      <c r="L552" s="111" t="s">
        <v>8</v>
      </c>
      <c r="M552" s="111" t="s">
        <v>9</v>
      </c>
      <c r="N552" s="111" t="s">
        <v>10</v>
      </c>
      <c r="O552" s="111" t="s">
        <v>11</v>
      </c>
      <c r="P552" s="111" t="s">
        <v>60</v>
      </c>
      <c r="Q552" s="111" t="s">
        <v>61</v>
      </c>
    </row>
    <row r="553" spans="1:17" ht="15" customHeight="1" x14ac:dyDescent="0.2">
      <c r="A553" s="47">
        <v>1</v>
      </c>
      <c r="B553" s="101" t="s">
        <v>88</v>
      </c>
      <c r="C553" s="49">
        <f>'P.N.C. x Comp. x Ramos'!C533</f>
        <v>1473141033.6799998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23.104417407753232</v>
      </c>
      <c r="Q553" s="50">
        <f>(P553)</f>
        <v>23.104417407753232</v>
      </c>
    </row>
    <row r="554" spans="1:17" ht="15" customHeight="1" x14ac:dyDescent="0.2">
      <c r="A554" s="47">
        <v>2</v>
      </c>
      <c r="B554" s="52" t="s">
        <v>118</v>
      </c>
      <c r="C554" s="49">
        <f>'P.N.C. x Comp. x Ramos'!C534</f>
        <v>997247576.37000012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1">(C554/$C$591*100)</f>
        <v>15.640609918905938</v>
      </c>
      <c r="Q554" s="50">
        <f t="shared" ref="Q554:Q575" si="32">(Q553+P554)</f>
        <v>38.745027326659169</v>
      </c>
    </row>
    <row r="555" spans="1:17" ht="15" customHeight="1" x14ac:dyDescent="0.2">
      <c r="A555" s="47">
        <v>3</v>
      </c>
      <c r="B555" s="52" t="s">
        <v>97</v>
      </c>
      <c r="C555" s="49">
        <f>'P.N.C. x Comp. x Ramos'!C535</f>
        <v>786710354.46000004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1"/>
        <v>12.338590802157839</v>
      </c>
      <c r="Q555" s="50">
        <f t="shared" si="32"/>
        <v>51.083618128817008</v>
      </c>
    </row>
    <row r="556" spans="1:17" ht="15" customHeight="1" x14ac:dyDescent="0.2">
      <c r="A556" s="47">
        <v>4</v>
      </c>
      <c r="B556" s="52" t="s">
        <v>94</v>
      </c>
      <c r="C556" s="49">
        <f>'P.N.C. x Comp. x Ramos'!C536</f>
        <v>400716515.52000004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1"/>
        <v>6.2847489989649059</v>
      </c>
      <c r="Q556" s="50">
        <f t="shared" si="32"/>
        <v>57.368367127781916</v>
      </c>
    </row>
    <row r="557" spans="1:17" ht="15" customHeight="1" x14ac:dyDescent="0.2">
      <c r="A557" s="47">
        <v>5</v>
      </c>
      <c r="B557" s="52" t="s">
        <v>89</v>
      </c>
      <c r="C557" s="49">
        <f>'P.N.C. x Comp. x Ramos'!C537</f>
        <v>579132829.62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1"/>
        <v>9.0829909181528325</v>
      </c>
      <c r="Q557" s="50">
        <f t="shared" si="32"/>
        <v>66.451358045934754</v>
      </c>
    </row>
    <row r="558" spans="1:17" ht="15" customHeight="1" x14ac:dyDescent="0.2">
      <c r="A558" s="47">
        <v>6</v>
      </c>
      <c r="B558" s="52" t="s">
        <v>127</v>
      </c>
      <c r="C558" s="49">
        <f>'P.N.C. x Comp. x Ramos'!C538</f>
        <v>932884.58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1"/>
        <v>1.4631154951765828E-2</v>
      </c>
      <c r="Q558" s="50">
        <f t="shared" si="32"/>
        <v>66.465989200886526</v>
      </c>
    </row>
    <row r="559" spans="1:17" ht="15" customHeight="1" x14ac:dyDescent="0.2">
      <c r="A559" s="47">
        <v>7</v>
      </c>
      <c r="B559" s="52" t="s">
        <v>91</v>
      </c>
      <c r="C559" s="49">
        <f>'P.N.C. x Comp. x Ramos'!C539</f>
        <v>102491124.57620689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1"/>
        <v>1.6074480777195588</v>
      </c>
      <c r="Q559" s="50">
        <f t="shared" si="32"/>
        <v>68.073437278606079</v>
      </c>
    </row>
    <row r="560" spans="1:17" ht="15" customHeight="1" x14ac:dyDescent="0.2">
      <c r="A560" s="47">
        <v>8</v>
      </c>
      <c r="B560" s="52" t="s">
        <v>123</v>
      </c>
      <c r="C560" s="49">
        <f>'P.N.C. x Comp. x Ramos'!C540</f>
        <v>132646805.1541051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1"/>
        <v>2.080403087021121</v>
      </c>
      <c r="Q560" s="50">
        <f t="shared" si="32"/>
        <v>70.153840365627204</v>
      </c>
    </row>
    <row r="561" spans="1:17" ht="15" customHeight="1" x14ac:dyDescent="0.2">
      <c r="A561" s="47">
        <v>9</v>
      </c>
      <c r="B561" s="52" t="s">
        <v>78</v>
      </c>
      <c r="C561" s="49">
        <f>'P.N.C. x Comp. x Ramos'!C541</f>
        <v>99168338.799310356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1"/>
        <v>1.5553342421866603</v>
      </c>
      <c r="Q561" s="50">
        <f t="shared" si="32"/>
        <v>71.709174607813864</v>
      </c>
    </row>
    <row r="562" spans="1:17" ht="15" customHeight="1" x14ac:dyDescent="0.2">
      <c r="A562" s="47">
        <v>10</v>
      </c>
      <c r="B562" s="52" t="s">
        <v>93</v>
      </c>
      <c r="C562" s="49">
        <f>'P.N.C. x Comp. x Ramos'!C542</f>
        <v>184145703.31137931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1"/>
        <v>2.8881003894937236</v>
      </c>
      <c r="Q562" s="50">
        <f t="shared" si="32"/>
        <v>74.597274997307593</v>
      </c>
    </row>
    <row r="563" spans="1:17" ht="15" customHeight="1" x14ac:dyDescent="0.2">
      <c r="A563" s="47">
        <v>11</v>
      </c>
      <c r="B563" s="52" t="s">
        <v>96</v>
      </c>
      <c r="C563" s="49">
        <f>'P.N.C. x Comp. x Ramos'!C543</f>
        <v>10569046.829999998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1"/>
        <v>0.16576258754560977</v>
      </c>
      <c r="Q563" s="50">
        <f t="shared" si="32"/>
        <v>74.763037584853208</v>
      </c>
    </row>
    <row r="564" spans="1:17" ht="15" customHeight="1" x14ac:dyDescent="0.2">
      <c r="A564" s="47">
        <v>12</v>
      </c>
      <c r="B564" s="52" t="s">
        <v>83</v>
      </c>
      <c r="C564" s="49">
        <f>'P.N.C. x Comp. x Ramos'!C544</f>
        <v>34285041.181034483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1"/>
        <v>0.53771898560847475</v>
      </c>
      <c r="Q564" s="50">
        <f t="shared" si="32"/>
        <v>75.300756570461687</v>
      </c>
    </row>
    <row r="565" spans="1:17" ht="15" customHeight="1" x14ac:dyDescent="0.2">
      <c r="A565" s="47">
        <v>13</v>
      </c>
      <c r="B565" s="52" t="s">
        <v>125</v>
      </c>
      <c r="C565" s="49">
        <f>'P.N.C. x Comp. x Ramos'!C545</f>
        <v>156641.88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1"/>
        <v>2.4567365216990817E-3</v>
      </c>
      <c r="Q565" s="50">
        <f t="shared" si="32"/>
        <v>75.30321330698338</v>
      </c>
    </row>
    <row r="566" spans="1:17" ht="15" customHeight="1" x14ac:dyDescent="0.2">
      <c r="A566" s="47">
        <v>14</v>
      </c>
      <c r="B566" s="52" t="s">
        <v>81</v>
      </c>
      <c r="C566" s="49">
        <f>'P.N.C. x Comp. x Ramos'!C546</f>
        <v>35293383.127586208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1"/>
        <v>0.55353359716992157</v>
      </c>
      <c r="Q566" s="50">
        <f t="shared" si="32"/>
        <v>75.856746904153297</v>
      </c>
    </row>
    <row r="567" spans="1:17" ht="15" customHeight="1" x14ac:dyDescent="0.2">
      <c r="A567" s="47">
        <v>15</v>
      </c>
      <c r="B567" s="52" t="s">
        <v>80</v>
      </c>
      <c r="C567" s="49">
        <f>'P.N.C. x Comp. x Ramos'!C547</f>
        <v>32773101.719999999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1"/>
        <v>0.51400606226689172</v>
      </c>
      <c r="Q567" s="50">
        <f t="shared" si="32"/>
        <v>76.370752966420184</v>
      </c>
    </row>
    <row r="568" spans="1:17" ht="15" customHeight="1" x14ac:dyDescent="0.2">
      <c r="A568" s="47">
        <v>16</v>
      </c>
      <c r="B568" s="52" t="s">
        <v>104</v>
      </c>
      <c r="C568" s="49">
        <f>'P.N.C. x Comp. x Ramos'!C548</f>
        <v>61426502.720000006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1"/>
        <v>0.9633996516925869</v>
      </c>
      <c r="Q568" s="50">
        <f t="shared" si="32"/>
        <v>77.334152618112768</v>
      </c>
    </row>
    <row r="569" spans="1:17" ht="15" customHeight="1" x14ac:dyDescent="0.2">
      <c r="A569" s="47">
        <v>17</v>
      </c>
      <c r="B569" s="52" t="s">
        <v>79</v>
      </c>
      <c r="C569" s="49">
        <f>'P.N.C. x Comp. x Ramos'!C549</f>
        <v>121335658.13689652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1"/>
        <v>1.9030015646473859</v>
      </c>
      <c r="Q569" s="50">
        <f t="shared" si="32"/>
        <v>79.23715418276015</v>
      </c>
    </row>
    <row r="570" spans="1:17" ht="15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1"/>
        <v>0</v>
      </c>
      <c r="Q570" s="50">
        <f t="shared" si="32"/>
        <v>79.23715418276015</v>
      </c>
    </row>
    <row r="571" spans="1:17" ht="15" customHeight="1" x14ac:dyDescent="0.2">
      <c r="A571" s="47">
        <v>19</v>
      </c>
      <c r="B571" s="52" t="s">
        <v>98</v>
      </c>
      <c r="C571" s="49">
        <f>'P.N.C. x Comp. x Ramos'!C551</f>
        <v>25267185.115862068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1"/>
        <v>0.39628493015194777</v>
      </c>
      <c r="Q571" s="50">
        <f t="shared" si="32"/>
        <v>79.6334391129121</v>
      </c>
    </row>
    <row r="572" spans="1:17" ht="15" customHeight="1" x14ac:dyDescent="0.2">
      <c r="A572" s="47">
        <v>20</v>
      </c>
      <c r="B572" s="52" t="s">
        <v>90</v>
      </c>
      <c r="C572" s="49">
        <f>'P.N.C. x Comp. x Ramos'!C552</f>
        <v>5218888.1034482773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1"/>
        <v>8.1851884096400263E-2</v>
      </c>
      <c r="Q572" s="50">
        <f t="shared" si="32"/>
        <v>79.715290997008495</v>
      </c>
    </row>
    <row r="573" spans="1:17" ht="15" customHeight="1" x14ac:dyDescent="0.2">
      <c r="A573" s="47">
        <v>21</v>
      </c>
      <c r="B573" s="52" t="s">
        <v>99</v>
      </c>
      <c r="C573" s="49">
        <f>'P.N.C. x Comp. x Ramos'!C553</f>
        <v>65756441.260344408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1"/>
        <v>1.031309447902748</v>
      </c>
      <c r="Q573" s="50">
        <f>(Q572+P573)</f>
        <v>80.746600444911238</v>
      </c>
    </row>
    <row r="574" spans="1:17" ht="15" customHeight="1" x14ac:dyDescent="0.2">
      <c r="A574" s="47">
        <v>22</v>
      </c>
      <c r="B574" s="51" t="s">
        <v>112</v>
      </c>
      <c r="C574" s="49">
        <f>'P.N.C. x Comp. x Ramos'!C554</f>
        <v>41264815.465517238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1"/>
        <v>0.64718821821666905</v>
      </c>
      <c r="Q574" s="50">
        <f t="shared" si="32"/>
        <v>81.393788663127907</v>
      </c>
    </row>
    <row r="575" spans="1:17" ht="15" customHeight="1" x14ac:dyDescent="0.2">
      <c r="A575" s="47">
        <v>23</v>
      </c>
      <c r="B575" s="52" t="s">
        <v>103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1"/>
        <v>0</v>
      </c>
      <c r="Q575" s="50">
        <f t="shared" si="32"/>
        <v>81.393788663127907</v>
      </c>
    </row>
    <row r="576" spans="1:17" ht="15" customHeight="1" x14ac:dyDescent="0.2">
      <c r="A576" s="47">
        <v>24</v>
      </c>
      <c r="B576" s="52" t="s">
        <v>82</v>
      </c>
      <c r="C576" s="49">
        <f>'P.N.C. x Comp. x Ramos'!C556</f>
        <v>5365979.4741379321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1"/>
        <v>8.4158832547223575E-2</v>
      </c>
      <c r="Q576" s="50">
        <f t="shared" ref="Q576:Q584" si="33">(Q575+P576)</f>
        <v>81.477947495675124</v>
      </c>
    </row>
    <row r="577" spans="1:18" ht="15" customHeight="1" x14ac:dyDescent="0.2">
      <c r="A577" s="47">
        <v>25</v>
      </c>
      <c r="B577" s="52" t="s">
        <v>102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1"/>
        <v>0</v>
      </c>
      <c r="Q577" s="50">
        <f t="shared" si="33"/>
        <v>81.477947495675124</v>
      </c>
    </row>
    <row r="578" spans="1:18" ht="15" customHeight="1" x14ac:dyDescent="0.2">
      <c r="A578" s="47">
        <v>26</v>
      </c>
      <c r="B578" s="52" t="s">
        <v>111</v>
      </c>
      <c r="C578" s="49">
        <f>'P.N.C. x Comp. x Ramos'!C558</f>
        <v>48256206.670000002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1"/>
        <v>0.75683964802291581</v>
      </c>
      <c r="Q578" s="50">
        <f t="shared" si="33"/>
        <v>82.234787143698043</v>
      </c>
    </row>
    <row r="579" spans="1:18" ht="15" customHeight="1" x14ac:dyDescent="0.2">
      <c r="A579" s="47">
        <v>27</v>
      </c>
      <c r="B579" s="52" t="s">
        <v>113</v>
      </c>
      <c r="C579" s="49">
        <f>'P.N.C. x Comp. x Ramos'!C559</f>
        <v>944746035.18999982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1"/>
        <v>14.817187385529836</v>
      </c>
      <c r="Q579" s="50">
        <f t="shared" si="33"/>
        <v>97.051974529227877</v>
      </c>
    </row>
    <row r="580" spans="1:18" ht="15" customHeight="1" x14ac:dyDescent="0.2">
      <c r="A580" s="47">
        <v>28</v>
      </c>
      <c r="B580" s="52" t="s">
        <v>116</v>
      </c>
      <c r="C580" s="49">
        <f>'P.N.C. x Comp. x Ramos'!C560</f>
        <v>30583307.280000001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1"/>
        <v>0.47966181170145178</v>
      </c>
      <c r="Q580" s="50">
        <f t="shared" si="33"/>
        <v>97.531636340929325</v>
      </c>
      <c r="R580" s="4"/>
    </row>
    <row r="581" spans="1:18" ht="15" customHeight="1" x14ac:dyDescent="0.2">
      <c r="A581" s="47">
        <v>29</v>
      </c>
      <c r="B581" s="52" t="s">
        <v>120</v>
      </c>
      <c r="C581" s="49">
        <f>'P.N.C. x Comp. x Ramos'!C561</f>
        <v>19874464.043103464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1"/>
        <v>0.31170668830000936</v>
      </c>
      <c r="Q581" s="50">
        <f t="shared" si="33"/>
        <v>97.843343029229331</v>
      </c>
    </row>
    <row r="582" spans="1:18" ht="15" customHeight="1" x14ac:dyDescent="0.2">
      <c r="A582" s="47">
        <v>30</v>
      </c>
      <c r="B582" s="52" t="s">
        <v>100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1"/>
        <v>0</v>
      </c>
      <c r="Q582" s="50">
        <f t="shared" si="33"/>
        <v>97.843343029229331</v>
      </c>
    </row>
    <row r="583" spans="1:18" ht="15" customHeight="1" x14ac:dyDescent="0.2">
      <c r="A583" s="47">
        <v>31</v>
      </c>
      <c r="B583" s="51" t="s">
        <v>106</v>
      </c>
      <c r="C583" s="49">
        <f>'P.N.C. x Comp. x Ramos'!C563</f>
        <v>32333954.57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1"/>
        <v>0.50711857571600849</v>
      </c>
      <c r="Q583" s="50">
        <f t="shared" si="33"/>
        <v>98.350461604945338</v>
      </c>
    </row>
    <row r="584" spans="1:18" ht="15" customHeight="1" x14ac:dyDescent="0.2">
      <c r="A584" s="47">
        <v>32</v>
      </c>
      <c r="B584" s="52" t="s">
        <v>119</v>
      </c>
      <c r="C584" s="49">
        <f>'P.N.C. x Comp. x Ramos'!C564</f>
        <v>12435278.900000002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1"/>
        <v>0.19503215762696405</v>
      </c>
      <c r="Q584" s="50">
        <f t="shared" si="33"/>
        <v>98.545493762572306</v>
      </c>
    </row>
    <row r="585" spans="1:18" ht="15" customHeight="1" x14ac:dyDescent="0.2">
      <c r="A585" s="47">
        <v>33</v>
      </c>
      <c r="B585" s="52" t="s">
        <v>115</v>
      </c>
      <c r="C585" s="49">
        <f>'P.N.C. x Comp. x Ramos'!C565</f>
        <v>13576129.789999999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1"/>
        <v>0.21292501008299877</v>
      </c>
      <c r="Q585" s="50">
        <f t="shared" ref="Q585:Q590" si="34">(Q584+P585)</f>
        <v>98.758418772655304</v>
      </c>
    </row>
    <row r="586" spans="1:18" ht="15" customHeight="1" x14ac:dyDescent="0.2">
      <c r="A586" s="47">
        <v>34</v>
      </c>
      <c r="B586" s="52" t="s">
        <v>117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1"/>
        <v>0</v>
      </c>
      <c r="Q586" s="50">
        <f t="shared" si="34"/>
        <v>98.758418772655304</v>
      </c>
    </row>
    <row r="587" spans="1:18" ht="15" customHeight="1" x14ac:dyDescent="0.2">
      <c r="A587" s="47">
        <v>35</v>
      </c>
      <c r="B587" s="52" t="s">
        <v>122</v>
      </c>
      <c r="C587" s="49">
        <f>'P.N.C. x Comp. x Ramos'!C567</f>
        <v>482263.61206896557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1"/>
        <v>7.5637155839571495E-3</v>
      </c>
      <c r="Q587" s="50">
        <f t="shared" si="34"/>
        <v>98.76598248823926</v>
      </c>
    </row>
    <row r="588" spans="1:18" ht="15" customHeight="1" x14ac:dyDescent="0.2">
      <c r="A588" s="47">
        <v>36</v>
      </c>
      <c r="B588" s="52" t="s">
        <v>124</v>
      </c>
      <c r="C588" s="49">
        <f>'P.N.C. x Comp. x Ramos'!C568</f>
        <v>848907.78448275873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1"/>
        <v>1.3314081506768473E-2</v>
      </c>
      <c r="Q588" s="50">
        <f t="shared" si="34"/>
        <v>98.779296569746023</v>
      </c>
    </row>
    <row r="589" spans="1:18" ht="15" customHeight="1" x14ac:dyDescent="0.2">
      <c r="A589" s="47">
        <v>37</v>
      </c>
      <c r="B589" s="52" t="s">
        <v>101</v>
      </c>
      <c r="C589" s="49">
        <f>'P.N.C. x Comp. x Ramos'!C569</f>
        <v>45924579.45000001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1"/>
        <v>0.72027092357730993</v>
      </c>
      <c r="Q589" s="50">
        <f t="shared" si="34"/>
        <v>99.499567493323326</v>
      </c>
    </row>
    <row r="590" spans="1:18" ht="15" customHeight="1" x14ac:dyDescent="0.2">
      <c r="A590" s="47">
        <v>38</v>
      </c>
      <c r="B590" s="52" t="s">
        <v>107</v>
      </c>
      <c r="C590" s="49">
        <f>'P.N.C. x Comp. x Ramos'!C570</f>
        <v>31907649.830000002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1"/>
        <v>0.50043250667667227</v>
      </c>
      <c r="Q590" s="50">
        <f t="shared" si="34"/>
        <v>100</v>
      </c>
    </row>
    <row r="591" spans="1:18" ht="18.75" customHeight="1" x14ac:dyDescent="0.2">
      <c r="A591" s="54"/>
      <c r="B591" s="55" t="s">
        <v>21</v>
      </c>
      <c r="C591" s="56">
        <f>SUM(C553:O590)</f>
        <v>6376014628.2054825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</v>
      </c>
      <c r="Q591" s="53"/>
    </row>
    <row r="592" spans="1:18" x14ac:dyDescent="0.2">
      <c r="A592" s="80" t="s">
        <v>95</v>
      </c>
    </row>
    <row r="615" spans="1:17" ht="20.25" x14ac:dyDescent="0.3">
      <c r="A615" s="192" t="s">
        <v>42</v>
      </c>
      <c r="B615" s="192"/>
      <c r="C615" s="192"/>
      <c r="D615" s="192"/>
      <c r="E615" s="192"/>
      <c r="F615" s="192"/>
      <c r="G615" s="192"/>
      <c r="H615" s="192"/>
      <c r="I615" s="192"/>
      <c r="J615" s="192"/>
      <c r="K615" s="192"/>
      <c r="L615" s="192"/>
      <c r="M615" s="192"/>
      <c r="N615" s="192"/>
      <c r="O615" s="192"/>
      <c r="P615" s="192"/>
      <c r="Q615" s="192"/>
    </row>
    <row r="616" spans="1:17" x14ac:dyDescent="0.2">
      <c r="A616" s="191" t="s">
        <v>92</v>
      </c>
      <c r="B616" s="191"/>
      <c r="C616" s="191"/>
      <c r="D616" s="191"/>
      <c r="E616" s="191"/>
      <c r="F616" s="191"/>
      <c r="G616" s="191"/>
      <c r="H616" s="191"/>
      <c r="I616" s="191"/>
      <c r="J616" s="191"/>
      <c r="K616" s="191"/>
      <c r="L616" s="191"/>
      <c r="M616" s="191"/>
      <c r="N616" s="191"/>
      <c r="O616" s="191"/>
      <c r="P616" s="191"/>
      <c r="Q616" s="191"/>
    </row>
    <row r="617" spans="1:17" x14ac:dyDescent="0.2">
      <c r="A617" s="194" t="s">
        <v>162</v>
      </c>
      <c r="B617" s="194"/>
      <c r="C617" s="194"/>
      <c r="D617" s="194"/>
      <c r="E617" s="194"/>
      <c r="F617" s="194"/>
      <c r="G617" s="194"/>
      <c r="H617" s="194"/>
      <c r="I617" s="194"/>
      <c r="J617" s="194"/>
      <c r="K617" s="194"/>
      <c r="L617" s="194"/>
      <c r="M617" s="194"/>
      <c r="N617" s="194"/>
      <c r="O617" s="194"/>
      <c r="P617" s="194"/>
      <c r="Q617" s="194"/>
    </row>
    <row r="618" spans="1:17" x14ac:dyDescent="0.2">
      <c r="A618" s="191" t="s">
        <v>110</v>
      </c>
      <c r="B618" s="191"/>
      <c r="C618" s="191"/>
      <c r="D618" s="191"/>
      <c r="E618" s="191"/>
      <c r="F618" s="191"/>
      <c r="G618" s="191"/>
      <c r="H618" s="191"/>
      <c r="I618" s="191"/>
      <c r="J618" s="191"/>
      <c r="K618" s="191"/>
      <c r="L618" s="191"/>
      <c r="M618" s="191"/>
      <c r="N618" s="191"/>
      <c r="O618" s="191"/>
      <c r="P618" s="191"/>
      <c r="Q618" s="191"/>
    </row>
    <row r="620" spans="1:17" ht="22.5" customHeight="1" x14ac:dyDescent="0.2">
      <c r="A620" s="111" t="s">
        <v>32</v>
      </c>
      <c r="B620" s="111" t="s">
        <v>33</v>
      </c>
      <c r="C620" s="111" t="s">
        <v>50</v>
      </c>
      <c r="D620" s="111" t="s">
        <v>23</v>
      </c>
      <c r="E620" s="111" t="s">
        <v>1</v>
      </c>
      <c r="F620" s="111" t="s">
        <v>2</v>
      </c>
      <c r="G620" s="111" t="s">
        <v>3</v>
      </c>
      <c r="H620" s="111" t="s">
        <v>4</v>
      </c>
      <c r="I620" s="111" t="s">
        <v>5</v>
      </c>
      <c r="J620" s="111" t="s">
        <v>6</v>
      </c>
      <c r="K620" s="111" t="s">
        <v>7</v>
      </c>
      <c r="L620" s="111" t="s">
        <v>8</v>
      </c>
      <c r="M620" s="111" t="s">
        <v>9</v>
      </c>
      <c r="N620" s="111" t="s">
        <v>10</v>
      </c>
      <c r="O620" s="111" t="s">
        <v>11</v>
      </c>
      <c r="P620" s="111" t="s">
        <v>60</v>
      </c>
      <c r="Q620" s="111" t="s">
        <v>61</v>
      </c>
    </row>
    <row r="621" spans="1:17" ht="15" customHeight="1" x14ac:dyDescent="0.2">
      <c r="A621" s="47">
        <v>1</v>
      </c>
      <c r="B621" s="101" t="s">
        <v>88</v>
      </c>
      <c r="C621" s="49">
        <f>'P.N.C. x Comp. x Ramos'!C599</f>
        <v>1175601975.46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19.989653084633964</v>
      </c>
      <c r="Q621" s="50">
        <f>(P621)</f>
        <v>19.989653084633964</v>
      </c>
    </row>
    <row r="622" spans="1:17" ht="15" customHeight="1" x14ac:dyDescent="0.2">
      <c r="A622" s="47">
        <v>2</v>
      </c>
      <c r="B622" s="52" t="s">
        <v>118</v>
      </c>
      <c r="C622" s="49">
        <f>'P.N.C. x Comp. x Ramos'!C600</f>
        <v>678120492.68000007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11.530597669292101</v>
      </c>
      <c r="Q622" s="50">
        <f t="shared" ref="Q622:Q640" si="35">(Q621+P622)</f>
        <v>31.520250753926064</v>
      </c>
    </row>
    <row r="623" spans="1:17" ht="15" customHeight="1" x14ac:dyDescent="0.2">
      <c r="A623" s="47">
        <v>3</v>
      </c>
      <c r="B623" s="52" t="s">
        <v>97</v>
      </c>
      <c r="C623" s="49">
        <f>'P.N.C. x Comp. x Ramos'!C601</f>
        <v>848236524.60000002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14.423209738002443</v>
      </c>
      <c r="Q623" s="50">
        <f t="shared" si="35"/>
        <v>45.943460491928505</v>
      </c>
    </row>
    <row r="624" spans="1:17" ht="15" customHeight="1" x14ac:dyDescent="0.2">
      <c r="A624" s="47">
        <v>4</v>
      </c>
      <c r="B624" s="52" t="s">
        <v>94</v>
      </c>
      <c r="C624" s="49">
        <f>'P.N.C. x Comp. x Ramos'!C602</f>
        <v>448193431.36000001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7.6209732500597882</v>
      </c>
      <c r="Q624" s="50">
        <f t="shared" si="35"/>
        <v>53.564433741988296</v>
      </c>
    </row>
    <row r="625" spans="1:17" ht="15" customHeight="1" x14ac:dyDescent="0.2">
      <c r="A625" s="47">
        <v>5</v>
      </c>
      <c r="B625" s="52" t="s">
        <v>89</v>
      </c>
      <c r="C625" s="49">
        <f>'P.N.C. x Comp. x Ramos'!C603</f>
        <v>570581931.46000004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9.7020378532307721</v>
      </c>
      <c r="Q625" s="50">
        <f t="shared" si="35"/>
        <v>63.266471595219066</v>
      </c>
    </row>
    <row r="626" spans="1:17" ht="15" customHeight="1" x14ac:dyDescent="0.2">
      <c r="A626" s="47">
        <v>6</v>
      </c>
      <c r="B626" s="52" t="s">
        <v>127</v>
      </c>
      <c r="C626" s="49">
        <f>'P.N.C. x Comp. x Ramos'!C604</f>
        <v>257024.31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4.3703795148923941E-3</v>
      </c>
      <c r="Q626" s="50">
        <f t="shared" si="35"/>
        <v>63.270841974733962</v>
      </c>
    </row>
    <row r="627" spans="1:17" ht="15" customHeight="1" x14ac:dyDescent="0.2">
      <c r="A627" s="47">
        <v>7</v>
      </c>
      <c r="B627" s="52" t="s">
        <v>91</v>
      </c>
      <c r="C627" s="49">
        <f>'P.N.C. x Comp. x Ramos'!C605</f>
        <v>93000591.640000015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1.5813596798541312</v>
      </c>
      <c r="Q627" s="50">
        <f t="shared" si="35"/>
        <v>64.8522016545881</v>
      </c>
    </row>
    <row r="628" spans="1:17" ht="15" customHeight="1" x14ac:dyDescent="0.2">
      <c r="A628" s="47">
        <v>8</v>
      </c>
      <c r="B628" s="52" t="s">
        <v>123</v>
      </c>
      <c r="C628" s="49">
        <f>'P.N.C. x Comp. x Ramos'!C606</f>
        <v>105752987.32000001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1.7981983471602478</v>
      </c>
      <c r="Q628" s="50">
        <f t="shared" si="35"/>
        <v>66.650400001748352</v>
      </c>
    </row>
    <row r="629" spans="1:17" ht="15" customHeight="1" x14ac:dyDescent="0.2">
      <c r="A629" s="47">
        <v>9</v>
      </c>
      <c r="B629" s="52" t="s">
        <v>78</v>
      </c>
      <c r="C629" s="49">
        <f>'P.N.C. x Comp. x Ramos'!C607</f>
        <v>96636872.710000008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1.6431901281051893</v>
      </c>
      <c r="Q629" s="50">
        <f t="shared" si="35"/>
        <v>68.293590129853541</v>
      </c>
    </row>
    <row r="630" spans="1:17" ht="15" customHeight="1" x14ac:dyDescent="0.2">
      <c r="A630" s="47">
        <v>10</v>
      </c>
      <c r="B630" s="52" t="s">
        <v>93</v>
      </c>
      <c r="C630" s="49">
        <f>'P.N.C. x Comp. x Ramos'!C608</f>
        <v>175553542.03999999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2.9850701822657038</v>
      </c>
      <c r="Q630" s="50">
        <f t="shared" si="35"/>
        <v>71.278660312119243</v>
      </c>
    </row>
    <row r="631" spans="1:17" ht="15" customHeight="1" x14ac:dyDescent="0.2">
      <c r="A631" s="47">
        <v>11</v>
      </c>
      <c r="B631" s="52" t="s">
        <v>96</v>
      </c>
      <c r="C631" s="49">
        <f>'P.N.C. x Comp. x Ramos'!C609</f>
        <v>8155321.25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0.13867111997447493</v>
      </c>
      <c r="Q631" s="50">
        <f t="shared" si="35"/>
        <v>71.417331432093718</v>
      </c>
    </row>
    <row r="632" spans="1:17" ht="15" customHeight="1" x14ac:dyDescent="0.2">
      <c r="A632" s="47">
        <v>12</v>
      </c>
      <c r="B632" s="52" t="s">
        <v>83</v>
      </c>
      <c r="C632" s="49">
        <f>'P.N.C. x Comp. x Ramos'!C610</f>
        <v>34446372.909999996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0.58571783551605805</v>
      </c>
      <c r="Q632" s="50">
        <f t="shared" si="35"/>
        <v>72.003049267609782</v>
      </c>
    </row>
    <row r="633" spans="1:17" ht="15" customHeight="1" x14ac:dyDescent="0.2">
      <c r="A633" s="47">
        <v>13</v>
      </c>
      <c r="B633" s="52" t="s">
        <v>125</v>
      </c>
      <c r="C633" s="49">
        <f>'P.N.C. x Comp. x Ramos'!C611</f>
        <v>200181.23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3.4038334617373855E-3</v>
      </c>
      <c r="Q633" s="50">
        <f t="shared" si="35"/>
        <v>72.006453101071514</v>
      </c>
    </row>
    <row r="634" spans="1:17" ht="15" customHeight="1" x14ac:dyDescent="0.2">
      <c r="A634" s="47">
        <v>14</v>
      </c>
      <c r="B634" s="52" t="s">
        <v>81</v>
      </c>
      <c r="C634" s="49">
        <f>'P.N.C. x Comp. x Ramos'!C612</f>
        <v>37245668.910000004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0.6333163910554942</v>
      </c>
      <c r="Q634" s="50">
        <f t="shared" si="35"/>
        <v>72.639769492127002</v>
      </c>
    </row>
    <row r="635" spans="1:17" ht="15" customHeight="1" x14ac:dyDescent="0.2">
      <c r="A635" s="47">
        <v>15</v>
      </c>
      <c r="B635" s="52" t="s">
        <v>80</v>
      </c>
      <c r="C635" s="49">
        <f>'P.N.C. x Comp. x Ramos'!C613</f>
        <v>35403357.879999995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0.60199017764956242</v>
      </c>
      <c r="Q635" s="50">
        <f t="shared" si="35"/>
        <v>73.24175966977657</v>
      </c>
    </row>
    <row r="636" spans="1:17" ht="15" customHeight="1" x14ac:dyDescent="0.2">
      <c r="A636" s="47">
        <v>16</v>
      </c>
      <c r="B636" s="52" t="s">
        <v>104</v>
      </c>
      <c r="C636" s="49">
        <f>'P.N.C. x Comp. x Ramos'!C614</f>
        <v>62267579.910000004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1.0587829442304086</v>
      </c>
      <c r="Q636" s="50">
        <f t="shared" si="35"/>
        <v>74.300542614006986</v>
      </c>
    </row>
    <row r="637" spans="1:17" ht="15" customHeight="1" x14ac:dyDescent="0.2">
      <c r="A637" s="47">
        <v>17</v>
      </c>
      <c r="B637" s="52" t="s">
        <v>79</v>
      </c>
      <c r="C637" s="49">
        <f>'P.N.C. x Comp. x Ramos'!C615</f>
        <v>130988313.75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2.227293764948918</v>
      </c>
      <c r="Q637" s="50">
        <f t="shared" si="35"/>
        <v>76.527836378955897</v>
      </c>
    </row>
    <row r="638" spans="1:17" ht="15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</v>
      </c>
      <c r="Q638" s="50">
        <f t="shared" si="35"/>
        <v>76.527836378955897</v>
      </c>
    </row>
    <row r="639" spans="1:17" ht="15" customHeight="1" x14ac:dyDescent="0.2">
      <c r="A639" s="47">
        <v>19</v>
      </c>
      <c r="B639" s="52" t="s">
        <v>98</v>
      </c>
      <c r="C639" s="49">
        <f>'P.N.C. x Comp. x Ramos'!C617</f>
        <v>53479562.32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0.90935360794758746</v>
      </c>
      <c r="Q639" s="50">
        <f t="shared" si="35"/>
        <v>77.437189986903491</v>
      </c>
    </row>
    <row r="640" spans="1:17" ht="15" customHeight="1" x14ac:dyDescent="0.2">
      <c r="A640" s="47">
        <v>20</v>
      </c>
      <c r="B640" s="52" t="s">
        <v>90</v>
      </c>
      <c r="C640" s="49">
        <f>'P.N.C. x Comp. x Ramos'!C618</f>
        <v>5171155.8999999994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8.7929090496050508E-2</v>
      </c>
      <c r="Q640" s="50">
        <f t="shared" si="35"/>
        <v>77.525119077399538</v>
      </c>
    </row>
    <row r="641" spans="1:17" ht="15" customHeight="1" x14ac:dyDescent="0.2">
      <c r="A641" s="47">
        <v>21</v>
      </c>
      <c r="B641" s="52" t="s">
        <v>99</v>
      </c>
      <c r="C641" s="49">
        <f>'P.N.C. x Comp. x Ramos'!C619</f>
        <v>55762144.68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0.94816608909848998</v>
      </c>
      <c r="Q641" s="50">
        <f>(Q640+P641)</f>
        <v>78.47328516649803</v>
      </c>
    </row>
    <row r="642" spans="1:17" ht="15" customHeight="1" x14ac:dyDescent="0.2">
      <c r="A642" s="47">
        <v>22</v>
      </c>
      <c r="B642" s="51" t="s">
        <v>112</v>
      </c>
      <c r="C642" s="49">
        <f>'P.N.C. x Comp. x Ramos'!C620</f>
        <v>41070703.009999998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0.69835635040566157</v>
      </c>
      <c r="Q642" s="50">
        <f t="shared" ref="Q642:Q652" si="36">(Q641+P642)</f>
        <v>79.171641516903691</v>
      </c>
    </row>
    <row r="643" spans="1:17" ht="15" customHeight="1" x14ac:dyDescent="0.2">
      <c r="A643" s="47">
        <v>23</v>
      </c>
      <c r="B643" s="52" t="s">
        <v>103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</v>
      </c>
      <c r="Q643" s="50">
        <f t="shared" si="36"/>
        <v>79.171641516903691</v>
      </c>
    </row>
    <row r="644" spans="1:17" ht="15" customHeight="1" x14ac:dyDescent="0.2">
      <c r="A644" s="47">
        <v>24</v>
      </c>
      <c r="B644" s="52" t="s">
        <v>82</v>
      </c>
      <c r="C644" s="49">
        <f>'P.N.C. x Comp. x Ramos'!C622</f>
        <v>5364194.0999999996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9.1211465594622718E-2</v>
      </c>
      <c r="Q644" s="50">
        <f t="shared" si="36"/>
        <v>79.262852982498316</v>
      </c>
    </row>
    <row r="645" spans="1:17" ht="15" customHeight="1" x14ac:dyDescent="0.2">
      <c r="A645" s="47">
        <v>25</v>
      </c>
      <c r="B645" s="52" t="s">
        <v>102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</v>
      </c>
      <c r="Q645" s="50">
        <f t="shared" si="36"/>
        <v>79.262852982498316</v>
      </c>
    </row>
    <row r="646" spans="1:17" ht="15" customHeight="1" x14ac:dyDescent="0.2">
      <c r="A646" s="47">
        <v>26</v>
      </c>
      <c r="B646" s="52" t="s">
        <v>111</v>
      </c>
      <c r="C646" s="49">
        <f>'P.N.C. x Comp. x Ramos'!C624</f>
        <v>52625615.5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0.89483330172077358</v>
      </c>
      <c r="Q646" s="50">
        <f t="shared" si="36"/>
        <v>80.157686284219096</v>
      </c>
    </row>
    <row r="647" spans="1:17" ht="15" customHeight="1" x14ac:dyDescent="0.2">
      <c r="A647" s="47">
        <v>27</v>
      </c>
      <c r="B647" s="52" t="s">
        <v>113</v>
      </c>
      <c r="C647" s="49">
        <f>'P.N.C. x Comp. x Ramos'!C625</f>
        <v>988579595.03000009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16.809569534335999</v>
      </c>
      <c r="Q647" s="50">
        <f t="shared" si="36"/>
        <v>96.967255818555088</v>
      </c>
    </row>
    <row r="648" spans="1:17" ht="15" customHeight="1" x14ac:dyDescent="0.2">
      <c r="A648" s="47">
        <v>28</v>
      </c>
      <c r="B648" s="52" t="s">
        <v>116</v>
      </c>
      <c r="C648" s="49">
        <f>'P.N.C. x Comp. x Ramos'!C626</f>
        <v>31259784.57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0.53153385422833099</v>
      </c>
      <c r="Q648" s="50">
        <f t="shared" si="36"/>
        <v>97.498789672783417</v>
      </c>
    </row>
    <row r="649" spans="1:17" ht="15" customHeight="1" x14ac:dyDescent="0.2">
      <c r="A649" s="47">
        <v>29</v>
      </c>
      <c r="B649" s="52" t="s">
        <v>120</v>
      </c>
      <c r="C649" s="49">
        <f>'P.N.C. x Comp. x Ramos'!C627</f>
        <v>24319618.010000002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0.41352493217825248</v>
      </c>
      <c r="Q649" s="50">
        <f t="shared" si="36"/>
        <v>97.912314604961665</v>
      </c>
    </row>
    <row r="650" spans="1:17" ht="15" customHeight="1" x14ac:dyDescent="0.2">
      <c r="A650" s="47">
        <v>30</v>
      </c>
      <c r="B650" s="52" t="s">
        <v>100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0</v>
      </c>
      <c r="Q650" s="50">
        <f t="shared" si="36"/>
        <v>97.912314604961665</v>
      </c>
    </row>
    <row r="651" spans="1:17" ht="15" customHeight="1" x14ac:dyDescent="0.2">
      <c r="A651" s="47">
        <v>31</v>
      </c>
      <c r="B651" s="51" t="s">
        <v>106</v>
      </c>
      <c r="C651" s="49">
        <f>'P.N.C. x Comp. x Ramos'!C629</f>
        <v>31079718.57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7">(C651/$C$659*100)</f>
        <v>0.52847205529682684</v>
      </c>
      <c r="Q651" s="50">
        <f t="shared" si="36"/>
        <v>98.440786660258496</v>
      </c>
    </row>
    <row r="652" spans="1:17" ht="15" customHeight="1" x14ac:dyDescent="0.2">
      <c r="A652" s="47">
        <v>32</v>
      </c>
      <c r="B652" s="52" t="s">
        <v>119</v>
      </c>
      <c r="C652" s="49">
        <f>'P.N.C. x Comp. x Ramos'!C630</f>
        <v>10312188.770000001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7"/>
        <v>0.17534597623902345</v>
      </c>
      <c r="Q652" s="50">
        <f t="shared" si="36"/>
        <v>98.616132636497525</v>
      </c>
    </row>
    <row r="653" spans="1:17" ht="15" customHeight="1" x14ac:dyDescent="0.2">
      <c r="A653" s="47">
        <v>33</v>
      </c>
      <c r="B653" s="52" t="s">
        <v>115</v>
      </c>
      <c r="C653" s="49">
        <f>'P.N.C. x Comp. x Ramos'!C631</f>
        <v>14856569.34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7"/>
        <v>0.25261752985588959</v>
      </c>
      <c r="Q653" s="50">
        <f t="shared" ref="Q653:Q658" si="38">(Q652+P653)</f>
        <v>98.868750166353408</v>
      </c>
    </row>
    <row r="654" spans="1:17" ht="15" customHeight="1" x14ac:dyDescent="0.2">
      <c r="A654" s="47">
        <v>34</v>
      </c>
      <c r="B654" s="52" t="s">
        <v>117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7"/>
        <v>0</v>
      </c>
      <c r="Q654" s="50">
        <f t="shared" si="38"/>
        <v>98.868750166353408</v>
      </c>
    </row>
    <row r="655" spans="1:17" ht="15" customHeight="1" x14ac:dyDescent="0.2">
      <c r="A655" s="47">
        <v>35</v>
      </c>
      <c r="B655" s="52" t="s">
        <v>122</v>
      </c>
      <c r="C655" s="49">
        <f>'P.N.C. x Comp. x Ramos'!C633</f>
        <v>2220276.6100000003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7"/>
        <v>3.7753049171647346E-2</v>
      </c>
      <c r="Q655" s="50">
        <f t="shared" si="38"/>
        <v>98.906503215525049</v>
      </c>
    </row>
    <row r="656" spans="1:17" ht="15" customHeight="1" x14ac:dyDescent="0.2">
      <c r="A656" s="47">
        <v>36</v>
      </c>
      <c r="B656" s="52" t="s">
        <v>124</v>
      </c>
      <c r="C656" s="49">
        <f>'P.N.C. x Comp. x Ramos'!C634</f>
        <v>360807.71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7"/>
        <v>6.1350874732403167E-3</v>
      </c>
      <c r="Q656" s="50">
        <f t="shared" si="38"/>
        <v>98.912638302998289</v>
      </c>
    </row>
    <row r="657" spans="1:17" ht="15" customHeight="1" x14ac:dyDescent="0.2">
      <c r="A657" s="47">
        <v>37</v>
      </c>
      <c r="B657" s="52" t="s">
        <v>101</v>
      </c>
      <c r="C657" s="49">
        <f>'P.N.C. x Comp. x Ramos'!C635</f>
        <v>34840177.510000005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7"/>
        <v>0.59241399416622786</v>
      </c>
      <c r="Q657" s="50">
        <f t="shared" si="38"/>
        <v>99.505052297164511</v>
      </c>
    </row>
    <row r="658" spans="1:17" ht="15" customHeight="1" x14ac:dyDescent="0.2">
      <c r="A658" s="47">
        <v>38</v>
      </c>
      <c r="B658" s="52" t="s">
        <v>107</v>
      </c>
      <c r="C658" s="49">
        <f>'P.N.C. x Comp. x Ramos'!C636</f>
        <v>29108133.829999998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7"/>
        <v>0.49494770283549555</v>
      </c>
      <c r="Q658" s="50">
        <f t="shared" si="38"/>
        <v>100</v>
      </c>
    </row>
    <row r="659" spans="1:17" ht="18.75" customHeight="1" x14ac:dyDescent="0.2">
      <c r="A659" s="54"/>
      <c r="B659" s="55" t="s">
        <v>21</v>
      </c>
      <c r="C659" s="56">
        <f>SUM(C621:C658)</f>
        <v>5881052414.8800001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</v>
      </c>
      <c r="Q659" s="53"/>
    </row>
    <row r="660" spans="1:17" x14ac:dyDescent="0.2">
      <c r="A660" s="80" t="s">
        <v>95</v>
      </c>
    </row>
    <row r="683" spans="1:17" ht="20.25" x14ac:dyDescent="0.3">
      <c r="A683" s="192" t="s">
        <v>42</v>
      </c>
      <c r="B683" s="192"/>
      <c r="C683" s="192"/>
      <c r="D683" s="192"/>
      <c r="E683" s="192"/>
      <c r="F683" s="192"/>
      <c r="G683" s="192"/>
      <c r="H683" s="192"/>
      <c r="I683" s="192"/>
      <c r="J683" s="192"/>
      <c r="K683" s="192"/>
      <c r="L683" s="192"/>
      <c r="M683" s="192"/>
      <c r="N683" s="192"/>
      <c r="O683" s="192"/>
      <c r="P683" s="192"/>
      <c r="Q683" s="192"/>
    </row>
    <row r="684" spans="1:17" x14ac:dyDescent="0.2">
      <c r="A684" s="191" t="s">
        <v>92</v>
      </c>
      <c r="B684" s="191"/>
      <c r="C684" s="191"/>
      <c r="D684" s="191"/>
      <c r="E684" s="191"/>
      <c r="F684" s="191"/>
      <c r="G684" s="191"/>
      <c r="H684" s="191"/>
      <c r="I684" s="191"/>
      <c r="J684" s="191"/>
      <c r="K684" s="191"/>
      <c r="L684" s="191"/>
      <c r="M684" s="191"/>
      <c r="N684" s="191"/>
      <c r="O684" s="191"/>
      <c r="P684" s="191"/>
      <c r="Q684" s="191"/>
    </row>
    <row r="685" spans="1:17" x14ac:dyDescent="0.2">
      <c r="A685" s="194" t="s">
        <v>163</v>
      </c>
      <c r="B685" s="194"/>
      <c r="C685" s="194"/>
      <c r="D685" s="194"/>
      <c r="E685" s="194"/>
      <c r="F685" s="194"/>
      <c r="G685" s="194"/>
      <c r="H685" s="194"/>
      <c r="I685" s="194"/>
      <c r="J685" s="194"/>
      <c r="K685" s="194"/>
      <c r="L685" s="194"/>
      <c r="M685" s="194"/>
      <c r="N685" s="194"/>
      <c r="O685" s="194"/>
      <c r="P685" s="194"/>
      <c r="Q685" s="194"/>
    </row>
    <row r="686" spans="1:17" x14ac:dyDescent="0.2">
      <c r="A686" s="191" t="s">
        <v>110</v>
      </c>
      <c r="B686" s="191"/>
      <c r="C686" s="191"/>
      <c r="D686" s="191"/>
      <c r="E686" s="191"/>
      <c r="F686" s="191"/>
      <c r="G686" s="191"/>
      <c r="H686" s="191"/>
      <c r="I686" s="191"/>
      <c r="J686" s="191"/>
      <c r="K686" s="191"/>
      <c r="L686" s="191"/>
      <c r="M686" s="191"/>
      <c r="N686" s="191"/>
      <c r="O686" s="191"/>
      <c r="P686" s="191"/>
      <c r="Q686" s="191"/>
    </row>
    <row r="688" spans="1:17" ht="21" customHeight="1" x14ac:dyDescent="0.2">
      <c r="A688" s="111" t="s">
        <v>32</v>
      </c>
      <c r="B688" s="111" t="s">
        <v>33</v>
      </c>
      <c r="C688" s="111" t="s">
        <v>50</v>
      </c>
      <c r="D688" s="111" t="s">
        <v>23</v>
      </c>
      <c r="E688" s="111" t="s">
        <v>1</v>
      </c>
      <c r="F688" s="111" t="s">
        <v>2</v>
      </c>
      <c r="G688" s="111" t="s">
        <v>3</v>
      </c>
      <c r="H688" s="111" t="s">
        <v>4</v>
      </c>
      <c r="I688" s="111" t="s">
        <v>5</v>
      </c>
      <c r="J688" s="111" t="s">
        <v>6</v>
      </c>
      <c r="K688" s="111" t="s">
        <v>7</v>
      </c>
      <c r="L688" s="111" t="s">
        <v>8</v>
      </c>
      <c r="M688" s="111" t="s">
        <v>9</v>
      </c>
      <c r="N688" s="111" t="s">
        <v>10</v>
      </c>
      <c r="O688" s="111" t="s">
        <v>11</v>
      </c>
      <c r="P688" s="111" t="s">
        <v>60</v>
      </c>
      <c r="Q688" s="111" t="s">
        <v>61</v>
      </c>
    </row>
    <row r="689" spans="1:17" ht="15" customHeight="1" x14ac:dyDescent="0.2">
      <c r="A689" s="47">
        <v>1</v>
      </c>
      <c r="B689" s="101" t="s">
        <v>88</v>
      </c>
      <c r="C689" s="49">
        <f>'P.N.C. x Comp. x Ramos'!C665</f>
        <v>1201045546.6499996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>
        <f>(C689/C727*100)</f>
        <v>19.087555004317863</v>
      </c>
      <c r="Q689" s="50">
        <f>(P689)</f>
        <v>19.087555004317863</v>
      </c>
    </row>
    <row r="690" spans="1:17" ht="15" customHeight="1" x14ac:dyDescent="0.2">
      <c r="A690" s="47">
        <v>2</v>
      </c>
      <c r="B690" s="52" t="s">
        <v>118</v>
      </c>
      <c r="C690" s="49">
        <f>'P.N.C. x Comp. x Ramos'!C666</f>
        <v>802808685.8599999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>
        <f>(C690/C727*100)</f>
        <v>12.758596034961531</v>
      </c>
      <c r="Q690" s="50">
        <f t="shared" ref="Q690:Q708" si="39">(Q689+P690)</f>
        <v>31.846151039279395</v>
      </c>
    </row>
    <row r="691" spans="1:17" ht="15" customHeight="1" x14ac:dyDescent="0.2">
      <c r="A691" s="47">
        <v>3</v>
      </c>
      <c r="B691" s="52" t="s">
        <v>97</v>
      </c>
      <c r="C691" s="49">
        <f>'P.N.C. x Comp. x Ramos'!C667</f>
        <v>671834500.95999992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>
        <f>(C691/C727*100)</f>
        <v>10.677095491208236</v>
      </c>
      <c r="Q691" s="50">
        <f t="shared" si="39"/>
        <v>42.523246530487633</v>
      </c>
    </row>
    <row r="692" spans="1:17" ht="15" customHeight="1" x14ac:dyDescent="0.2">
      <c r="A692" s="47">
        <v>4</v>
      </c>
      <c r="B692" s="52" t="s">
        <v>94</v>
      </c>
      <c r="C692" s="49">
        <f>'P.N.C. x Comp. x Ramos'!C668</f>
        <v>485745866.58000004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>
        <f>(C692/C727*100)</f>
        <v>7.7196913741754134</v>
      </c>
      <c r="Q692" s="50">
        <f t="shared" si="39"/>
        <v>50.242937904663044</v>
      </c>
    </row>
    <row r="693" spans="1:17" ht="15" customHeight="1" x14ac:dyDescent="0.2">
      <c r="A693" s="47">
        <v>5</v>
      </c>
      <c r="B693" s="52" t="s">
        <v>89</v>
      </c>
      <c r="C693" s="49">
        <f>'P.N.C. x Comp. x Ramos'!C669</f>
        <v>682455541.53000009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>
        <f>(C693/C727*100)</f>
        <v>10.845889835975951</v>
      </c>
      <c r="Q693" s="50">
        <f t="shared" si="39"/>
        <v>61.088827740638997</v>
      </c>
    </row>
    <row r="694" spans="1:17" ht="15" customHeight="1" x14ac:dyDescent="0.2">
      <c r="A694" s="47">
        <v>6</v>
      </c>
      <c r="B694" s="52" t="s">
        <v>127</v>
      </c>
      <c r="C694" s="49">
        <f>'P.N.C. x Comp. x Ramos'!C670</f>
        <v>2491745.79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>
        <f>(C694/C727*100)</f>
        <v>3.959994269664651E-2</v>
      </c>
      <c r="Q694" s="50">
        <f t="shared" si="39"/>
        <v>61.128427683335644</v>
      </c>
    </row>
    <row r="695" spans="1:17" ht="15" customHeight="1" x14ac:dyDescent="0.2">
      <c r="A695" s="47">
        <v>7</v>
      </c>
      <c r="B695" s="52" t="s">
        <v>91</v>
      </c>
      <c r="C695" s="49">
        <f>'P.N.C. x Comp. x Ramos'!C671</f>
        <v>109593897.82000001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>
        <f>(C695/C727*100)</f>
        <v>1.7417154233755658</v>
      </c>
      <c r="Q695" s="50">
        <f t="shared" si="39"/>
        <v>62.870143106711211</v>
      </c>
    </row>
    <row r="696" spans="1:17" ht="15" customHeight="1" x14ac:dyDescent="0.2">
      <c r="A696" s="47">
        <v>8</v>
      </c>
      <c r="B696" s="52" t="s">
        <v>123</v>
      </c>
      <c r="C696" s="49">
        <f>'P.N.C. x Comp. x Ramos'!C672</f>
        <v>142327286.14999998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>
        <f>(C696/C727*100)</f>
        <v>2.2619291254864367</v>
      </c>
      <c r="Q696" s="50">
        <f t="shared" si="39"/>
        <v>65.132072232197643</v>
      </c>
    </row>
    <row r="697" spans="1:17" ht="15" customHeight="1" x14ac:dyDescent="0.2">
      <c r="A697" s="47">
        <v>9</v>
      </c>
      <c r="B697" s="52" t="s">
        <v>78</v>
      </c>
      <c r="C697" s="49">
        <f>'P.N.C. x Comp. x Ramos'!C673</f>
        <v>106082374.14999999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>
        <f>(C697/C727*100)</f>
        <v>1.6859087128082255</v>
      </c>
      <c r="Q697" s="50">
        <f t="shared" si="39"/>
        <v>66.817980945005871</v>
      </c>
    </row>
    <row r="698" spans="1:17" ht="15" customHeight="1" x14ac:dyDescent="0.2">
      <c r="A698" s="47">
        <v>10</v>
      </c>
      <c r="B698" s="52" t="s">
        <v>93</v>
      </c>
      <c r="C698" s="49">
        <f>'P.N.C. x Comp. x Ramos'!C674</f>
        <v>229417458.35999998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>
        <f>(C698/C727*100)</f>
        <v>3.6460052390281299</v>
      </c>
      <c r="Q698" s="50">
        <f t="shared" si="39"/>
        <v>70.463986184033999</v>
      </c>
    </row>
    <row r="699" spans="1:17" ht="15" customHeight="1" x14ac:dyDescent="0.2">
      <c r="A699" s="47">
        <v>11</v>
      </c>
      <c r="B699" s="52" t="s">
        <v>96</v>
      </c>
      <c r="C699" s="49">
        <f>'P.N.C. x Comp. x Ramos'!C675</f>
        <v>9634112.9399999995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>
        <f>(C699/C727*100)</f>
        <v>0.15310964781725211</v>
      </c>
      <c r="Q699" s="50">
        <f t="shared" si="39"/>
        <v>70.617095831851245</v>
      </c>
    </row>
    <row r="700" spans="1:17" ht="15" customHeight="1" x14ac:dyDescent="0.2">
      <c r="A700" s="47">
        <v>12</v>
      </c>
      <c r="B700" s="52" t="s">
        <v>83</v>
      </c>
      <c r="C700" s="49">
        <f>'P.N.C. x Comp. x Ramos'!C676</f>
        <v>36354250.469999999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>
        <f>(C700/C727*100)</f>
        <v>0.57775806872800395</v>
      </c>
      <c r="Q700" s="50">
        <f t="shared" si="39"/>
        <v>71.194853900579247</v>
      </c>
    </row>
    <row r="701" spans="1:17" ht="15" customHeight="1" x14ac:dyDescent="0.2">
      <c r="A701" s="47">
        <v>13</v>
      </c>
      <c r="B701" s="52" t="s">
        <v>125</v>
      </c>
      <c r="C701" s="49">
        <f>'P.N.C. x Comp. x Ramos'!C677</f>
        <v>273803.93999999994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>
        <f>(C701/C727*100)</f>
        <v>4.3514151313629934E-3</v>
      </c>
      <c r="Q701" s="50">
        <f t="shared" si="39"/>
        <v>71.199205315710614</v>
      </c>
    </row>
    <row r="702" spans="1:17" ht="15" customHeight="1" x14ac:dyDescent="0.2">
      <c r="A702" s="47">
        <v>14</v>
      </c>
      <c r="B702" s="52" t="s">
        <v>81</v>
      </c>
      <c r="C702" s="49">
        <f>'P.N.C. x Comp. x Ramos'!C678</f>
        <v>38127749.5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>
        <f>(C702/C727*100)</f>
        <v>0.60594331147724856</v>
      </c>
      <c r="Q702" s="50">
        <f t="shared" si="39"/>
        <v>71.805148627187862</v>
      </c>
    </row>
    <row r="703" spans="1:17" ht="15" customHeight="1" x14ac:dyDescent="0.2">
      <c r="A703" s="47">
        <v>15</v>
      </c>
      <c r="B703" s="52" t="s">
        <v>80</v>
      </c>
      <c r="C703" s="49">
        <f>'P.N.C. x Comp. x Ramos'!C679</f>
        <v>33261483.949999999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>
        <f>(C703/C727*100)</f>
        <v>0.52860643477817526</v>
      </c>
      <c r="Q703" s="50">
        <f t="shared" si="39"/>
        <v>72.333755061966031</v>
      </c>
    </row>
    <row r="704" spans="1:17" ht="15" customHeight="1" x14ac:dyDescent="0.2">
      <c r="A704" s="47">
        <v>16</v>
      </c>
      <c r="B704" s="52" t="s">
        <v>104</v>
      </c>
      <c r="C704" s="49">
        <f>'P.N.C. x Comp. x Ramos'!C680</f>
        <v>67263885.850000009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>
        <f>(C704/C727*100)</f>
        <v>1.0689878702328508</v>
      </c>
      <c r="Q704" s="50">
        <f t="shared" si="39"/>
        <v>73.402742932198876</v>
      </c>
    </row>
    <row r="705" spans="1:17" ht="15" customHeight="1" x14ac:dyDescent="0.2">
      <c r="A705" s="47">
        <v>17</v>
      </c>
      <c r="B705" s="52" t="s">
        <v>79</v>
      </c>
      <c r="C705" s="49">
        <f>'P.N.C. x Comp. x Ramos'!C681</f>
        <v>136911197.46000001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>
        <f>(C705/C727*100)</f>
        <v>2.1758542126182365</v>
      </c>
      <c r="Q705" s="50">
        <f t="shared" si="39"/>
        <v>75.57859714481711</v>
      </c>
    </row>
    <row r="706" spans="1:17" ht="15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>
        <f>(C706/C727*100)</f>
        <v>0</v>
      </c>
      <c r="Q706" s="50">
        <f t="shared" si="39"/>
        <v>75.57859714481711</v>
      </c>
    </row>
    <row r="707" spans="1:17" ht="15" customHeight="1" x14ac:dyDescent="0.2">
      <c r="A707" s="47">
        <v>19</v>
      </c>
      <c r="B707" s="52" t="s">
        <v>98</v>
      </c>
      <c r="C707" s="49">
        <f>'P.N.C. x Comp. x Ramos'!C683</f>
        <v>23172738.189999998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>
        <f>(C707/C727*100)</f>
        <v>0.36827155809035883</v>
      </c>
      <c r="Q707" s="50">
        <f t="shared" si="39"/>
        <v>75.946868702907466</v>
      </c>
    </row>
    <row r="708" spans="1:17" ht="15" customHeight="1" x14ac:dyDescent="0.2">
      <c r="A708" s="47">
        <v>20</v>
      </c>
      <c r="B708" s="52" t="s">
        <v>90</v>
      </c>
      <c r="C708" s="49">
        <f>'P.N.C. x Comp. x Ramos'!C684</f>
        <v>6926461.9200000009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>
        <f>(C708/C727*100)</f>
        <v>0.11007844228062454</v>
      </c>
      <c r="Q708" s="50">
        <f t="shared" si="39"/>
        <v>76.05694714518809</v>
      </c>
    </row>
    <row r="709" spans="1:17" ht="15" customHeight="1" x14ac:dyDescent="0.2">
      <c r="A709" s="47">
        <v>21</v>
      </c>
      <c r="B709" s="52" t="s">
        <v>99</v>
      </c>
      <c r="C709" s="49">
        <f>'P.N.C. x Comp. x Ramos'!C685</f>
        <v>60140681.070000008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>
        <f>(C709/C727*100)</f>
        <v>0.95578270209871374</v>
      </c>
      <c r="Q709" s="50">
        <f>(Q708+P709)</f>
        <v>77.012729847286806</v>
      </c>
    </row>
    <row r="710" spans="1:17" ht="15" customHeight="1" x14ac:dyDescent="0.2">
      <c r="A710" s="47">
        <v>22</v>
      </c>
      <c r="B710" s="51" t="s">
        <v>112</v>
      </c>
      <c r="C710" s="49">
        <f>'P.N.C. x Comp. x Ramos'!C686</f>
        <v>44430872.450000003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>
        <f>(C710/C727*100)</f>
        <v>0.70611537101543986</v>
      </c>
      <c r="Q710" s="50">
        <f t="shared" ref="Q710:Q720" si="40">(Q709+P710)</f>
        <v>77.718845218302249</v>
      </c>
    </row>
    <row r="711" spans="1:17" ht="15" customHeight="1" x14ac:dyDescent="0.2">
      <c r="A711" s="47">
        <v>23</v>
      </c>
      <c r="B711" s="52" t="s">
        <v>103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>
        <f>(C711/C727*100)</f>
        <v>0</v>
      </c>
      <c r="Q711" s="50">
        <f t="shared" si="40"/>
        <v>77.718845218302249</v>
      </c>
    </row>
    <row r="712" spans="1:17" ht="15" customHeight="1" x14ac:dyDescent="0.2">
      <c r="A712" s="47">
        <v>24</v>
      </c>
      <c r="B712" s="52" t="s">
        <v>82</v>
      </c>
      <c r="C712" s="49">
        <f>'P.N.C. x Comp. x Ramos'!C688</f>
        <v>5846521.0199999996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>
        <f>(C712/C727*100)</f>
        <v>9.2915536687528333E-2</v>
      </c>
      <c r="Q712" s="50">
        <f t="shared" si="40"/>
        <v>77.811760754989777</v>
      </c>
    </row>
    <row r="713" spans="1:17" ht="15" customHeight="1" x14ac:dyDescent="0.2">
      <c r="A713" s="47">
        <v>25</v>
      </c>
      <c r="B713" s="52" t="s">
        <v>102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>
        <f>(C713/C727*100)</f>
        <v>0</v>
      </c>
      <c r="Q713" s="50">
        <f t="shared" si="40"/>
        <v>77.811760754989777</v>
      </c>
    </row>
    <row r="714" spans="1:17" ht="15" customHeight="1" x14ac:dyDescent="0.2">
      <c r="A714" s="47">
        <v>26</v>
      </c>
      <c r="B714" s="52" t="s">
        <v>111</v>
      </c>
      <c r="C714" s="49">
        <f>'P.N.C. x Comp. x Ramos'!C690</f>
        <v>54774068.209999993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>
        <f>(C714/C727*100)</f>
        <v>0.87049408133171047</v>
      </c>
      <c r="Q714" s="50">
        <f t="shared" si="40"/>
        <v>78.682254836321491</v>
      </c>
    </row>
    <row r="715" spans="1:17" ht="15" customHeight="1" x14ac:dyDescent="0.2">
      <c r="A715" s="47">
        <v>27</v>
      </c>
      <c r="B715" s="52" t="s">
        <v>113</v>
      </c>
      <c r="C715" s="49">
        <f>'P.N.C. x Comp. x Ramos'!C691</f>
        <v>1181229139.54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>
        <f>(C715/C727*100)</f>
        <v>18.772623766485051</v>
      </c>
      <c r="Q715" s="50">
        <f t="shared" si="40"/>
        <v>97.454878602806545</v>
      </c>
    </row>
    <row r="716" spans="1:17" ht="15" customHeight="1" x14ac:dyDescent="0.2">
      <c r="A716" s="47">
        <v>28</v>
      </c>
      <c r="B716" s="52" t="s">
        <v>116</v>
      </c>
      <c r="C716" s="49">
        <f>'P.N.C. x Comp. x Ramos'!C692</f>
        <v>32450520.559999999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>
        <f>(C716/C727*100)</f>
        <v>0.51571824052418658</v>
      </c>
      <c r="Q716" s="50">
        <f t="shared" si="40"/>
        <v>97.970596843330725</v>
      </c>
    </row>
    <row r="717" spans="1:17" ht="15" customHeight="1" x14ac:dyDescent="0.2">
      <c r="A717" s="47">
        <v>29</v>
      </c>
      <c r="B717" s="52" t="s">
        <v>120</v>
      </c>
      <c r="C717" s="49">
        <f>'P.N.C. x Comp. x Ramos'!C693</f>
        <v>24769722.199999999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>
        <f>(C717/C727*100)</f>
        <v>0.39365154490011312</v>
      </c>
      <c r="Q717" s="50">
        <f t="shared" si="40"/>
        <v>98.364248388230834</v>
      </c>
    </row>
    <row r="718" spans="1:17" ht="15" customHeight="1" x14ac:dyDescent="0.2">
      <c r="A718" s="47">
        <v>30</v>
      </c>
      <c r="B718" s="52" t="s">
        <v>100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>
        <f>(C718/$C$727*100)</f>
        <v>0</v>
      </c>
      <c r="Q718" s="50">
        <f t="shared" si="40"/>
        <v>98.364248388230834</v>
      </c>
    </row>
    <row r="719" spans="1:17" ht="15" customHeight="1" x14ac:dyDescent="0.2">
      <c r="A719" s="47">
        <v>31</v>
      </c>
      <c r="B719" s="51" t="s">
        <v>106</v>
      </c>
      <c r="C719" s="49">
        <f>'P.N.C. x Comp. x Ramos'!C695</f>
        <v>28513055.100000001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>
        <f t="shared" ref="P719:P726" si="41">(C719/$C$727*100)</f>
        <v>0.45314227181510547</v>
      </c>
      <c r="Q719" s="50">
        <f t="shared" si="40"/>
        <v>98.817390660045945</v>
      </c>
    </row>
    <row r="720" spans="1:17" ht="15" customHeight="1" x14ac:dyDescent="0.2">
      <c r="A720" s="47">
        <v>32</v>
      </c>
      <c r="B720" s="52" t="s">
        <v>119</v>
      </c>
      <c r="C720" s="49">
        <f>'P.N.C. x Comp. x Ramos'!C696</f>
        <v>13338828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>
        <f t="shared" si="41"/>
        <v>0.2119866426825282</v>
      </c>
      <c r="Q720" s="50">
        <f t="shared" si="40"/>
        <v>99.029377302728477</v>
      </c>
    </row>
    <row r="721" spans="1:17" ht="15" customHeight="1" x14ac:dyDescent="0.2">
      <c r="A721" s="47">
        <v>33</v>
      </c>
      <c r="B721" s="52" t="s">
        <v>115</v>
      </c>
      <c r="C721" s="49">
        <f>'P.N.C. x Comp. x Ramos'!C697</f>
        <v>13078281.589999998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>
        <f t="shared" si="41"/>
        <v>0.20784592216953518</v>
      </c>
      <c r="Q721" s="50">
        <f t="shared" ref="Q721:Q726" si="42">(Q720+P721)</f>
        <v>99.237223224898017</v>
      </c>
    </row>
    <row r="722" spans="1:17" ht="15" customHeight="1" x14ac:dyDescent="0.2">
      <c r="A722" s="47">
        <v>34</v>
      </c>
      <c r="B722" s="52" t="s">
        <v>117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>
        <f t="shared" si="41"/>
        <v>0</v>
      </c>
      <c r="Q722" s="50">
        <f t="shared" si="42"/>
        <v>99.237223224898017</v>
      </c>
    </row>
    <row r="723" spans="1:17" ht="15" customHeight="1" x14ac:dyDescent="0.2">
      <c r="A723" s="47">
        <v>35</v>
      </c>
      <c r="B723" s="52" t="s">
        <v>122</v>
      </c>
      <c r="C723" s="49">
        <f>'P.N.C. x Comp. x Ramos'!C699</f>
        <v>1116519.83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>
        <f t="shared" si="41"/>
        <v>1.774423436977875E-2</v>
      </c>
      <c r="Q723" s="50">
        <f t="shared" si="42"/>
        <v>99.254967459267789</v>
      </c>
    </row>
    <row r="724" spans="1:17" ht="15" customHeight="1" x14ac:dyDescent="0.2">
      <c r="A724" s="47">
        <v>36</v>
      </c>
      <c r="B724" s="52" t="s">
        <v>124</v>
      </c>
      <c r="C724" s="49">
        <f>'P.N.C. x Comp. x Ramos'!C700</f>
        <v>218434.11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>
        <f t="shared" si="41"/>
        <v>3.4714529362134408E-3</v>
      </c>
      <c r="Q724" s="50">
        <f t="shared" si="42"/>
        <v>99.258438912203999</v>
      </c>
    </row>
    <row r="725" spans="1:17" ht="15" customHeight="1" x14ac:dyDescent="0.2">
      <c r="A725" s="47">
        <v>37</v>
      </c>
      <c r="B725" s="52" t="s">
        <v>101</v>
      </c>
      <c r="C725" s="49">
        <f>'P.N.C. x Comp. x Ramos'!C701</f>
        <v>13196462.550000001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>
        <f t="shared" si="41"/>
        <v>0.20972410704000496</v>
      </c>
      <c r="Q725" s="50">
        <f t="shared" si="42"/>
        <v>99.468163019244002</v>
      </c>
    </row>
    <row r="726" spans="1:17" x14ac:dyDescent="0.2">
      <c r="A726" s="47">
        <v>38</v>
      </c>
      <c r="B726" s="52" t="s">
        <v>107</v>
      </c>
      <c r="C726" s="49">
        <f>'P.N.C. x Comp. x Ramos'!C702</f>
        <v>33464759.48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>
        <f t="shared" si="41"/>
        <v>0.53183698075599362</v>
      </c>
      <c r="Q726" s="50">
        <f t="shared" si="42"/>
        <v>100</v>
      </c>
    </row>
    <row r="727" spans="1:17" x14ac:dyDescent="0.2">
      <c r="A727" s="54"/>
      <c r="B727" s="55" t="s">
        <v>21</v>
      </c>
      <c r="C727" s="56">
        <f>SUM(C689:C726)</f>
        <v>6292296453.7799988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>
        <f>SUM(P689:P726)</f>
        <v>100</v>
      </c>
      <c r="Q727" s="53"/>
    </row>
    <row r="728" spans="1:17" x14ac:dyDescent="0.2">
      <c r="A728" s="80" t="s">
        <v>95</v>
      </c>
    </row>
    <row r="750" spans="1:17" hidden="1" x14ac:dyDescent="0.2"/>
    <row r="751" spans="1:17" hidden="1" x14ac:dyDescent="0.2"/>
    <row r="752" spans="1:17" ht="20.25" hidden="1" x14ac:dyDescent="0.3">
      <c r="A752" s="192" t="s">
        <v>42</v>
      </c>
      <c r="B752" s="192"/>
      <c r="C752" s="192"/>
      <c r="D752" s="192"/>
      <c r="E752" s="192"/>
      <c r="F752" s="192"/>
      <c r="G752" s="192"/>
      <c r="H752" s="192"/>
      <c r="I752" s="192"/>
      <c r="J752" s="192"/>
      <c r="K752" s="192"/>
      <c r="L752" s="192"/>
      <c r="M752" s="192"/>
      <c r="N752" s="192"/>
      <c r="O752" s="192"/>
      <c r="P752" s="192"/>
      <c r="Q752" s="192"/>
    </row>
    <row r="753" spans="1:17" hidden="1" x14ac:dyDescent="0.2">
      <c r="A753" s="191" t="s">
        <v>92</v>
      </c>
      <c r="B753" s="191"/>
      <c r="C753" s="191"/>
      <c r="D753" s="191"/>
      <c r="E753" s="191"/>
      <c r="F753" s="191"/>
      <c r="G753" s="191"/>
      <c r="H753" s="191"/>
      <c r="I753" s="191"/>
      <c r="J753" s="191"/>
      <c r="K753" s="191"/>
      <c r="L753" s="191"/>
      <c r="M753" s="191"/>
      <c r="N753" s="191"/>
      <c r="O753" s="191"/>
      <c r="P753" s="191"/>
      <c r="Q753" s="191"/>
    </row>
    <row r="754" spans="1:17" hidden="1" x14ac:dyDescent="0.2">
      <c r="A754" s="194" t="s">
        <v>164</v>
      </c>
      <c r="B754" s="194"/>
      <c r="C754" s="194"/>
      <c r="D754" s="194"/>
      <c r="E754" s="194"/>
      <c r="F754" s="194"/>
      <c r="G754" s="194"/>
      <c r="H754" s="194"/>
      <c r="I754" s="194"/>
      <c r="J754" s="194"/>
      <c r="K754" s="194"/>
      <c r="L754" s="194"/>
      <c r="M754" s="194"/>
      <c r="N754" s="194"/>
      <c r="O754" s="194"/>
      <c r="P754" s="194"/>
      <c r="Q754" s="194"/>
    </row>
    <row r="755" spans="1:17" hidden="1" x14ac:dyDescent="0.2">
      <c r="A755" s="191" t="s">
        <v>110</v>
      </c>
      <c r="B755" s="191"/>
      <c r="C755" s="191"/>
      <c r="D755" s="191"/>
      <c r="E755" s="191"/>
      <c r="F755" s="191"/>
      <c r="G755" s="191"/>
      <c r="H755" s="191"/>
      <c r="I755" s="191"/>
      <c r="J755" s="191"/>
      <c r="K755" s="191"/>
      <c r="L755" s="191"/>
      <c r="M755" s="191"/>
      <c r="N755" s="191"/>
      <c r="O755" s="191"/>
      <c r="P755" s="191"/>
      <c r="Q755" s="191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1" t="s">
        <v>88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118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3">(Q758+P759)</f>
        <v>#DIV/0!</v>
      </c>
    </row>
    <row r="760" spans="1:17" ht="15" hidden="1" customHeight="1" x14ac:dyDescent="0.2">
      <c r="A760" s="47">
        <v>3</v>
      </c>
      <c r="B760" s="52" t="s">
        <v>97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3"/>
        <v>#DIV/0!</v>
      </c>
    </row>
    <row r="761" spans="1:17" ht="15" hidden="1" customHeight="1" x14ac:dyDescent="0.2">
      <c r="A761" s="47">
        <v>4</v>
      </c>
      <c r="B761" s="52" t="s">
        <v>94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3"/>
        <v>#DIV/0!</v>
      </c>
    </row>
    <row r="762" spans="1:17" ht="15" hidden="1" customHeight="1" x14ac:dyDescent="0.2">
      <c r="A762" s="47">
        <v>5</v>
      </c>
      <c r="B762" s="52" t="s">
        <v>89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3"/>
        <v>#DIV/0!</v>
      </c>
    </row>
    <row r="763" spans="1:17" ht="15" hidden="1" customHeight="1" x14ac:dyDescent="0.2">
      <c r="A763" s="47">
        <v>6</v>
      </c>
      <c r="B763" s="52" t="s">
        <v>127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3"/>
        <v>#DIV/0!</v>
      </c>
    </row>
    <row r="764" spans="1:17" ht="15" hidden="1" customHeight="1" x14ac:dyDescent="0.2">
      <c r="A764" s="47">
        <v>7</v>
      </c>
      <c r="B764" s="52" t="s">
        <v>91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3"/>
        <v>#DIV/0!</v>
      </c>
    </row>
    <row r="765" spans="1:17" ht="15" hidden="1" customHeight="1" x14ac:dyDescent="0.2">
      <c r="A765" s="47">
        <v>8</v>
      </c>
      <c r="B765" s="52" t="s">
        <v>123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3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3"/>
        <v>#DIV/0!</v>
      </c>
    </row>
    <row r="767" spans="1:17" ht="15" hidden="1" customHeight="1" x14ac:dyDescent="0.2">
      <c r="A767" s="47">
        <v>10</v>
      </c>
      <c r="B767" s="52" t="s">
        <v>93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3"/>
        <v>#DIV/0!</v>
      </c>
    </row>
    <row r="768" spans="1:17" ht="15" hidden="1" customHeight="1" x14ac:dyDescent="0.2">
      <c r="A768" s="47">
        <v>11</v>
      </c>
      <c r="B768" s="52" t="s">
        <v>96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3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3"/>
        <v>#DIV/0!</v>
      </c>
    </row>
    <row r="770" spans="1:17" ht="15" hidden="1" customHeight="1" x14ac:dyDescent="0.2">
      <c r="A770" s="47">
        <v>13</v>
      </c>
      <c r="B770" s="52" t="s">
        <v>125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3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3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3"/>
        <v>#DIV/0!</v>
      </c>
    </row>
    <row r="773" spans="1:17" ht="15" hidden="1" customHeight="1" x14ac:dyDescent="0.2">
      <c r="A773" s="47">
        <v>16</v>
      </c>
      <c r="B773" s="52" t="s">
        <v>104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3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3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3"/>
        <v>#DIV/0!</v>
      </c>
    </row>
    <row r="776" spans="1:17" ht="15" hidden="1" customHeight="1" x14ac:dyDescent="0.2">
      <c r="A776" s="47">
        <v>19</v>
      </c>
      <c r="B776" s="52" t="s">
        <v>98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3"/>
        <v>#DIV/0!</v>
      </c>
    </row>
    <row r="777" spans="1:17" ht="15" hidden="1" customHeight="1" x14ac:dyDescent="0.2">
      <c r="A777" s="47">
        <v>20</v>
      </c>
      <c r="B777" s="52" t="s">
        <v>90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99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3"/>
        <v>#DIV/0!</v>
      </c>
    </row>
    <row r="779" spans="1:17" ht="15" hidden="1" customHeight="1" x14ac:dyDescent="0.2">
      <c r="A779" s="47">
        <v>22</v>
      </c>
      <c r="B779" s="51" t="s">
        <v>112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103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4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4"/>
        <v>#DIV/0!</v>
      </c>
    </row>
    <row r="782" spans="1:17" ht="15" hidden="1" customHeight="1" x14ac:dyDescent="0.2">
      <c r="A782" s="47">
        <v>25</v>
      </c>
      <c r="B782" s="52" t="s">
        <v>102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4"/>
        <v>#DIV/0!</v>
      </c>
    </row>
    <row r="783" spans="1:17" ht="15" hidden="1" customHeight="1" x14ac:dyDescent="0.2">
      <c r="A783" s="47">
        <v>26</v>
      </c>
      <c r="B783" s="52" t="s">
        <v>111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5">(C783/$C$796*100)</f>
        <v>#DIV/0!</v>
      </c>
      <c r="Q783" s="50" t="e">
        <f t="shared" si="44"/>
        <v>#DIV/0!</v>
      </c>
    </row>
    <row r="784" spans="1:17" ht="15" hidden="1" customHeight="1" x14ac:dyDescent="0.2">
      <c r="A784" s="47">
        <v>27</v>
      </c>
      <c r="B784" s="52" t="s">
        <v>113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5"/>
        <v>#DIV/0!</v>
      </c>
      <c r="Q784" s="50" t="e">
        <f t="shared" si="44"/>
        <v>#DIV/0!</v>
      </c>
    </row>
    <row r="785" spans="1:17" ht="15" hidden="1" customHeight="1" x14ac:dyDescent="0.2">
      <c r="A785" s="47">
        <v>28</v>
      </c>
      <c r="B785" s="52" t="s">
        <v>116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5"/>
        <v>#DIV/0!</v>
      </c>
      <c r="Q785" s="50" t="e">
        <f t="shared" si="44"/>
        <v>#DIV/0!</v>
      </c>
    </row>
    <row r="786" spans="1:17" ht="15" hidden="1" customHeight="1" x14ac:dyDescent="0.2">
      <c r="A786" s="47">
        <v>29</v>
      </c>
      <c r="B786" s="52" t="s">
        <v>120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5"/>
        <v>#DIV/0!</v>
      </c>
      <c r="Q786" s="50" t="e">
        <f t="shared" si="44"/>
        <v>#DIV/0!</v>
      </c>
    </row>
    <row r="787" spans="1:17" ht="15" hidden="1" customHeight="1" x14ac:dyDescent="0.2">
      <c r="A787" s="47">
        <v>30</v>
      </c>
      <c r="B787" s="52" t="s">
        <v>100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5"/>
        <v>#DIV/0!</v>
      </c>
      <c r="Q787" s="50" t="e">
        <f t="shared" si="44"/>
        <v>#DIV/0!</v>
      </c>
    </row>
    <row r="788" spans="1:17" ht="15" hidden="1" customHeight="1" x14ac:dyDescent="0.2">
      <c r="A788" s="47">
        <v>31</v>
      </c>
      <c r="B788" s="51" t="s">
        <v>106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5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119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5"/>
        <v>#DIV/0!</v>
      </c>
      <c r="Q789" s="50" t="e">
        <f t="shared" si="44"/>
        <v>#DIV/0!</v>
      </c>
    </row>
    <row r="790" spans="1:17" ht="15" hidden="1" customHeight="1" x14ac:dyDescent="0.2">
      <c r="A790" s="47">
        <v>33</v>
      </c>
      <c r="B790" s="52" t="s">
        <v>115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5"/>
        <v>#DIV/0!</v>
      </c>
      <c r="Q790" s="50" t="e">
        <f t="shared" ref="Q790:Q795" si="46">(Q789+P790)</f>
        <v>#DIV/0!</v>
      </c>
    </row>
    <row r="791" spans="1:17" ht="15" hidden="1" customHeight="1" x14ac:dyDescent="0.2">
      <c r="A791" s="47">
        <v>34</v>
      </c>
      <c r="B791" s="52" t="s">
        <v>117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5"/>
        <v>#DIV/0!</v>
      </c>
      <c r="Q791" s="50" t="e">
        <f t="shared" si="46"/>
        <v>#DIV/0!</v>
      </c>
    </row>
    <row r="792" spans="1:17" ht="15" hidden="1" customHeight="1" x14ac:dyDescent="0.2">
      <c r="A792" s="47">
        <v>35</v>
      </c>
      <c r="B792" s="52" t="s">
        <v>122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5"/>
        <v>#DIV/0!</v>
      </c>
      <c r="Q792" s="50" t="e">
        <f t="shared" si="46"/>
        <v>#DIV/0!</v>
      </c>
    </row>
    <row r="793" spans="1:17" ht="15" hidden="1" customHeight="1" x14ac:dyDescent="0.2">
      <c r="A793" s="47">
        <v>36</v>
      </c>
      <c r="B793" s="52" t="s">
        <v>124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5"/>
        <v>#DIV/0!</v>
      </c>
      <c r="Q793" s="50" t="e">
        <f t="shared" si="46"/>
        <v>#DIV/0!</v>
      </c>
    </row>
    <row r="794" spans="1:17" ht="15" hidden="1" customHeight="1" x14ac:dyDescent="0.2">
      <c r="A794" s="47">
        <v>37</v>
      </c>
      <c r="B794" s="52" t="s">
        <v>101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5"/>
        <v>#DIV/0!</v>
      </c>
      <c r="Q794" s="50" t="e">
        <f t="shared" si="46"/>
        <v>#DIV/0!</v>
      </c>
    </row>
    <row r="795" spans="1:17" ht="15" hidden="1" customHeight="1" x14ac:dyDescent="0.2">
      <c r="A795" s="47">
        <v>38</v>
      </c>
      <c r="B795" s="52" t="s">
        <v>107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5"/>
        <v>#DIV/0!</v>
      </c>
      <c r="Q795" s="50" t="e">
        <f t="shared" si="46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0" t="s">
        <v>95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92" t="s">
        <v>42</v>
      </c>
      <c r="B820" s="192"/>
      <c r="C820" s="192"/>
      <c r="D820" s="192"/>
      <c r="E820" s="192"/>
      <c r="F820" s="192"/>
      <c r="G820" s="192"/>
      <c r="H820" s="192"/>
      <c r="I820" s="192"/>
      <c r="J820" s="192"/>
      <c r="K820" s="192"/>
      <c r="L820" s="192"/>
      <c r="M820" s="192"/>
      <c r="N820" s="192"/>
      <c r="O820" s="192"/>
      <c r="P820" s="192"/>
      <c r="Q820" s="192"/>
    </row>
    <row r="821" spans="1:17" hidden="1" x14ac:dyDescent="0.2">
      <c r="A821" s="191" t="s">
        <v>92</v>
      </c>
      <c r="B821" s="191"/>
      <c r="C821" s="191"/>
      <c r="D821" s="191"/>
      <c r="E821" s="191"/>
      <c r="F821" s="191"/>
      <c r="G821" s="191"/>
      <c r="H821" s="191"/>
      <c r="I821" s="191"/>
      <c r="J821" s="191"/>
      <c r="K821" s="191"/>
      <c r="L821" s="191"/>
      <c r="M821" s="191"/>
      <c r="N821" s="191"/>
      <c r="O821" s="191"/>
      <c r="P821" s="191"/>
      <c r="Q821" s="191"/>
    </row>
    <row r="822" spans="1:17" hidden="1" x14ac:dyDescent="0.2">
      <c r="A822" s="194" t="s">
        <v>165</v>
      </c>
      <c r="B822" s="194"/>
      <c r="C822" s="194"/>
      <c r="D822" s="194"/>
      <c r="E822" s="194"/>
      <c r="F822" s="194"/>
      <c r="G822" s="194"/>
      <c r="H822" s="194"/>
      <c r="I822" s="194"/>
      <c r="J822" s="194"/>
      <c r="K822" s="194"/>
      <c r="L822" s="194"/>
      <c r="M822" s="194"/>
      <c r="N822" s="194"/>
      <c r="O822" s="194"/>
      <c r="P822" s="194"/>
      <c r="Q822" s="194"/>
    </row>
    <row r="823" spans="1:17" hidden="1" x14ac:dyDescent="0.2">
      <c r="A823" s="191" t="s">
        <v>110</v>
      </c>
      <c r="B823" s="191"/>
      <c r="C823" s="191"/>
      <c r="D823" s="191"/>
      <c r="E823" s="191"/>
      <c r="F823" s="191"/>
      <c r="G823" s="191"/>
      <c r="H823" s="191"/>
      <c r="I823" s="191"/>
      <c r="J823" s="191"/>
      <c r="K823" s="191"/>
      <c r="L823" s="191"/>
      <c r="M823" s="191"/>
      <c r="N823" s="191"/>
      <c r="O823" s="191"/>
      <c r="P823" s="191"/>
      <c r="Q823" s="191"/>
    </row>
    <row r="824" spans="1:17" hidden="1" x14ac:dyDescent="0.2"/>
    <row r="825" spans="1:17" ht="19.5" hidden="1" customHeight="1" x14ac:dyDescent="0.2">
      <c r="A825" s="111" t="s">
        <v>32</v>
      </c>
      <c r="B825" s="111" t="s">
        <v>33</v>
      </c>
      <c r="C825" s="111" t="s">
        <v>50</v>
      </c>
      <c r="D825" s="111" t="s">
        <v>23</v>
      </c>
      <c r="E825" s="111" t="s">
        <v>1</v>
      </c>
      <c r="F825" s="111" t="s">
        <v>2</v>
      </c>
      <c r="G825" s="111" t="s">
        <v>3</v>
      </c>
      <c r="H825" s="111" t="s">
        <v>4</v>
      </c>
      <c r="I825" s="111" t="s">
        <v>5</v>
      </c>
      <c r="J825" s="111" t="s">
        <v>6</v>
      </c>
      <c r="K825" s="111" t="s">
        <v>7</v>
      </c>
      <c r="L825" s="111" t="s">
        <v>8</v>
      </c>
      <c r="M825" s="111" t="s">
        <v>9</v>
      </c>
      <c r="N825" s="111" t="s">
        <v>10</v>
      </c>
      <c r="O825" s="111" t="s">
        <v>11</v>
      </c>
      <c r="P825" s="111" t="s">
        <v>60</v>
      </c>
      <c r="Q825" s="111" t="s">
        <v>61</v>
      </c>
    </row>
    <row r="826" spans="1:17" ht="15" hidden="1" customHeight="1" x14ac:dyDescent="0.2">
      <c r="A826" s="47">
        <v>1</v>
      </c>
      <c r="B826" s="101" t="s">
        <v>88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118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7">(C827/C865*100)</f>
        <v>#DIV/0!</v>
      </c>
      <c r="Q827" s="50" t="e">
        <f t="shared" ref="Q827:Q844" si="48">(Q826+P827)</f>
        <v>#DIV/0!</v>
      </c>
    </row>
    <row r="828" spans="1:17" ht="15" hidden="1" customHeight="1" x14ac:dyDescent="0.2">
      <c r="A828" s="47">
        <v>3</v>
      </c>
      <c r="B828" s="52" t="s">
        <v>97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7"/>
        <v>#DIV/0!</v>
      </c>
      <c r="Q828" s="50" t="e">
        <f t="shared" si="48"/>
        <v>#DIV/0!</v>
      </c>
    </row>
    <row r="829" spans="1:17" ht="15" hidden="1" customHeight="1" x14ac:dyDescent="0.2">
      <c r="A829" s="47">
        <v>4</v>
      </c>
      <c r="B829" s="52" t="s">
        <v>94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7"/>
        <v>#DIV/0!</v>
      </c>
      <c r="Q829" s="50" t="e">
        <f t="shared" si="48"/>
        <v>#DIV/0!</v>
      </c>
    </row>
    <row r="830" spans="1:17" ht="15" hidden="1" customHeight="1" x14ac:dyDescent="0.2">
      <c r="A830" s="47">
        <v>5</v>
      </c>
      <c r="B830" s="52" t="s">
        <v>89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7"/>
        <v>#DIV/0!</v>
      </c>
      <c r="Q830" s="50" t="e">
        <f t="shared" si="48"/>
        <v>#DIV/0!</v>
      </c>
    </row>
    <row r="831" spans="1:17" ht="15" hidden="1" customHeight="1" x14ac:dyDescent="0.2">
      <c r="A831" s="47">
        <v>6</v>
      </c>
      <c r="B831" s="52" t="s">
        <v>127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7"/>
        <v>#DIV/0!</v>
      </c>
      <c r="Q831" s="50" t="e">
        <f t="shared" si="48"/>
        <v>#DIV/0!</v>
      </c>
    </row>
    <row r="832" spans="1:17" ht="15" hidden="1" customHeight="1" x14ac:dyDescent="0.2">
      <c r="A832" s="47">
        <v>7</v>
      </c>
      <c r="B832" s="52" t="s">
        <v>91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7"/>
        <v>#DIV/0!</v>
      </c>
      <c r="Q832" s="50" t="e">
        <f t="shared" si="48"/>
        <v>#DIV/0!</v>
      </c>
    </row>
    <row r="833" spans="1:17" ht="15" hidden="1" customHeight="1" x14ac:dyDescent="0.2">
      <c r="A833" s="47">
        <v>8</v>
      </c>
      <c r="B833" s="52" t="s">
        <v>123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7"/>
        <v>#DIV/0!</v>
      </c>
      <c r="Q833" s="50" t="e">
        <f t="shared" si="48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7"/>
        <v>#DIV/0!</v>
      </c>
      <c r="Q834" s="50" t="e">
        <f t="shared" si="48"/>
        <v>#DIV/0!</v>
      </c>
    </row>
    <row r="835" spans="1:17" ht="15" hidden="1" customHeight="1" x14ac:dyDescent="0.2">
      <c r="A835" s="47">
        <v>10</v>
      </c>
      <c r="B835" s="52" t="s">
        <v>93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7"/>
        <v>#DIV/0!</v>
      </c>
      <c r="Q835" s="50" t="e">
        <f t="shared" si="48"/>
        <v>#DIV/0!</v>
      </c>
    </row>
    <row r="836" spans="1:17" ht="15" hidden="1" customHeight="1" x14ac:dyDescent="0.2">
      <c r="A836" s="47">
        <v>11</v>
      </c>
      <c r="B836" s="52" t="s">
        <v>96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7"/>
        <v>#DIV/0!</v>
      </c>
      <c r="Q836" s="50" t="e">
        <f t="shared" si="48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7"/>
        <v>#DIV/0!</v>
      </c>
      <c r="Q837" s="50" t="e">
        <f t="shared" si="48"/>
        <v>#DIV/0!</v>
      </c>
    </row>
    <row r="838" spans="1:17" ht="15" hidden="1" customHeight="1" x14ac:dyDescent="0.2">
      <c r="A838" s="47">
        <v>13</v>
      </c>
      <c r="B838" s="52" t="s">
        <v>125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7"/>
        <v>#DIV/0!</v>
      </c>
      <c r="Q838" s="50" t="e">
        <f t="shared" si="48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7"/>
        <v>#DIV/0!</v>
      </c>
      <c r="Q839" s="50" t="e">
        <f t="shared" si="48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7"/>
        <v>#DIV/0!</v>
      </c>
      <c r="Q840" s="50" t="e">
        <f t="shared" si="48"/>
        <v>#DIV/0!</v>
      </c>
    </row>
    <row r="841" spans="1:17" ht="15" hidden="1" customHeight="1" x14ac:dyDescent="0.2">
      <c r="A841" s="47">
        <v>16</v>
      </c>
      <c r="B841" s="52" t="s">
        <v>104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7"/>
        <v>#DIV/0!</v>
      </c>
      <c r="Q841" s="50" t="e">
        <f t="shared" si="48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7"/>
        <v>#DIV/0!</v>
      </c>
      <c r="Q842" s="50" t="e">
        <f t="shared" si="48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7"/>
        <v>#DIV/0!</v>
      </c>
      <c r="Q843" s="50" t="e">
        <f t="shared" si="48"/>
        <v>#DIV/0!</v>
      </c>
    </row>
    <row r="844" spans="1:17" ht="15" hidden="1" customHeight="1" x14ac:dyDescent="0.2">
      <c r="A844" s="47">
        <v>19</v>
      </c>
      <c r="B844" s="52" t="s">
        <v>98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7"/>
        <v>#DIV/0!</v>
      </c>
      <c r="Q844" s="50" t="e">
        <f t="shared" si="48"/>
        <v>#DIV/0!</v>
      </c>
    </row>
    <row r="845" spans="1:17" ht="15" hidden="1" customHeight="1" x14ac:dyDescent="0.2">
      <c r="A845" s="47">
        <v>20</v>
      </c>
      <c r="B845" s="52" t="s">
        <v>90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7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99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7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112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7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103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7"/>
        <v>#DIV/0!</v>
      </c>
      <c r="Q848" s="50" t="e">
        <f t="shared" ref="Q848:Q855" si="49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7"/>
        <v>#DIV/0!</v>
      </c>
      <c r="Q849" s="50" t="e">
        <f t="shared" si="49"/>
        <v>#DIV/0!</v>
      </c>
    </row>
    <row r="850" spans="1:17" ht="15" hidden="1" customHeight="1" x14ac:dyDescent="0.2">
      <c r="A850" s="47">
        <v>25</v>
      </c>
      <c r="B850" s="52" t="s">
        <v>102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7"/>
        <v>#DIV/0!</v>
      </c>
      <c r="Q850" s="50" t="e">
        <f t="shared" si="49"/>
        <v>#DIV/0!</v>
      </c>
    </row>
    <row r="851" spans="1:17" ht="15" hidden="1" customHeight="1" x14ac:dyDescent="0.2">
      <c r="A851" s="47">
        <v>26</v>
      </c>
      <c r="B851" s="52" t="s">
        <v>111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7"/>
        <v>#DIV/0!</v>
      </c>
      <c r="Q851" s="50" t="e">
        <f t="shared" si="49"/>
        <v>#DIV/0!</v>
      </c>
    </row>
    <row r="852" spans="1:17" ht="15" hidden="1" customHeight="1" x14ac:dyDescent="0.2">
      <c r="A852" s="47">
        <v>27</v>
      </c>
      <c r="B852" s="52" t="s">
        <v>113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7"/>
        <v>#DIV/0!</v>
      </c>
      <c r="Q852" s="50" t="e">
        <f t="shared" si="49"/>
        <v>#DIV/0!</v>
      </c>
    </row>
    <row r="853" spans="1:17" ht="15" hidden="1" customHeight="1" x14ac:dyDescent="0.2">
      <c r="A853" s="47">
        <v>28</v>
      </c>
      <c r="B853" s="52" t="s">
        <v>116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7"/>
        <v>#DIV/0!</v>
      </c>
      <c r="Q853" s="50" t="e">
        <f t="shared" si="49"/>
        <v>#DIV/0!</v>
      </c>
    </row>
    <row r="854" spans="1:17" ht="15" hidden="1" customHeight="1" x14ac:dyDescent="0.2">
      <c r="A854" s="47">
        <v>29</v>
      </c>
      <c r="B854" s="52" t="s">
        <v>120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7"/>
        <v>#DIV/0!</v>
      </c>
      <c r="Q854" s="50" t="e">
        <f t="shared" si="49"/>
        <v>#DIV/0!</v>
      </c>
    </row>
    <row r="855" spans="1:17" ht="15" hidden="1" customHeight="1" x14ac:dyDescent="0.2">
      <c r="A855" s="47">
        <v>30</v>
      </c>
      <c r="B855" s="52" t="s">
        <v>100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7"/>
        <v>#DIV/0!</v>
      </c>
      <c r="Q855" s="50" t="e">
        <f t="shared" si="49"/>
        <v>#DIV/0!</v>
      </c>
    </row>
    <row r="856" spans="1:17" ht="15" hidden="1" customHeight="1" x14ac:dyDescent="0.2">
      <c r="A856" s="47">
        <v>31</v>
      </c>
      <c r="B856" s="51" t="s">
        <v>106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7"/>
        <v>#DIV/0!</v>
      </c>
      <c r="Q856" s="50" t="e">
        <f t="shared" ref="Q856:Q863" si="50">(Q855+P856)</f>
        <v>#DIV/0!</v>
      </c>
    </row>
    <row r="857" spans="1:17" ht="15" hidden="1" customHeight="1" x14ac:dyDescent="0.2">
      <c r="A857" s="47">
        <v>32</v>
      </c>
      <c r="B857" s="52" t="s">
        <v>119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7"/>
        <v>#DIV/0!</v>
      </c>
      <c r="Q857" s="50" t="e">
        <f t="shared" si="50"/>
        <v>#DIV/0!</v>
      </c>
    </row>
    <row r="858" spans="1:17" ht="15" hidden="1" customHeight="1" x14ac:dyDescent="0.2">
      <c r="A858" s="47">
        <v>33</v>
      </c>
      <c r="B858" s="52" t="s">
        <v>115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7"/>
        <v>#DIV/0!</v>
      </c>
      <c r="Q858" s="50" t="e">
        <f t="shared" si="50"/>
        <v>#DIV/0!</v>
      </c>
    </row>
    <row r="859" spans="1:17" ht="15" hidden="1" customHeight="1" x14ac:dyDescent="0.2">
      <c r="A859" s="47">
        <v>34</v>
      </c>
      <c r="B859" s="52" t="s">
        <v>117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7"/>
        <v>#DIV/0!</v>
      </c>
      <c r="Q859" s="50" t="e">
        <f t="shared" si="50"/>
        <v>#DIV/0!</v>
      </c>
    </row>
    <row r="860" spans="1:17" ht="15" hidden="1" customHeight="1" x14ac:dyDescent="0.2">
      <c r="A860" s="47">
        <v>35</v>
      </c>
      <c r="B860" s="52" t="s">
        <v>122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7"/>
        <v>#DIV/0!</v>
      </c>
      <c r="Q860" s="50" t="e">
        <f t="shared" si="50"/>
        <v>#DIV/0!</v>
      </c>
    </row>
    <row r="861" spans="1:17" ht="15" hidden="1" customHeight="1" x14ac:dyDescent="0.2">
      <c r="A861" s="47">
        <v>36</v>
      </c>
      <c r="B861" s="52" t="s">
        <v>124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7"/>
        <v>#DIV/0!</v>
      </c>
      <c r="Q861" s="50" t="e">
        <f t="shared" si="50"/>
        <v>#DIV/0!</v>
      </c>
    </row>
    <row r="862" spans="1:17" ht="15" hidden="1" customHeight="1" x14ac:dyDescent="0.2">
      <c r="A862" s="47">
        <v>37</v>
      </c>
      <c r="B862" s="52" t="s">
        <v>101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7"/>
        <v>#DIV/0!</v>
      </c>
      <c r="Q862" s="50" t="e">
        <f t="shared" si="50"/>
        <v>#DIV/0!</v>
      </c>
    </row>
    <row r="863" spans="1:17" ht="15" hidden="1" customHeight="1" x14ac:dyDescent="0.2">
      <c r="A863" s="47">
        <v>38</v>
      </c>
      <c r="B863" s="52" t="s">
        <v>107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7"/>
        <v>#DIV/0!</v>
      </c>
      <c r="Q863" s="50" t="e">
        <f t="shared" si="50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0" t="s">
        <v>95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</sheetData>
  <sortState ref="A7:R46">
    <sortCondition ref="A6"/>
  </sortState>
  <mergeCells count="52">
    <mergeCell ref="A479:Q479"/>
    <mergeCell ref="A480:Q480"/>
    <mergeCell ref="A617:Q617"/>
    <mergeCell ref="A823:Q823"/>
    <mergeCell ref="A754:Q754"/>
    <mergeCell ref="A755:Q755"/>
    <mergeCell ref="A820:Q820"/>
    <mergeCell ref="A821:Q821"/>
    <mergeCell ref="A683:Q683"/>
    <mergeCell ref="A684:Q684"/>
    <mergeCell ref="A752:Q752"/>
    <mergeCell ref="A753:Q753"/>
    <mergeCell ref="A822:Q822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482:Q482"/>
    <mergeCell ref="A618:Q618"/>
    <mergeCell ref="A547:Q547"/>
    <mergeCell ref="A548:Q548"/>
    <mergeCell ref="A344:Q344"/>
    <mergeCell ref="A345:Q345"/>
    <mergeCell ref="A549:Q549"/>
    <mergeCell ref="A550:Q550"/>
    <mergeCell ref="A1:Q1"/>
    <mergeCell ref="A2:Q2"/>
    <mergeCell ref="A3:Q3"/>
    <mergeCell ref="A70:Q70"/>
    <mergeCell ref="A481:Q481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6"/>
  </cellWatches>
  <ignoredErrors>
    <ignoredError sqref="P75:Q101 P163 P144:P149 Q104:Q106 Q175 Q166:Q170 Q250 P165:P170 Q144:Q153 P151:P153 Q173 P155:P161 Q156:Q161 P172:P174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W757"/>
  <sheetViews>
    <sheetView zoomScale="80" zoomScaleNormal="80" workbookViewId="0">
      <selection activeCell="J579" sqref="J579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3.570312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3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2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customWidth="1"/>
    <col min="32" max="32" width="12" style="30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4.42578125" style="30" hidden="1" customWidth="1"/>
    <col min="37" max="37" width="11.42578125" style="30"/>
    <col min="38" max="38" width="21.42578125" style="30" bestFit="1" customWidth="1"/>
    <col min="39" max="39" width="14.85546875" style="30" bestFit="1" customWidth="1"/>
    <col min="40" max="40" width="19.85546875" style="30" bestFit="1" customWidth="1"/>
    <col min="41" max="41" width="21.42578125" style="30" bestFit="1" customWidth="1"/>
    <col min="42" max="42" width="21.5703125" style="30" bestFit="1" customWidth="1"/>
    <col min="43" max="43" width="19.85546875" style="30" bestFit="1" customWidth="1"/>
    <col min="44" max="44" width="24.42578125" style="30" bestFit="1" customWidth="1"/>
    <col min="45" max="45" width="19.42578125" style="30" bestFit="1" customWidth="1"/>
    <col min="46" max="46" width="18.140625" style="30" bestFit="1" customWidth="1"/>
    <col min="47" max="47" width="18.28515625" style="30" bestFit="1" customWidth="1"/>
    <col min="48" max="48" width="15.85546875" style="30" bestFit="1" customWidth="1"/>
    <col min="49" max="49" width="17.7109375" style="30" bestFit="1" customWidth="1"/>
    <col min="50" max="16384" width="11.42578125" style="30"/>
  </cols>
  <sheetData>
    <row r="1" spans="1:36" ht="20.25" x14ac:dyDescent="0.3">
      <c r="A1" s="196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</row>
    <row r="2" spans="1:36" x14ac:dyDescent="0.2">
      <c r="A2" s="197" t="s">
        <v>56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</row>
    <row r="3" spans="1:36" x14ac:dyDescent="0.2">
      <c r="A3" s="203" t="s">
        <v>126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</row>
    <row r="4" spans="1:36" x14ac:dyDescent="0.2">
      <c r="A4" s="197" t="s">
        <v>110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3.5" thickBot="1" x14ac:dyDescent="0.25"/>
    <row r="7" spans="1:36" ht="14.25" thickTop="1" thickBot="1" x14ac:dyDescent="0.25">
      <c r="A7" s="195" t="s">
        <v>33</v>
      </c>
      <c r="B7" s="199" t="s">
        <v>0</v>
      </c>
      <c r="C7" s="199"/>
      <c r="D7" s="199" t="s">
        <v>12</v>
      </c>
      <c r="E7" s="199"/>
      <c r="F7" s="106"/>
      <c r="G7" s="199" t="s">
        <v>13</v>
      </c>
      <c r="H7" s="199"/>
      <c r="I7" s="106"/>
      <c r="J7" s="199" t="s">
        <v>14</v>
      </c>
      <c r="K7" s="199"/>
      <c r="L7" s="106"/>
      <c r="M7" s="199" t="s">
        <v>15</v>
      </c>
      <c r="N7" s="199"/>
      <c r="O7" s="106"/>
      <c r="P7" s="199" t="s">
        <v>27</v>
      </c>
      <c r="Q7" s="199"/>
      <c r="R7" s="106"/>
      <c r="S7" s="199" t="s">
        <v>35</v>
      </c>
      <c r="T7" s="199"/>
      <c r="U7" s="106"/>
      <c r="V7" s="199" t="s">
        <v>16</v>
      </c>
      <c r="W7" s="199"/>
      <c r="X7" s="106"/>
      <c r="Y7" s="199" t="s">
        <v>68</v>
      </c>
      <c r="Z7" s="199"/>
      <c r="AA7" s="106"/>
      <c r="AB7" s="199" t="s">
        <v>34</v>
      </c>
      <c r="AC7" s="199"/>
      <c r="AD7" s="106"/>
      <c r="AE7" s="199" t="s">
        <v>17</v>
      </c>
      <c r="AF7" s="199"/>
      <c r="AG7" s="106"/>
      <c r="AH7" s="199" t="s">
        <v>18</v>
      </c>
      <c r="AI7" s="199"/>
      <c r="AJ7" s="73"/>
    </row>
    <row r="8" spans="1:36" ht="25.5" thickTop="1" thickBot="1" x14ac:dyDescent="0.25">
      <c r="A8" s="202"/>
      <c r="B8" s="106" t="s">
        <v>28</v>
      </c>
      <c r="C8" s="106" t="s">
        <v>25</v>
      </c>
      <c r="D8" s="106" t="s">
        <v>28</v>
      </c>
      <c r="E8" s="106" t="s">
        <v>25</v>
      </c>
      <c r="F8" s="106"/>
      <c r="G8" s="106" t="s">
        <v>28</v>
      </c>
      <c r="H8" s="106" t="s">
        <v>25</v>
      </c>
      <c r="I8" s="106"/>
      <c r="J8" s="106" t="s">
        <v>28</v>
      </c>
      <c r="K8" s="106" t="s">
        <v>25</v>
      </c>
      <c r="L8" s="106"/>
      <c r="M8" s="106" t="s">
        <v>28</v>
      </c>
      <c r="N8" s="106" t="s">
        <v>25</v>
      </c>
      <c r="O8" s="106"/>
      <c r="P8" s="106" t="s">
        <v>28</v>
      </c>
      <c r="Q8" s="106" t="s">
        <v>25</v>
      </c>
      <c r="R8" s="106"/>
      <c r="S8" s="106" t="s">
        <v>28</v>
      </c>
      <c r="T8" s="106" t="s">
        <v>25</v>
      </c>
      <c r="U8" s="106"/>
      <c r="V8" s="106" t="s">
        <v>28</v>
      </c>
      <c r="W8" s="106" t="s">
        <v>25</v>
      </c>
      <c r="X8" s="106"/>
      <c r="Y8" s="106" t="s">
        <v>28</v>
      </c>
      <c r="Z8" s="106" t="s">
        <v>25</v>
      </c>
      <c r="AA8" s="106"/>
      <c r="AB8" s="106" t="s">
        <v>28</v>
      </c>
      <c r="AC8" s="106" t="s">
        <v>25</v>
      </c>
      <c r="AD8" s="106"/>
      <c r="AE8" s="106" t="s">
        <v>28</v>
      </c>
      <c r="AF8" s="106" t="s">
        <v>25</v>
      </c>
      <c r="AG8" s="106"/>
      <c r="AH8" s="106" t="s">
        <v>28</v>
      </c>
      <c r="AI8" s="106" t="s">
        <v>25</v>
      </c>
      <c r="AJ8" s="73"/>
    </row>
    <row r="9" spans="1:36" ht="14.25" thickTop="1" thickBot="1" x14ac:dyDescent="0.25">
      <c r="A9" s="101" t="s">
        <v>88</v>
      </c>
      <c r="B9" s="75">
        <f>SUMIF($D$8:$AI$8,B$8,$D9:$AI9)</f>
        <v>8565760877.3800001</v>
      </c>
      <c r="C9" s="75">
        <f>SUMIF($D$8:$AI$8,C$8,$D9:$AI9)</f>
        <v>5043526992.3899994</v>
      </c>
      <c r="D9" s="101">
        <f>SUMIF($A$68:$A$1500,$A9,D$68:D$1500)</f>
        <v>59417629.120000005</v>
      </c>
      <c r="E9" s="101">
        <f>SUMIF($A$68:$A$1500,$A9,E$68:E$1500)</f>
        <v>36153.42</v>
      </c>
      <c r="F9" s="101">
        <f>SUM(D9:E9)</f>
        <v>59453782.540000007</v>
      </c>
      <c r="G9" s="101">
        <f>SUMIF($A$68:$A$1500,$A9,G$68:G$1500)</f>
        <v>794967984.6400001</v>
      </c>
      <c r="H9" s="101">
        <f>SUMIF($A$68:$A$1500,$A9,H$68:H$1500)</f>
        <v>1250114521.51</v>
      </c>
      <c r="I9" s="101">
        <f>SUM(G9:H9)</f>
        <v>2045082506.1500001</v>
      </c>
      <c r="J9" s="101">
        <f>SUMIF($A$68:$A$1500,$A9,J$68:J$1500)</f>
        <v>6448.4599999999991</v>
      </c>
      <c r="K9" s="101">
        <f>SUMIF($A$68:$A$1500,$A9,K$68:K$1500)</f>
        <v>3365074933.5299997</v>
      </c>
      <c r="L9" s="101">
        <f>SUM(J9:K9)</f>
        <v>3365081381.9899998</v>
      </c>
      <c r="M9" s="101">
        <f>SUMIF($A$68:$A$1500,$A9,M$68:M$1500)</f>
        <v>310701163.73000002</v>
      </c>
      <c r="N9" s="101">
        <f>SUMIF($A$68:$A$1500,$A9,N$68:N$1500)</f>
        <v>30243</v>
      </c>
      <c r="O9" s="101">
        <f>SUM(M9:N9)</f>
        <v>310731406.73000002</v>
      </c>
      <c r="P9" s="101">
        <f>SUMIF($A$68:$A$1500,$A9,P$68:P$1500)</f>
        <v>4677105842.1300001</v>
      </c>
      <c r="Q9" s="101">
        <f>SUMIF($A$68:$A$1500,$A9,Q$68:Q$1500)</f>
        <v>343376050.95999998</v>
      </c>
      <c r="R9" s="101">
        <f>SUM(P9:Q9)</f>
        <v>5020481893.0900002</v>
      </c>
      <c r="S9" s="101">
        <f>SUMIF($A$68:$A$1500,$A9,S$68:S$1500)</f>
        <v>119851707.55000001</v>
      </c>
      <c r="T9" s="101">
        <f>SUMIF($A$68:$A$1500,$A9,T$68:T$1500)</f>
        <v>0</v>
      </c>
      <c r="U9" s="101">
        <f>SUM(S9:T9)</f>
        <v>119851707.55000001</v>
      </c>
      <c r="V9" s="101">
        <f>SUMIF($A$68:$A$1500,$A9,V$68:V$1500)</f>
        <v>282598942.33000004</v>
      </c>
      <c r="W9" s="101">
        <f>SUMIF($A$68:$A$1500,$A9,W$68:W$1500)</f>
        <v>686683.71</v>
      </c>
      <c r="X9" s="101">
        <f>SUM(V9:W9)</f>
        <v>283285626.04000002</v>
      </c>
      <c r="Y9" s="101">
        <f>SUMIF($A$68:$A$1500,$A9,Y$68:Y$1500)</f>
        <v>1689992410.6700001</v>
      </c>
      <c r="Z9" s="101">
        <f>SUMIF($A$68:$A$1500,$A9,Z$68:Z$1500)</f>
        <v>18586223.199999999</v>
      </c>
      <c r="AA9" s="101">
        <f>SUM(Y9:Z9)</f>
        <v>1708578633.8700001</v>
      </c>
      <c r="AB9" s="101">
        <f>SUMIF($A$68:$A$1500,$A9,AB$68:AB$1500)</f>
        <v>0</v>
      </c>
      <c r="AC9" s="101">
        <f>SUMIF($A$68:$A$1500,$A9,AC$68:AC$1500)</f>
        <v>0</v>
      </c>
      <c r="AD9" s="108">
        <f>SUM(AB9:AC9)</f>
        <v>0</v>
      </c>
      <c r="AE9" s="101">
        <f>SUMIF($A$68:$A$1500,$A9,AE$68:AE$1500)</f>
        <v>106306723.33999999</v>
      </c>
      <c r="AF9" s="101">
        <f>SUMIF($A$68:$A$1500,$A9,AF$68:AF$1500)</f>
        <v>33758522.32</v>
      </c>
      <c r="AG9" s="101">
        <f>SUM(AE9:AF9)</f>
        <v>140065245.66</v>
      </c>
      <c r="AH9" s="101">
        <f>SUMIF($A$68:$A$1500,$A9,AH$68:AH$1500)</f>
        <v>524812025.40999991</v>
      </c>
      <c r="AI9" s="101">
        <f>SUMIF($A$68:$A$1500,$A9,AI$68:AI$1500)</f>
        <v>31863660.740000006</v>
      </c>
      <c r="AJ9" s="107">
        <f>SUM(AH9:AI9)</f>
        <v>556675686.14999986</v>
      </c>
    </row>
    <row r="10" spans="1:36" ht="14.25" thickTop="1" thickBot="1" x14ac:dyDescent="0.25">
      <c r="A10" s="52" t="s">
        <v>118</v>
      </c>
      <c r="B10" s="75">
        <f t="shared" ref="B10:C46" si="0">SUMIF($D$8:$AI$8,B$8,$D10:$AI10)</f>
        <v>7147608383.0299997</v>
      </c>
      <c r="C10" s="75">
        <f t="shared" si="0"/>
        <v>1051612899.7699999</v>
      </c>
      <c r="D10" s="101">
        <f t="shared" ref="D10:M46" si="1">SUMIF($A$68:$A$1500,$A10,D$68:D$1500)</f>
        <v>46185523.390000001</v>
      </c>
      <c r="E10" s="101">
        <f t="shared" si="1"/>
        <v>278856.7</v>
      </c>
      <c r="F10" s="101">
        <f t="shared" ref="F10:F46" si="2">SUM(D10:E10)</f>
        <v>46464380.090000004</v>
      </c>
      <c r="G10" s="101">
        <f t="shared" si="1"/>
        <v>1159590609.1399999</v>
      </c>
      <c r="H10" s="101">
        <f t="shared" si="1"/>
        <v>643463087.11999989</v>
      </c>
      <c r="I10" s="101">
        <f t="shared" ref="I10:I46" si="3">SUM(G10:H10)</f>
        <v>1803053696.2599998</v>
      </c>
      <c r="J10" s="101">
        <f t="shared" si="1"/>
        <v>47467.76</v>
      </c>
      <c r="K10" s="101">
        <f t="shared" si="1"/>
        <v>149152210.75</v>
      </c>
      <c r="L10" s="101">
        <f t="shared" ref="L10:L46" si="4">SUM(J10:K10)</f>
        <v>149199678.50999999</v>
      </c>
      <c r="M10" s="101">
        <f t="shared" si="1"/>
        <v>32577414.289999999</v>
      </c>
      <c r="N10" s="101">
        <f t="shared" ref="N10:N46" si="5">SUMIF($A$68:$A$1500,$A10,N$68:N$1500)</f>
        <v>4995300.919999999</v>
      </c>
      <c r="O10" s="101">
        <f t="shared" ref="O10:O46" si="6">SUM(M10:N10)</f>
        <v>37572715.210000001</v>
      </c>
      <c r="P10" s="101">
        <f t="shared" ref="P10:Q46" si="7">SUMIF($A$68:$A$1500,$A10,P$68:P$1500)</f>
        <v>2742740174.3699999</v>
      </c>
      <c r="Q10" s="101">
        <f t="shared" si="7"/>
        <v>88748538.280000001</v>
      </c>
      <c r="R10" s="101">
        <f t="shared" ref="R10:R46" si="8">SUM(P10:Q10)</f>
        <v>2831488712.6500001</v>
      </c>
      <c r="S10" s="101">
        <f t="shared" ref="S10:T46" si="9">SUMIF($A$68:$A$1500,$A10,S$68:S$1500)</f>
        <v>257779354.01999995</v>
      </c>
      <c r="T10" s="101">
        <f t="shared" si="9"/>
        <v>0</v>
      </c>
      <c r="U10" s="101">
        <f t="shared" ref="U10:U46" si="10">SUM(S10:T10)</f>
        <v>257779354.01999995</v>
      </c>
      <c r="V10" s="101">
        <f t="shared" ref="V10:W46" si="11">SUMIF($A$68:$A$1500,$A10,V$68:V$1500)</f>
        <v>77320517.970000014</v>
      </c>
      <c r="W10" s="101">
        <f t="shared" si="11"/>
        <v>429721.56999999995</v>
      </c>
      <c r="X10" s="101">
        <f t="shared" ref="X10:X46" si="12">SUM(V10:W10)</f>
        <v>77750239.540000007</v>
      </c>
      <c r="Y10" s="101">
        <f t="shared" ref="Y10:Z46" si="13">SUMIF($A$68:$A$1500,$A10,Y$68:Y$1500)</f>
        <v>2415692906.8400002</v>
      </c>
      <c r="Z10" s="101">
        <f t="shared" si="13"/>
        <v>14638339.729999999</v>
      </c>
      <c r="AA10" s="101">
        <f t="shared" ref="AA10:AA46" si="14">SUM(Y10:Z10)</f>
        <v>2430331246.5700002</v>
      </c>
      <c r="AB10" s="101">
        <f t="shared" ref="AB10:AC46" si="15">SUMIF($A$68:$A$1500,$A10,AB$68:AB$1500)</f>
        <v>0</v>
      </c>
      <c r="AC10" s="101">
        <f t="shared" si="15"/>
        <v>0</v>
      </c>
      <c r="AD10" s="108">
        <f t="shared" ref="AD10:AD46" si="16">SUM(AB10:AC10)</f>
        <v>0</v>
      </c>
      <c r="AE10" s="101">
        <f t="shared" ref="AE10:AF46" si="17">SUMIF($A$68:$A$1500,$A10,AE$68:AE$1500)</f>
        <v>13082511.569999993</v>
      </c>
      <c r="AF10" s="101">
        <f t="shared" si="17"/>
        <v>88095576.030000001</v>
      </c>
      <c r="AG10" s="101">
        <f t="shared" ref="AG10:AG46" si="18">SUM(AE10:AF10)</f>
        <v>101178087.59999999</v>
      </c>
      <c r="AH10" s="101">
        <f t="shared" ref="AH10:AI46" si="19">SUMIF($A$68:$A$1500,$A10,AH$68:AH$1500)</f>
        <v>402591903.67999995</v>
      </c>
      <c r="AI10" s="101">
        <f t="shared" si="19"/>
        <v>61811268.670000002</v>
      </c>
      <c r="AJ10" s="107">
        <f t="shared" ref="AJ10:AJ46" si="20">SUM(AH10:AI10)</f>
        <v>464403172.34999996</v>
      </c>
    </row>
    <row r="11" spans="1:36" ht="14.25" thickTop="1" thickBot="1" x14ac:dyDescent="0.25">
      <c r="A11" s="52" t="s">
        <v>97</v>
      </c>
      <c r="B11" s="75">
        <f t="shared" si="0"/>
        <v>5576938347.9200001</v>
      </c>
      <c r="C11" s="75">
        <f t="shared" si="0"/>
        <v>1215541702.0899999</v>
      </c>
      <c r="D11" s="101">
        <f t="shared" si="1"/>
        <v>22421926.84</v>
      </c>
      <c r="E11" s="101">
        <f t="shared" si="1"/>
        <v>0</v>
      </c>
      <c r="F11" s="101">
        <f t="shared" si="2"/>
        <v>22421926.84</v>
      </c>
      <c r="G11" s="101">
        <f t="shared" si="1"/>
        <v>681331176.92000008</v>
      </c>
      <c r="H11" s="101">
        <f t="shared" si="1"/>
        <v>729025268.63999999</v>
      </c>
      <c r="I11" s="101">
        <f t="shared" si="3"/>
        <v>1410356445.5599999</v>
      </c>
      <c r="J11" s="101">
        <f t="shared" si="1"/>
        <v>0</v>
      </c>
      <c r="K11" s="101">
        <f t="shared" si="1"/>
        <v>221394706.11999997</v>
      </c>
      <c r="L11" s="101">
        <f t="shared" si="4"/>
        <v>221394706.11999997</v>
      </c>
      <c r="M11" s="101">
        <f t="shared" si="1"/>
        <v>104298416.37</v>
      </c>
      <c r="N11" s="101">
        <f t="shared" si="5"/>
        <v>7328427.3099999996</v>
      </c>
      <c r="O11" s="101">
        <f t="shared" si="6"/>
        <v>111626843.68000001</v>
      </c>
      <c r="P11" s="101">
        <f t="shared" si="7"/>
        <v>2445528994.48</v>
      </c>
      <c r="Q11" s="101">
        <f t="shared" si="7"/>
        <v>242634902.40000001</v>
      </c>
      <c r="R11" s="101">
        <f t="shared" si="8"/>
        <v>2688163896.8800001</v>
      </c>
      <c r="S11" s="101">
        <f t="shared" si="9"/>
        <v>13171706.289999999</v>
      </c>
      <c r="T11" s="101">
        <f t="shared" si="9"/>
        <v>0</v>
      </c>
      <c r="U11" s="101">
        <f t="shared" si="10"/>
        <v>13171706.289999999</v>
      </c>
      <c r="V11" s="101">
        <f t="shared" si="11"/>
        <v>52546344.620000005</v>
      </c>
      <c r="W11" s="101">
        <f t="shared" si="11"/>
        <v>219163.56</v>
      </c>
      <c r="X11" s="101">
        <f t="shared" si="12"/>
        <v>52765508.180000007</v>
      </c>
      <c r="Y11" s="101">
        <f t="shared" si="13"/>
        <v>1850070054.8699999</v>
      </c>
      <c r="Z11" s="101">
        <f t="shared" si="13"/>
        <v>3264606.5200000005</v>
      </c>
      <c r="AA11" s="101">
        <f t="shared" si="14"/>
        <v>1853334661.3899999</v>
      </c>
      <c r="AB11" s="101">
        <f t="shared" si="15"/>
        <v>0</v>
      </c>
      <c r="AC11" s="101">
        <f t="shared" si="15"/>
        <v>0</v>
      </c>
      <c r="AD11" s="108">
        <f t="shared" si="16"/>
        <v>0</v>
      </c>
      <c r="AE11" s="101">
        <f t="shared" si="17"/>
        <v>85865169.549999997</v>
      </c>
      <c r="AF11" s="101">
        <f t="shared" si="17"/>
        <v>2330866.7800000003</v>
      </c>
      <c r="AG11" s="101">
        <f t="shared" si="18"/>
        <v>88196036.329999998</v>
      </c>
      <c r="AH11" s="101">
        <f t="shared" si="19"/>
        <v>321704557.98000002</v>
      </c>
      <c r="AI11" s="101">
        <f t="shared" si="19"/>
        <v>9343760.7599999998</v>
      </c>
      <c r="AJ11" s="107">
        <f t="shared" si="20"/>
        <v>331048318.74000001</v>
      </c>
    </row>
    <row r="12" spans="1:36" ht="14.25" thickTop="1" thickBot="1" x14ac:dyDescent="0.25">
      <c r="A12" s="52" t="s">
        <v>94</v>
      </c>
      <c r="B12" s="75">
        <f t="shared" si="0"/>
        <v>4105937503.3899999</v>
      </c>
      <c r="C12" s="75">
        <f t="shared" si="0"/>
        <v>253085156.58000001</v>
      </c>
      <c r="D12" s="101">
        <f t="shared" si="1"/>
        <v>10853598.949999999</v>
      </c>
      <c r="E12" s="101">
        <f t="shared" si="1"/>
        <v>18776.109999999997</v>
      </c>
      <c r="F12" s="101">
        <f t="shared" si="2"/>
        <v>10872375.059999999</v>
      </c>
      <c r="G12" s="101">
        <f t="shared" si="1"/>
        <v>149323445.56</v>
      </c>
      <c r="H12" s="101">
        <f t="shared" si="1"/>
        <v>120352.77999999998</v>
      </c>
      <c r="I12" s="101">
        <f t="shared" si="3"/>
        <v>149443798.34</v>
      </c>
      <c r="J12" s="101">
        <f t="shared" si="1"/>
        <v>2001803.02</v>
      </c>
      <c r="K12" s="101">
        <f t="shared" si="1"/>
        <v>133202219.16</v>
      </c>
      <c r="L12" s="101">
        <f t="shared" si="4"/>
        <v>135204022.18000001</v>
      </c>
      <c r="M12" s="101">
        <f t="shared" si="1"/>
        <v>20218086.68</v>
      </c>
      <c r="N12" s="101">
        <f t="shared" si="5"/>
        <v>2086846</v>
      </c>
      <c r="O12" s="101">
        <f t="shared" si="6"/>
        <v>22304932.68</v>
      </c>
      <c r="P12" s="101">
        <f t="shared" si="7"/>
        <v>1792878947.4200003</v>
      </c>
      <c r="Q12" s="101">
        <f t="shared" si="7"/>
        <v>100758381.19</v>
      </c>
      <c r="R12" s="101">
        <f t="shared" si="8"/>
        <v>1893637328.6100004</v>
      </c>
      <c r="S12" s="101">
        <f t="shared" si="9"/>
        <v>55469082.850000009</v>
      </c>
      <c r="T12" s="101">
        <f t="shared" si="9"/>
        <v>0</v>
      </c>
      <c r="U12" s="101">
        <f t="shared" si="10"/>
        <v>55469082.850000009</v>
      </c>
      <c r="V12" s="101">
        <f t="shared" si="11"/>
        <v>112602196.22</v>
      </c>
      <c r="W12" s="101">
        <f t="shared" si="11"/>
        <v>1821709.78</v>
      </c>
      <c r="X12" s="101">
        <f t="shared" si="12"/>
        <v>114423906</v>
      </c>
      <c r="Y12" s="101">
        <f t="shared" si="13"/>
        <v>1266004672.0599999</v>
      </c>
      <c r="Z12" s="101">
        <f t="shared" si="13"/>
        <v>8302469.8700000001</v>
      </c>
      <c r="AA12" s="101">
        <f t="shared" si="14"/>
        <v>1274307141.9299998</v>
      </c>
      <c r="AB12" s="101">
        <f t="shared" si="15"/>
        <v>0</v>
      </c>
      <c r="AC12" s="101">
        <f t="shared" si="15"/>
        <v>0</v>
      </c>
      <c r="AD12" s="108">
        <f t="shared" si="16"/>
        <v>0</v>
      </c>
      <c r="AE12" s="101">
        <f t="shared" si="17"/>
        <v>99861109.489999995</v>
      </c>
      <c r="AF12" s="101">
        <f t="shared" si="17"/>
        <v>2285262.09</v>
      </c>
      <c r="AG12" s="101">
        <f t="shared" si="18"/>
        <v>102146371.58</v>
      </c>
      <c r="AH12" s="101">
        <f t="shared" si="19"/>
        <v>596724561.13999999</v>
      </c>
      <c r="AI12" s="101">
        <f t="shared" si="19"/>
        <v>4489139.5999999996</v>
      </c>
      <c r="AJ12" s="107">
        <f t="shared" si="20"/>
        <v>601213700.74000001</v>
      </c>
    </row>
    <row r="13" spans="1:36" ht="14.25" thickTop="1" thickBot="1" x14ac:dyDescent="0.25">
      <c r="A13" s="52" t="s">
        <v>89</v>
      </c>
      <c r="B13" s="75">
        <f t="shared" si="0"/>
        <v>4180185012.8999987</v>
      </c>
      <c r="C13" s="75">
        <f t="shared" si="0"/>
        <v>907157351.91000009</v>
      </c>
      <c r="D13" s="101">
        <f t="shared" si="1"/>
        <v>1831147.61</v>
      </c>
      <c r="E13" s="101">
        <f t="shared" si="1"/>
        <v>0</v>
      </c>
      <c r="F13" s="101">
        <f t="shared" si="2"/>
        <v>1831147.61</v>
      </c>
      <c r="G13" s="101">
        <f t="shared" si="1"/>
        <v>153727779.47999999</v>
      </c>
      <c r="H13" s="101">
        <f t="shared" si="1"/>
        <v>0</v>
      </c>
      <c r="I13" s="101">
        <f t="shared" si="3"/>
        <v>153727779.47999999</v>
      </c>
      <c r="J13" s="101">
        <f t="shared" si="1"/>
        <v>5271930.919999999</v>
      </c>
      <c r="K13" s="101">
        <f t="shared" si="1"/>
        <v>789002076.74000001</v>
      </c>
      <c r="L13" s="101">
        <f t="shared" si="4"/>
        <v>794274007.65999997</v>
      </c>
      <c r="M13" s="101">
        <f t="shared" si="1"/>
        <v>28374632.509999998</v>
      </c>
      <c r="N13" s="101">
        <f t="shared" si="5"/>
        <v>369808.75</v>
      </c>
      <c r="O13" s="101">
        <f t="shared" si="6"/>
        <v>28744441.259999998</v>
      </c>
      <c r="P13" s="101">
        <f t="shared" si="7"/>
        <v>2071759731.1599996</v>
      </c>
      <c r="Q13" s="101">
        <f t="shared" si="7"/>
        <v>88528581.019999996</v>
      </c>
      <c r="R13" s="101">
        <f t="shared" si="8"/>
        <v>2160288312.1799998</v>
      </c>
      <c r="S13" s="101">
        <f t="shared" si="9"/>
        <v>46268316.200000003</v>
      </c>
      <c r="T13" s="101">
        <f t="shared" si="9"/>
        <v>0</v>
      </c>
      <c r="U13" s="101">
        <f t="shared" si="10"/>
        <v>46268316.200000003</v>
      </c>
      <c r="V13" s="101">
        <f t="shared" si="11"/>
        <v>108960875.2</v>
      </c>
      <c r="W13" s="101">
        <f t="shared" si="11"/>
        <v>2925359.64</v>
      </c>
      <c r="X13" s="101">
        <f t="shared" si="12"/>
        <v>111886234.84</v>
      </c>
      <c r="Y13" s="101">
        <f t="shared" si="13"/>
        <v>1369898381.4299998</v>
      </c>
      <c r="Z13" s="101">
        <f t="shared" si="13"/>
        <v>1357102.5</v>
      </c>
      <c r="AA13" s="101">
        <f t="shared" si="14"/>
        <v>1371255483.9299998</v>
      </c>
      <c r="AB13" s="101">
        <f t="shared" si="15"/>
        <v>0</v>
      </c>
      <c r="AC13" s="101">
        <f t="shared" si="15"/>
        <v>0</v>
      </c>
      <c r="AD13" s="108">
        <f t="shared" si="16"/>
        <v>0</v>
      </c>
      <c r="AE13" s="101">
        <f t="shared" si="17"/>
        <v>75961873.469999999</v>
      </c>
      <c r="AF13" s="101">
        <f t="shared" si="17"/>
        <v>3015414.45</v>
      </c>
      <c r="AG13" s="101">
        <f t="shared" si="18"/>
        <v>78977287.920000002</v>
      </c>
      <c r="AH13" s="101">
        <f t="shared" si="19"/>
        <v>318130344.91999996</v>
      </c>
      <c r="AI13" s="101">
        <f t="shared" si="19"/>
        <v>21959008.810000002</v>
      </c>
      <c r="AJ13" s="107">
        <f t="shared" si="20"/>
        <v>340089353.72999996</v>
      </c>
    </row>
    <row r="14" spans="1:36" ht="14.25" thickTop="1" thickBot="1" x14ac:dyDescent="0.25">
      <c r="A14" s="52" t="s">
        <v>127</v>
      </c>
      <c r="B14" s="75">
        <f t="shared" si="0"/>
        <v>86828.664137931031</v>
      </c>
      <c r="C14" s="75">
        <f t="shared" si="0"/>
        <v>21133460.73</v>
      </c>
      <c r="D14" s="101">
        <f t="shared" si="1"/>
        <v>0</v>
      </c>
      <c r="E14" s="101">
        <f t="shared" si="1"/>
        <v>0</v>
      </c>
      <c r="F14" s="101">
        <f t="shared" si="2"/>
        <v>0</v>
      </c>
      <c r="G14" s="101">
        <f t="shared" si="1"/>
        <v>10702.59</v>
      </c>
      <c r="H14" s="101">
        <f t="shared" si="1"/>
        <v>0</v>
      </c>
      <c r="I14" s="101">
        <f t="shared" si="3"/>
        <v>10702.59</v>
      </c>
      <c r="J14" s="101">
        <f t="shared" si="1"/>
        <v>0</v>
      </c>
      <c r="K14" s="101">
        <f t="shared" si="1"/>
        <v>21133460.73</v>
      </c>
      <c r="L14" s="101">
        <f t="shared" si="4"/>
        <v>21133460.73</v>
      </c>
      <c r="M14" s="101">
        <f t="shared" si="1"/>
        <v>69429.984137931038</v>
      </c>
      <c r="N14" s="101">
        <f t="shared" si="5"/>
        <v>0</v>
      </c>
      <c r="O14" s="101">
        <f t="shared" si="6"/>
        <v>69429.984137931038</v>
      </c>
      <c r="P14" s="101">
        <f t="shared" si="7"/>
        <v>0</v>
      </c>
      <c r="Q14" s="101">
        <f t="shared" si="7"/>
        <v>0</v>
      </c>
      <c r="R14" s="101">
        <f t="shared" si="8"/>
        <v>0</v>
      </c>
      <c r="S14" s="101">
        <f t="shared" si="9"/>
        <v>0</v>
      </c>
      <c r="T14" s="101">
        <f t="shared" si="9"/>
        <v>0</v>
      </c>
      <c r="U14" s="101">
        <f t="shared" si="10"/>
        <v>0</v>
      </c>
      <c r="V14" s="101">
        <f t="shared" si="11"/>
        <v>0</v>
      </c>
      <c r="W14" s="101">
        <f t="shared" si="11"/>
        <v>0</v>
      </c>
      <c r="X14" s="101">
        <f t="shared" si="12"/>
        <v>0</v>
      </c>
      <c r="Y14" s="101">
        <f t="shared" si="13"/>
        <v>0</v>
      </c>
      <c r="Z14" s="101">
        <f t="shared" si="13"/>
        <v>0</v>
      </c>
      <c r="AA14" s="101">
        <f t="shared" si="14"/>
        <v>0</v>
      </c>
      <c r="AB14" s="101">
        <f t="shared" si="15"/>
        <v>0</v>
      </c>
      <c r="AC14" s="101">
        <f t="shared" si="15"/>
        <v>0</v>
      </c>
      <c r="AD14" s="108">
        <f t="shared" si="16"/>
        <v>0</v>
      </c>
      <c r="AE14" s="101">
        <f t="shared" si="17"/>
        <v>0</v>
      </c>
      <c r="AF14" s="101">
        <f t="shared" si="17"/>
        <v>0</v>
      </c>
      <c r="AG14" s="101">
        <f t="shared" si="18"/>
        <v>0</v>
      </c>
      <c r="AH14" s="101">
        <f t="shared" si="19"/>
        <v>6696.09</v>
      </c>
      <c r="AI14" s="101">
        <f t="shared" si="19"/>
        <v>0</v>
      </c>
      <c r="AJ14" s="107">
        <f t="shared" si="20"/>
        <v>6696.09</v>
      </c>
    </row>
    <row r="15" spans="1:36" ht="14.25" thickTop="1" thickBot="1" x14ac:dyDescent="0.25">
      <c r="A15" s="52" t="s">
        <v>91</v>
      </c>
      <c r="B15" s="75">
        <f t="shared" si="0"/>
        <v>887513440.29310358</v>
      </c>
      <c r="C15" s="75">
        <f t="shared" si="0"/>
        <v>4528941.62</v>
      </c>
      <c r="D15" s="101">
        <f t="shared" si="1"/>
        <v>0</v>
      </c>
      <c r="E15" s="101">
        <f t="shared" si="1"/>
        <v>0</v>
      </c>
      <c r="F15" s="101">
        <f t="shared" si="2"/>
        <v>0</v>
      </c>
      <c r="G15" s="101">
        <f t="shared" si="1"/>
        <v>539809.98551724141</v>
      </c>
      <c r="H15" s="101">
        <f t="shared" si="1"/>
        <v>0</v>
      </c>
      <c r="I15" s="101">
        <f t="shared" si="3"/>
        <v>539809.98551724141</v>
      </c>
      <c r="J15" s="101">
        <f t="shared" si="1"/>
        <v>0</v>
      </c>
      <c r="K15" s="101">
        <f t="shared" si="1"/>
        <v>0</v>
      </c>
      <c r="L15" s="101">
        <f t="shared" si="4"/>
        <v>0</v>
      </c>
      <c r="M15" s="101">
        <f t="shared" si="1"/>
        <v>117779.95275862068</v>
      </c>
      <c r="N15" s="101">
        <f t="shared" si="5"/>
        <v>0</v>
      </c>
      <c r="O15" s="101">
        <f t="shared" si="6"/>
        <v>117779.95275862068</v>
      </c>
      <c r="P15" s="101">
        <f t="shared" si="7"/>
        <v>103365800.25689656</v>
      </c>
      <c r="Q15" s="101">
        <f t="shared" si="7"/>
        <v>3547366.09</v>
      </c>
      <c r="R15" s="101">
        <f t="shared" si="8"/>
        <v>106913166.34689656</v>
      </c>
      <c r="S15" s="101">
        <f t="shared" si="9"/>
        <v>2634480.1113793105</v>
      </c>
      <c r="T15" s="101">
        <f t="shared" si="9"/>
        <v>0.53</v>
      </c>
      <c r="U15" s="101">
        <f t="shared" si="10"/>
        <v>2634480.6413793103</v>
      </c>
      <c r="V15" s="101">
        <f t="shared" si="11"/>
        <v>1102958.1499999999</v>
      </c>
      <c r="W15" s="101">
        <f t="shared" si="11"/>
        <v>70223.399999999994</v>
      </c>
      <c r="X15" s="101">
        <f t="shared" si="12"/>
        <v>1173181.5499999998</v>
      </c>
      <c r="Y15" s="101">
        <f t="shared" si="13"/>
        <v>724942922.6051724</v>
      </c>
      <c r="Z15" s="101">
        <f t="shared" si="13"/>
        <v>630142.65</v>
      </c>
      <c r="AA15" s="101">
        <f t="shared" si="14"/>
        <v>725573065.25517237</v>
      </c>
      <c r="AB15" s="101">
        <f t="shared" si="15"/>
        <v>0</v>
      </c>
      <c r="AC15" s="101">
        <f t="shared" si="15"/>
        <v>0</v>
      </c>
      <c r="AD15" s="108">
        <f t="shared" si="16"/>
        <v>0</v>
      </c>
      <c r="AE15" s="101">
        <f t="shared" si="17"/>
        <v>11701953.13413793</v>
      </c>
      <c r="AF15" s="101">
        <f t="shared" si="17"/>
        <v>108200.23999999999</v>
      </c>
      <c r="AG15" s="101">
        <f t="shared" si="18"/>
        <v>11810153.374137931</v>
      </c>
      <c r="AH15" s="101">
        <f t="shared" si="19"/>
        <v>43107736.097241387</v>
      </c>
      <c r="AI15" s="101">
        <f t="shared" si="19"/>
        <v>173008.71000000002</v>
      </c>
      <c r="AJ15" s="107">
        <f t="shared" si="20"/>
        <v>43280744.807241388</v>
      </c>
    </row>
    <row r="16" spans="1:36" ht="14.25" thickTop="1" thickBot="1" x14ac:dyDescent="0.25">
      <c r="A16" s="52" t="s">
        <v>123</v>
      </c>
      <c r="B16" s="75">
        <f t="shared" si="0"/>
        <v>370425602.89859563</v>
      </c>
      <c r="C16" s="75">
        <f t="shared" si="0"/>
        <v>833766462.55000007</v>
      </c>
      <c r="D16" s="101">
        <f t="shared" si="1"/>
        <v>0</v>
      </c>
      <c r="E16" s="101">
        <f t="shared" si="1"/>
        <v>0</v>
      </c>
      <c r="F16" s="101">
        <f t="shared" si="2"/>
        <v>0</v>
      </c>
      <c r="G16" s="101">
        <f t="shared" si="1"/>
        <v>195890037.31311417</v>
      </c>
      <c r="H16" s="101">
        <f t="shared" si="1"/>
        <v>833766462.55000007</v>
      </c>
      <c r="I16" s="101">
        <f t="shared" si="3"/>
        <v>1029656499.8631142</v>
      </c>
      <c r="J16" s="101">
        <f t="shared" si="1"/>
        <v>0</v>
      </c>
      <c r="K16" s="101">
        <f t="shared" si="1"/>
        <v>0</v>
      </c>
      <c r="L16" s="101">
        <f t="shared" si="4"/>
        <v>0</v>
      </c>
      <c r="M16" s="101">
        <f t="shared" si="1"/>
        <v>13068890.636551207</v>
      </c>
      <c r="N16" s="101">
        <f t="shared" si="5"/>
        <v>0</v>
      </c>
      <c r="O16" s="101">
        <f t="shared" si="6"/>
        <v>13068890.636551207</v>
      </c>
      <c r="P16" s="101">
        <f t="shared" si="7"/>
        <v>99224853.85585846</v>
      </c>
      <c r="Q16" s="101">
        <f t="shared" si="7"/>
        <v>0</v>
      </c>
      <c r="R16" s="101">
        <f t="shared" si="8"/>
        <v>99224853.85585846</v>
      </c>
      <c r="S16" s="101">
        <f t="shared" si="9"/>
        <v>0</v>
      </c>
      <c r="T16" s="101">
        <f t="shared" si="9"/>
        <v>0</v>
      </c>
      <c r="U16" s="101">
        <f t="shared" si="10"/>
        <v>0</v>
      </c>
      <c r="V16" s="101">
        <f t="shared" si="11"/>
        <v>0</v>
      </c>
      <c r="W16" s="101">
        <f t="shared" si="11"/>
        <v>0</v>
      </c>
      <c r="X16" s="101">
        <f t="shared" si="12"/>
        <v>0</v>
      </c>
      <c r="Y16" s="101">
        <f t="shared" si="13"/>
        <v>0</v>
      </c>
      <c r="Z16" s="101">
        <f t="shared" si="13"/>
        <v>0</v>
      </c>
      <c r="AA16" s="101">
        <f t="shared" si="14"/>
        <v>0</v>
      </c>
      <c r="AB16" s="101">
        <f t="shared" si="15"/>
        <v>0</v>
      </c>
      <c r="AC16" s="101">
        <f t="shared" si="15"/>
        <v>0</v>
      </c>
      <c r="AD16" s="108">
        <f t="shared" si="16"/>
        <v>0</v>
      </c>
      <c r="AE16" s="101">
        <f t="shared" si="17"/>
        <v>0</v>
      </c>
      <c r="AF16" s="101">
        <f t="shared" si="17"/>
        <v>0</v>
      </c>
      <c r="AG16" s="101">
        <f t="shared" si="18"/>
        <v>0</v>
      </c>
      <c r="AH16" s="101">
        <f t="shared" si="19"/>
        <v>62241821.093071811</v>
      </c>
      <c r="AI16" s="101">
        <f t="shared" si="19"/>
        <v>0</v>
      </c>
      <c r="AJ16" s="107">
        <f t="shared" si="20"/>
        <v>62241821.093071811</v>
      </c>
    </row>
    <row r="17" spans="1:36" ht="14.25" thickTop="1" thickBot="1" x14ac:dyDescent="0.25">
      <c r="A17" s="52" t="s">
        <v>78</v>
      </c>
      <c r="B17" s="75">
        <f t="shared" si="0"/>
        <v>902069096.49620688</v>
      </c>
      <c r="C17" s="75">
        <f t="shared" si="0"/>
        <v>641323.96</v>
      </c>
      <c r="D17" s="101">
        <f t="shared" si="1"/>
        <v>0</v>
      </c>
      <c r="E17" s="101">
        <f t="shared" si="1"/>
        <v>0</v>
      </c>
      <c r="F17" s="101">
        <f t="shared" si="2"/>
        <v>0</v>
      </c>
      <c r="G17" s="101">
        <f t="shared" si="1"/>
        <v>282298.06793103443</v>
      </c>
      <c r="H17" s="101">
        <f t="shared" si="1"/>
        <v>0</v>
      </c>
      <c r="I17" s="101">
        <f t="shared" si="3"/>
        <v>282298.06793103443</v>
      </c>
      <c r="J17" s="101">
        <f t="shared" si="1"/>
        <v>0</v>
      </c>
      <c r="K17" s="101">
        <f t="shared" si="1"/>
        <v>0</v>
      </c>
      <c r="L17" s="101">
        <f t="shared" si="4"/>
        <v>0</v>
      </c>
      <c r="M17" s="101">
        <f t="shared" si="1"/>
        <v>13689.970689655172</v>
      </c>
      <c r="N17" s="101">
        <f t="shared" si="5"/>
        <v>0</v>
      </c>
      <c r="O17" s="101">
        <f t="shared" si="6"/>
        <v>13689.970689655172</v>
      </c>
      <c r="P17" s="101">
        <f t="shared" si="7"/>
        <v>1608403.1710344828</v>
      </c>
      <c r="Q17" s="101">
        <f t="shared" si="7"/>
        <v>0</v>
      </c>
      <c r="R17" s="101">
        <f t="shared" si="8"/>
        <v>1608403.1710344828</v>
      </c>
      <c r="S17" s="101">
        <f t="shared" si="9"/>
        <v>618812.09931034478</v>
      </c>
      <c r="T17" s="101">
        <f t="shared" si="9"/>
        <v>0</v>
      </c>
      <c r="U17" s="101">
        <f t="shared" si="10"/>
        <v>618812.09931034478</v>
      </c>
      <c r="V17" s="101">
        <f t="shared" si="11"/>
        <v>18496566.453448277</v>
      </c>
      <c r="W17" s="101">
        <f t="shared" si="11"/>
        <v>0</v>
      </c>
      <c r="X17" s="101">
        <f t="shared" si="12"/>
        <v>18496566.453448277</v>
      </c>
      <c r="Y17" s="101">
        <f t="shared" si="13"/>
        <v>872559397.40827584</v>
      </c>
      <c r="Z17" s="101">
        <f t="shared" si="13"/>
        <v>180919.96000000002</v>
      </c>
      <c r="AA17" s="101">
        <f t="shared" si="14"/>
        <v>872740317.36827588</v>
      </c>
      <c r="AB17" s="101">
        <f t="shared" si="15"/>
        <v>0</v>
      </c>
      <c r="AC17" s="101">
        <f t="shared" si="15"/>
        <v>0</v>
      </c>
      <c r="AD17" s="108">
        <f t="shared" si="16"/>
        <v>0</v>
      </c>
      <c r="AE17" s="101">
        <f t="shared" si="17"/>
        <v>5050873.6524137929</v>
      </c>
      <c r="AF17" s="101">
        <f t="shared" si="17"/>
        <v>460404</v>
      </c>
      <c r="AG17" s="101">
        <f t="shared" si="18"/>
        <v>5511277.6524137929</v>
      </c>
      <c r="AH17" s="101">
        <f t="shared" si="19"/>
        <v>3439055.6731034485</v>
      </c>
      <c r="AI17" s="101">
        <f t="shared" si="19"/>
        <v>0</v>
      </c>
      <c r="AJ17" s="107">
        <f t="shared" si="20"/>
        <v>3439055.6731034485</v>
      </c>
    </row>
    <row r="18" spans="1:36" ht="14.25" thickTop="1" thickBot="1" x14ac:dyDescent="0.25">
      <c r="A18" s="52" t="s">
        <v>93</v>
      </c>
      <c r="B18" s="75">
        <f t="shared" si="0"/>
        <v>96400607.318620682</v>
      </c>
      <c r="C18" s="75">
        <f t="shared" si="0"/>
        <v>1918698195.46</v>
      </c>
      <c r="D18" s="101">
        <f t="shared" si="1"/>
        <v>87337978.198275849</v>
      </c>
      <c r="E18" s="101">
        <f t="shared" si="1"/>
        <v>0</v>
      </c>
      <c r="F18" s="101">
        <f t="shared" si="2"/>
        <v>87337978.198275849</v>
      </c>
      <c r="G18" s="101">
        <f t="shared" si="1"/>
        <v>9062629.1203448288</v>
      </c>
      <c r="H18" s="101">
        <f t="shared" si="1"/>
        <v>1691284.38</v>
      </c>
      <c r="I18" s="101">
        <f t="shared" si="3"/>
        <v>10753913.500344828</v>
      </c>
      <c r="J18" s="101">
        <f t="shared" si="1"/>
        <v>0</v>
      </c>
      <c r="K18" s="101">
        <f t="shared" si="1"/>
        <v>1917006911.0799999</v>
      </c>
      <c r="L18" s="101">
        <f t="shared" si="4"/>
        <v>1917006911.0799999</v>
      </c>
      <c r="M18" s="101">
        <f t="shared" si="1"/>
        <v>0</v>
      </c>
      <c r="N18" s="101">
        <f t="shared" si="5"/>
        <v>0</v>
      </c>
      <c r="O18" s="101">
        <f t="shared" si="6"/>
        <v>0</v>
      </c>
      <c r="P18" s="101">
        <f t="shared" si="7"/>
        <v>0</v>
      </c>
      <c r="Q18" s="101">
        <f t="shared" si="7"/>
        <v>0</v>
      </c>
      <c r="R18" s="101">
        <f t="shared" si="8"/>
        <v>0</v>
      </c>
      <c r="S18" s="101">
        <f t="shared" si="9"/>
        <v>0</v>
      </c>
      <c r="T18" s="101">
        <f t="shared" si="9"/>
        <v>0</v>
      </c>
      <c r="U18" s="101">
        <f t="shared" si="10"/>
        <v>0</v>
      </c>
      <c r="V18" s="101">
        <f t="shared" si="11"/>
        <v>0</v>
      </c>
      <c r="W18" s="101">
        <f t="shared" si="11"/>
        <v>0</v>
      </c>
      <c r="X18" s="101">
        <f t="shared" si="12"/>
        <v>0</v>
      </c>
      <c r="Y18" s="101">
        <f t="shared" si="13"/>
        <v>0</v>
      </c>
      <c r="Z18" s="101">
        <f t="shared" si="13"/>
        <v>0</v>
      </c>
      <c r="AA18" s="101">
        <f t="shared" si="14"/>
        <v>0</v>
      </c>
      <c r="AB18" s="101">
        <f t="shared" si="15"/>
        <v>0</v>
      </c>
      <c r="AC18" s="101">
        <f t="shared" si="15"/>
        <v>0</v>
      </c>
      <c r="AD18" s="108">
        <f t="shared" si="16"/>
        <v>0</v>
      </c>
      <c r="AE18" s="101">
        <f t="shared" si="17"/>
        <v>0</v>
      </c>
      <c r="AF18" s="101">
        <f t="shared" si="17"/>
        <v>0</v>
      </c>
      <c r="AG18" s="101">
        <f t="shared" si="18"/>
        <v>0</v>
      </c>
      <c r="AH18" s="101">
        <f t="shared" si="19"/>
        <v>0</v>
      </c>
      <c r="AI18" s="101">
        <f t="shared" si="19"/>
        <v>0</v>
      </c>
      <c r="AJ18" s="107">
        <f t="shared" si="20"/>
        <v>0</v>
      </c>
    </row>
    <row r="19" spans="1:36" ht="14.25" thickTop="1" thickBot="1" x14ac:dyDescent="0.25">
      <c r="A19" s="52" t="s">
        <v>96</v>
      </c>
      <c r="B19" s="75">
        <f t="shared" si="0"/>
        <v>81132908.079999983</v>
      </c>
      <c r="C19" s="75">
        <f t="shared" si="0"/>
        <v>0</v>
      </c>
      <c r="D19" s="101">
        <f t="shared" si="1"/>
        <v>525671.16</v>
      </c>
      <c r="E19" s="101">
        <f t="shared" si="1"/>
        <v>0</v>
      </c>
      <c r="F19" s="101">
        <f t="shared" si="2"/>
        <v>525671.16</v>
      </c>
      <c r="G19" s="101">
        <f t="shared" si="1"/>
        <v>436219.72</v>
      </c>
      <c r="H19" s="101">
        <f t="shared" si="1"/>
        <v>0</v>
      </c>
      <c r="I19" s="101">
        <f t="shared" si="3"/>
        <v>436219.72</v>
      </c>
      <c r="J19" s="101">
        <f t="shared" si="1"/>
        <v>0</v>
      </c>
      <c r="K19" s="101">
        <f t="shared" si="1"/>
        <v>0</v>
      </c>
      <c r="L19" s="101">
        <f t="shared" si="4"/>
        <v>0</v>
      </c>
      <c r="M19" s="101">
        <f t="shared" si="1"/>
        <v>274669.01</v>
      </c>
      <c r="N19" s="101">
        <f t="shared" si="5"/>
        <v>0</v>
      </c>
      <c r="O19" s="101">
        <f t="shared" si="6"/>
        <v>274669.01</v>
      </c>
      <c r="P19" s="101">
        <f t="shared" si="7"/>
        <v>27844784.289999995</v>
      </c>
      <c r="Q19" s="101">
        <f t="shared" si="7"/>
        <v>0</v>
      </c>
      <c r="R19" s="101">
        <f t="shared" si="8"/>
        <v>27844784.289999995</v>
      </c>
      <c r="S19" s="101">
        <f t="shared" si="9"/>
        <v>1274074.1399999999</v>
      </c>
      <c r="T19" s="101">
        <f t="shared" si="9"/>
        <v>0</v>
      </c>
      <c r="U19" s="101">
        <f t="shared" si="10"/>
        <v>1274074.1399999999</v>
      </c>
      <c r="V19" s="101">
        <f t="shared" si="11"/>
        <v>1185642.1499999999</v>
      </c>
      <c r="W19" s="101">
        <f t="shared" si="11"/>
        <v>0</v>
      </c>
      <c r="X19" s="101">
        <f t="shared" si="12"/>
        <v>1185642.1499999999</v>
      </c>
      <c r="Y19" s="101">
        <f t="shared" si="13"/>
        <v>36505597.289999999</v>
      </c>
      <c r="Z19" s="101">
        <f t="shared" si="13"/>
        <v>0</v>
      </c>
      <c r="AA19" s="101">
        <f t="shared" si="14"/>
        <v>36505597.289999999</v>
      </c>
      <c r="AB19" s="101">
        <f t="shared" si="15"/>
        <v>0</v>
      </c>
      <c r="AC19" s="101">
        <f t="shared" si="15"/>
        <v>0</v>
      </c>
      <c r="AD19" s="108">
        <f t="shared" si="16"/>
        <v>0</v>
      </c>
      <c r="AE19" s="101">
        <f t="shared" si="17"/>
        <v>2647058.9899999998</v>
      </c>
      <c r="AF19" s="101">
        <f t="shared" si="17"/>
        <v>0</v>
      </c>
      <c r="AG19" s="101">
        <f t="shared" si="18"/>
        <v>2647058.9899999998</v>
      </c>
      <c r="AH19" s="101">
        <f t="shared" si="19"/>
        <v>10439191.33</v>
      </c>
      <c r="AI19" s="101">
        <f t="shared" si="19"/>
        <v>0</v>
      </c>
      <c r="AJ19" s="107">
        <f t="shared" si="20"/>
        <v>10439191.33</v>
      </c>
    </row>
    <row r="20" spans="1:36" ht="14.25" thickTop="1" thickBot="1" x14ac:dyDescent="0.25">
      <c r="A20" s="52" t="s">
        <v>83</v>
      </c>
      <c r="B20" s="75">
        <f t="shared" si="0"/>
        <v>274339389.49034476</v>
      </c>
      <c r="C20" s="75">
        <f t="shared" si="0"/>
        <v>0</v>
      </c>
      <c r="D20" s="101">
        <f t="shared" si="1"/>
        <v>0</v>
      </c>
      <c r="E20" s="101">
        <f t="shared" si="1"/>
        <v>0</v>
      </c>
      <c r="F20" s="101">
        <f t="shared" si="2"/>
        <v>0</v>
      </c>
      <c r="G20" s="101">
        <f t="shared" si="1"/>
        <v>0</v>
      </c>
      <c r="H20" s="101">
        <f t="shared" si="1"/>
        <v>0</v>
      </c>
      <c r="I20" s="101">
        <f t="shared" si="3"/>
        <v>0</v>
      </c>
      <c r="J20" s="101">
        <f t="shared" si="1"/>
        <v>0</v>
      </c>
      <c r="K20" s="101">
        <f t="shared" si="1"/>
        <v>0</v>
      </c>
      <c r="L20" s="101">
        <f t="shared" si="4"/>
        <v>0</v>
      </c>
      <c r="M20" s="101">
        <f t="shared" si="1"/>
        <v>22500</v>
      </c>
      <c r="N20" s="101">
        <f t="shared" si="5"/>
        <v>0</v>
      </c>
      <c r="O20" s="101">
        <f t="shared" si="6"/>
        <v>22500</v>
      </c>
      <c r="P20" s="101">
        <f t="shared" si="7"/>
        <v>4077.59</v>
      </c>
      <c r="Q20" s="101">
        <f t="shared" si="7"/>
        <v>0</v>
      </c>
      <c r="R20" s="101">
        <f t="shared" si="8"/>
        <v>4077.59</v>
      </c>
      <c r="S20" s="101">
        <f t="shared" si="9"/>
        <v>0</v>
      </c>
      <c r="T20" s="101">
        <f t="shared" si="9"/>
        <v>0</v>
      </c>
      <c r="U20" s="101">
        <f t="shared" si="10"/>
        <v>0</v>
      </c>
      <c r="V20" s="101">
        <f t="shared" si="11"/>
        <v>0</v>
      </c>
      <c r="W20" s="101">
        <f t="shared" si="11"/>
        <v>0</v>
      </c>
      <c r="X20" s="101">
        <f t="shared" si="12"/>
        <v>0</v>
      </c>
      <c r="Y20" s="101">
        <f t="shared" si="13"/>
        <v>274299234.31413794</v>
      </c>
      <c r="Z20" s="101">
        <f t="shared" si="13"/>
        <v>0</v>
      </c>
      <c r="AA20" s="101">
        <f t="shared" si="14"/>
        <v>274299234.31413794</v>
      </c>
      <c r="AB20" s="101">
        <f t="shared" si="15"/>
        <v>0</v>
      </c>
      <c r="AC20" s="101">
        <f t="shared" si="15"/>
        <v>0</v>
      </c>
      <c r="AD20" s="108">
        <f t="shared" si="16"/>
        <v>0</v>
      </c>
      <c r="AE20" s="101">
        <f t="shared" si="17"/>
        <v>4525.8620689655172</v>
      </c>
      <c r="AF20" s="101">
        <f t="shared" si="17"/>
        <v>0</v>
      </c>
      <c r="AG20" s="101">
        <f t="shared" si="18"/>
        <v>4525.8620689655172</v>
      </c>
      <c r="AH20" s="101">
        <f t="shared" si="19"/>
        <v>9051.7241379310344</v>
      </c>
      <c r="AI20" s="101">
        <f t="shared" si="19"/>
        <v>0</v>
      </c>
      <c r="AJ20" s="107">
        <f t="shared" si="20"/>
        <v>9051.7241379310344</v>
      </c>
    </row>
    <row r="21" spans="1:36" ht="14.25" thickTop="1" thickBot="1" x14ac:dyDescent="0.25">
      <c r="A21" s="52" t="s">
        <v>125</v>
      </c>
      <c r="B21" s="75">
        <f t="shared" si="0"/>
        <v>991775.67999999993</v>
      </c>
      <c r="C21" s="75">
        <f t="shared" si="0"/>
        <v>160358</v>
      </c>
      <c r="D21" s="101">
        <f t="shared" si="1"/>
        <v>173786.19999999998</v>
      </c>
      <c r="E21" s="101">
        <f t="shared" si="1"/>
        <v>14822</v>
      </c>
      <c r="F21" s="101">
        <f t="shared" si="2"/>
        <v>188608.19999999998</v>
      </c>
      <c r="G21" s="101">
        <f t="shared" si="1"/>
        <v>0</v>
      </c>
      <c r="H21" s="101">
        <f t="shared" si="1"/>
        <v>0</v>
      </c>
      <c r="I21" s="101">
        <f t="shared" si="3"/>
        <v>0</v>
      </c>
      <c r="J21" s="101">
        <f t="shared" si="1"/>
        <v>49374.720000000001</v>
      </c>
      <c r="K21" s="101">
        <f t="shared" si="1"/>
        <v>145536</v>
      </c>
      <c r="L21" s="101">
        <f t="shared" si="4"/>
        <v>194910.72</v>
      </c>
      <c r="M21" s="101">
        <f t="shared" si="1"/>
        <v>0</v>
      </c>
      <c r="N21" s="101">
        <f t="shared" si="5"/>
        <v>0</v>
      </c>
      <c r="O21" s="101">
        <f t="shared" si="6"/>
        <v>0</v>
      </c>
      <c r="P21" s="101">
        <f t="shared" si="7"/>
        <v>0</v>
      </c>
      <c r="Q21" s="101">
        <f t="shared" si="7"/>
        <v>0</v>
      </c>
      <c r="R21" s="101">
        <f t="shared" si="8"/>
        <v>0</v>
      </c>
      <c r="S21" s="101">
        <f t="shared" si="9"/>
        <v>0</v>
      </c>
      <c r="T21" s="101">
        <f t="shared" si="9"/>
        <v>0</v>
      </c>
      <c r="U21" s="101">
        <f t="shared" si="10"/>
        <v>0</v>
      </c>
      <c r="V21" s="101">
        <f t="shared" si="11"/>
        <v>0</v>
      </c>
      <c r="W21" s="101">
        <f t="shared" si="11"/>
        <v>0</v>
      </c>
      <c r="X21" s="101">
        <f t="shared" si="12"/>
        <v>0</v>
      </c>
      <c r="Y21" s="101">
        <f t="shared" si="13"/>
        <v>99391.87</v>
      </c>
      <c r="Z21" s="101">
        <f t="shared" si="13"/>
        <v>0</v>
      </c>
      <c r="AA21" s="101">
        <f t="shared" si="14"/>
        <v>99391.87</v>
      </c>
      <c r="AB21" s="101">
        <f t="shared" si="15"/>
        <v>0</v>
      </c>
      <c r="AC21" s="101">
        <f t="shared" si="15"/>
        <v>0</v>
      </c>
      <c r="AD21" s="108">
        <f t="shared" si="16"/>
        <v>0</v>
      </c>
      <c r="AE21" s="101">
        <f t="shared" si="17"/>
        <v>0</v>
      </c>
      <c r="AF21" s="101">
        <f t="shared" si="17"/>
        <v>0</v>
      </c>
      <c r="AG21" s="101">
        <f t="shared" si="18"/>
        <v>0</v>
      </c>
      <c r="AH21" s="101">
        <f t="shared" si="19"/>
        <v>669222.89</v>
      </c>
      <c r="AI21" s="101">
        <f t="shared" si="19"/>
        <v>0</v>
      </c>
      <c r="AJ21" s="107">
        <f t="shared" si="20"/>
        <v>669222.89</v>
      </c>
    </row>
    <row r="22" spans="1:36" ht="14.25" thickTop="1" thickBot="1" x14ac:dyDescent="0.25">
      <c r="A22" s="52" t="s">
        <v>81</v>
      </c>
      <c r="B22" s="75">
        <f t="shared" si="0"/>
        <v>353642830.0765518</v>
      </c>
      <c r="C22" s="75">
        <f t="shared" si="0"/>
        <v>5685184.6700000009</v>
      </c>
      <c r="D22" s="101">
        <f t="shared" si="1"/>
        <v>0</v>
      </c>
      <c r="E22" s="101">
        <f t="shared" si="1"/>
        <v>0</v>
      </c>
      <c r="F22" s="101">
        <f t="shared" si="2"/>
        <v>0</v>
      </c>
      <c r="G22" s="101">
        <f t="shared" si="1"/>
        <v>149136207.41655174</v>
      </c>
      <c r="H22" s="101">
        <f t="shared" si="1"/>
        <v>463017.80000000005</v>
      </c>
      <c r="I22" s="101">
        <f t="shared" si="3"/>
        <v>149599225.21655175</v>
      </c>
      <c r="J22" s="101">
        <f t="shared" si="1"/>
        <v>0</v>
      </c>
      <c r="K22" s="101">
        <f t="shared" si="1"/>
        <v>0</v>
      </c>
      <c r="L22" s="101">
        <f t="shared" si="4"/>
        <v>0</v>
      </c>
      <c r="M22" s="101">
        <f t="shared" si="1"/>
        <v>0</v>
      </c>
      <c r="N22" s="101">
        <f t="shared" si="5"/>
        <v>0</v>
      </c>
      <c r="O22" s="101">
        <f t="shared" si="6"/>
        <v>0</v>
      </c>
      <c r="P22" s="101">
        <f t="shared" si="7"/>
        <v>43260683.7562069</v>
      </c>
      <c r="Q22" s="101">
        <f t="shared" si="7"/>
        <v>3892500.56</v>
      </c>
      <c r="R22" s="101">
        <f t="shared" si="8"/>
        <v>47153184.316206902</v>
      </c>
      <c r="S22" s="101">
        <f t="shared" si="9"/>
        <v>0</v>
      </c>
      <c r="T22" s="101">
        <f t="shared" si="9"/>
        <v>0</v>
      </c>
      <c r="U22" s="101">
        <f t="shared" si="10"/>
        <v>0</v>
      </c>
      <c r="V22" s="101">
        <f t="shared" si="11"/>
        <v>240319.60172413796</v>
      </c>
      <c r="W22" s="101">
        <f t="shared" si="11"/>
        <v>142500</v>
      </c>
      <c r="X22" s="101">
        <f t="shared" si="12"/>
        <v>382819.60172413796</v>
      </c>
      <c r="Y22" s="101">
        <f t="shared" si="13"/>
        <v>145964214.2872414</v>
      </c>
      <c r="Z22" s="101">
        <f t="shared" si="13"/>
        <v>482473.86</v>
      </c>
      <c r="AA22" s="101">
        <f t="shared" si="14"/>
        <v>146446688.14724141</v>
      </c>
      <c r="AB22" s="101">
        <f t="shared" si="15"/>
        <v>0</v>
      </c>
      <c r="AC22" s="101">
        <f t="shared" si="15"/>
        <v>0</v>
      </c>
      <c r="AD22" s="108">
        <f t="shared" si="16"/>
        <v>0</v>
      </c>
      <c r="AE22" s="101">
        <f t="shared" si="17"/>
        <v>7661517.9886206901</v>
      </c>
      <c r="AF22" s="101">
        <f t="shared" si="17"/>
        <v>378045</v>
      </c>
      <c r="AG22" s="101">
        <f t="shared" si="18"/>
        <v>8039562.9886206901</v>
      </c>
      <c r="AH22" s="101">
        <f t="shared" si="19"/>
        <v>7379887.0262068966</v>
      </c>
      <c r="AI22" s="101">
        <f t="shared" si="19"/>
        <v>326647.45</v>
      </c>
      <c r="AJ22" s="107">
        <f t="shared" si="20"/>
        <v>7706534.4762068968</v>
      </c>
    </row>
    <row r="23" spans="1:36" ht="14.25" thickTop="1" thickBot="1" x14ac:dyDescent="0.25">
      <c r="A23" s="52" t="s">
        <v>80</v>
      </c>
      <c r="B23" s="75">
        <f t="shared" si="0"/>
        <v>269508378.61000001</v>
      </c>
      <c r="C23" s="75">
        <f t="shared" si="0"/>
        <v>3878750.25</v>
      </c>
      <c r="D23" s="101">
        <f t="shared" si="1"/>
        <v>1702743.6199999999</v>
      </c>
      <c r="E23" s="101">
        <f t="shared" si="1"/>
        <v>0</v>
      </c>
      <c r="F23" s="101">
        <f t="shared" si="2"/>
        <v>1702743.6199999999</v>
      </c>
      <c r="G23" s="101">
        <f t="shared" si="1"/>
        <v>38384319.730000004</v>
      </c>
      <c r="H23" s="101">
        <f t="shared" si="1"/>
        <v>3220981.63</v>
      </c>
      <c r="I23" s="101">
        <f t="shared" si="3"/>
        <v>41605301.360000007</v>
      </c>
      <c r="J23" s="101">
        <f t="shared" si="1"/>
        <v>0</v>
      </c>
      <c r="K23" s="101">
        <f t="shared" si="1"/>
        <v>0</v>
      </c>
      <c r="L23" s="101">
        <f t="shared" si="4"/>
        <v>0</v>
      </c>
      <c r="M23" s="101">
        <f t="shared" si="1"/>
        <v>68965.5</v>
      </c>
      <c r="N23" s="101">
        <f t="shared" si="5"/>
        <v>0</v>
      </c>
      <c r="O23" s="101">
        <f t="shared" si="6"/>
        <v>68965.5</v>
      </c>
      <c r="P23" s="101">
        <f t="shared" si="7"/>
        <v>27132345.800000004</v>
      </c>
      <c r="Q23" s="101">
        <f t="shared" si="7"/>
        <v>631234.5</v>
      </c>
      <c r="R23" s="101">
        <f t="shared" si="8"/>
        <v>27763580.300000004</v>
      </c>
      <c r="S23" s="101">
        <f t="shared" si="9"/>
        <v>1338698.93</v>
      </c>
      <c r="T23" s="101">
        <f t="shared" si="9"/>
        <v>0</v>
      </c>
      <c r="U23" s="101">
        <f t="shared" si="10"/>
        <v>1338698.93</v>
      </c>
      <c r="V23" s="101">
        <f t="shared" si="11"/>
        <v>199737.03000000003</v>
      </c>
      <c r="W23" s="101">
        <f t="shared" si="11"/>
        <v>0</v>
      </c>
      <c r="X23" s="101">
        <f t="shared" si="12"/>
        <v>199737.03000000003</v>
      </c>
      <c r="Y23" s="101">
        <f t="shared" si="13"/>
        <v>150396385.12</v>
      </c>
      <c r="Z23" s="101">
        <f t="shared" si="13"/>
        <v>26534.12</v>
      </c>
      <c r="AA23" s="101">
        <f t="shared" si="14"/>
        <v>150422919.24000001</v>
      </c>
      <c r="AB23" s="101">
        <f t="shared" si="15"/>
        <v>0</v>
      </c>
      <c r="AC23" s="101">
        <f t="shared" si="15"/>
        <v>0</v>
      </c>
      <c r="AD23" s="108">
        <f t="shared" si="16"/>
        <v>0</v>
      </c>
      <c r="AE23" s="101">
        <f t="shared" si="17"/>
        <v>15261787.150000002</v>
      </c>
      <c r="AF23" s="101">
        <f t="shared" si="17"/>
        <v>0</v>
      </c>
      <c r="AG23" s="101">
        <f t="shared" si="18"/>
        <v>15261787.150000002</v>
      </c>
      <c r="AH23" s="101">
        <f t="shared" si="19"/>
        <v>35023395.729999997</v>
      </c>
      <c r="AI23" s="101">
        <f t="shared" si="19"/>
        <v>0</v>
      </c>
      <c r="AJ23" s="107">
        <f t="shared" si="20"/>
        <v>35023395.729999997</v>
      </c>
    </row>
    <row r="24" spans="1:36" ht="14.25" thickTop="1" thickBot="1" x14ac:dyDescent="0.25">
      <c r="A24" s="52" t="s">
        <v>104</v>
      </c>
      <c r="B24" s="75">
        <f t="shared" si="0"/>
        <v>556156858.12</v>
      </c>
      <c r="C24" s="75">
        <f t="shared" si="0"/>
        <v>0</v>
      </c>
      <c r="D24" s="101">
        <f t="shared" si="1"/>
        <v>0</v>
      </c>
      <c r="E24" s="101">
        <f t="shared" si="1"/>
        <v>0</v>
      </c>
      <c r="F24" s="101">
        <f t="shared" si="2"/>
        <v>0</v>
      </c>
      <c r="G24" s="101">
        <f t="shared" si="1"/>
        <v>359595.56999999995</v>
      </c>
      <c r="H24" s="101">
        <f t="shared" si="1"/>
        <v>0</v>
      </c>
      <c r="I24" s="101">
        <f t="shared" si="3"/>
        <v>359595.56999999995</v>
      </c>
      <c r="J24" s="101">
        <f t="shared" si="1"/>
        <v>0</v>
      </c>
      <c r="K24" s="101">
        <f t="shared" si="1"/>
        <v>0</v>
      </c>
      <c r="L24" s="101">
        <f t="shared" si="4"/>
        <v>0</v>
      </c>
      <c r="M24" s="101">
        <f t="shared" si="1"/>
        <v>0</v>
      </c>
      <c r="N24" s="101">
        <f t="shared" si="5"/>
        <v>0</v>
      </c>
      <c r="O24" s="101">
        <f t="shared" si="6"/>
        <v>0</v>
      </c>
      <c r="P24" s="101">
        <f t="shared" si="7"/>
        <v>1676172.31</v>
      </c>
      <c r="Q24" s="101">
        <f t="shared" si="7"/>
        <v>0</v>
      </c>
      <c r="R24" s="101">
        <f t="shared" si="8"/>
        <v>1676172.31</v>
      </c>
      <c r="S24" s="101">
        <f t="shared" si="9"/>
        <v>243661.86000000002</v>
      </c>
      <c r="T24" s="101">
        <f t="shared" si="9"/>
        <v>0</v>
      </c>
      <c r="U24" s="101">
        <f t="shared" si="10"/>
        <v>243661.86000000002</v>
      </c>
      <c r="V24" s="101">
        <f t="shared" si="11"/>
        <v>3041017.8000000003</v>
      </c>
      <c r="W24" s="101">
        <f t="shared" si="11"/>
        <v>0</v>
      </c>
      <c r="X24" s="101">
        <f t="shared" si="12"/>
        <v>3041017.8000000003</v>
      </c>
      <c r="Y24" s="101">
        <f t="shared" si="13"/>
        <v>491463494.54000002</v>
      </c>
      <c r="Z24" s="101">
        <f t="shared" si="13"/>
        <v>0</v>
      </c>
      <c r="AA24" s="101">
        <f t="shared" si="14"/>
        <v>491463494.54000002</v>
      </c>
      <c r="AB24" s="101">
        <f t="shared" si="15"/>
        <v>0</v>
      </c>
      <c r="AC24" s="101">
        <f t="shared" si="15"/>
        <v>0</v>
      </c>
      <c r="AD24" s="108">
        <f t="shared" si="16"/>
        <v>0</v>
      </c>
      <c r="AE24" s="101">
        <f t="shared" si="17"/>
        <v>57432063.160000011</v>
      </c>
      <c r="AF24" s="101">
        <f t="shared" si="17"/>
        <v>0</v>
      </c>
      <c r="AG24" s="101">
        <f t="shared" si="18"/>
        <v>57432063.160000011</v>
      </c>
      <c r="AH24" s="101">
        <f t="shared" si="19"/>
        <v>1940852.88</v>
      </c>
      <c r="AI24" s="101">
        <f t="shared" si="19"/>
        <v>0</v>
      </c>
      <c r="AJ24" s="107">
        <f t="shared" si="20"/>
        <v>1940852.88</v>
      </c>
    </row>
    <row r="25" spans="1:36" ht="14.25" thickTop="1" thickBot="1" x14ac:dyDescent="0.25">
      <c r="A25" s="52" t="s">
        <v>79</v>
      </c>
      <c r="B25" s="75">
        <f t="shared" si="0"/>
        <v>378724920.79137933</v>
      </c>
      <c r="C25" s="75">
        <f t="shared" si="0"/>
        <v>873298941.21999991</v>
      </c>
      <c r="D25" s="101">
        <f t="shared" si="1"/>
        <v>93963.979310344832</v>
      </c>
      <c r="E25" s="101">
        <f t="shared" si="1"/>
        <v>0</v>
      </c>
      <c r="F25" s="101">
        <f t="shared" si="2"/>
        <v>93963.979310344832</v>
      </c>
      <c r="G25" s="101">
        <f t="shared" si="1"/>
        <v>21033808.710689653</v>
      </c>
      <c r="H25" s="101">
        <f t="shared" si="1"/>
        <v>865097540.27999985</v>
      </c>
      <c r="I25" s="101">
        <f t="shared" si="3"/>
        <v>886131348.99068952</v>
      </c>
      <c r="J25" s="101">
        <f t="shared" si="1"/>
        <v>7263.9800000000005</v>
      </c>
      <c r="K25" s="101">
        <f t="shared" si="1"/>
        <v>3278050.65</v>
      </c>
      <c r="L25" s="101">
        <f t="shared" si="4"/>
        <v>3285314.63</v>
      </c>
      <c r="M25" s="101">
        <f t="shared" si="1"/>
        <v>639562.81758620683</v>
      </c>
      <c r="N25" s="101">
        <f t="shared" si="5"/>
        <v>1890979.9300000002</v>
      </c>
      <c r="O25" s="101">
        <f t="shared" si="6"/>
        <v>2530542.747586207</v>
      </c>
      <c r="P25" s="101">
        <f t="shared" si="7"/>
        <v>61735555.912068963</v>
      </c>
      <c r="Q25" s="101">
        <f t="shared" si="7"/>
        <v>279198.57</v>
      </c>
      <c r="R25" s="101">
        <f t="shared" si="8"/>
        <v>62014754.482068963</v>
      </c>
      <c r="S25" s="101">
        <f t="shared" si="9"/>
        <v>41321816.436896555</v>
      </c>
      <c r="T25" s="101">
        <f t="shared" si="9"/>
        <v>0</v>
      </c>
      <c r="U25" s="101">
        <f t="shared" si="10"/>
        <v>41321816.436896555</v>
      </c>
      <c r="V25" s="101">
        <f t="shared" si="11"/>
        <v>1847529.1089655173</v>
      </c>
      <c r="W25" s="101">
        <f t="shared" si="11"/>
        <v>0</v>
      </c>
      <c r="X25" s="101">
        <f t="shared" si="12"/>
        <v>1847529.1089655173</v>
      </c>
      <c r="Y25" s="101">
        <f t="shared" si="13"/>
        <v>182090014.76999998</v>
      </c>
      <c r="Z25" s="101">
        <f t="shared" si="13"/>
        <v>436947.95999999996</v>
      </c>
      <c r="AA25" s="101">
        <f t="shared" si="14"/>
        <v>182526962.72999999</v>
      </c>
      <c r="AB25" s="101">
        <f t="shared" si="15"/>
        <v>0</v>
      </c>
      <c r="AC25" s="101">
        <f t="shared" si="15"/>
        <v>0</v>
      </c>
      <c r="AD25" s="108">
        <f t="shared" si="16"/>
        <v>0</v>
      </c>
      <c r="AE25" s="101">
        <f t="shared" si="17"/>
        <v>38076974.99655173</v>
      </c>
      <c r="AF25" s="101">
        <f t="shared" si="17"/>
        <v>2294473.83</v>
      </c>
      <c r="AG25" s="101">
        <f t="shared" si="18"/>
        <v>40371448.826551728</v>
      </c>
      <c r="AH25" s="101">
        <f t="shared" si="19"/>
        <v>31878430.079310346</v>
      </c>
      <c r="AI25" s="101">
        <f t="shared" si="19"/>
        <v>21750</v>
      </c>
      <c r="AJ25" s="107">
        <f t="shared" si="20"/>
        <v>31900180.079310346</v>
      </c>
    </row>
    <row r="26" spans="1:36" ht="14.25" thickTop="1" thickBot="1" x14ac:dyDescent="0.25">
      <c r="A26" s="52" t="s">
        <v>84</v>
      </c>
      <c r="B26" s="75">
        <f t="shared" si="0"/>
        <v>0</v>
      </c>
      <c r="C26" s="75">
        <f t="shared" si="0"/>
        <v>0</v>
      </c>
      <c r="D26" s="101">
        <f t="shared" si="1"/>
        <v>0</v>
      </c>
      <c r="E26" s="101">
        <f t="shared" si="1"/>
        <v>0</v>
      </c>
      <c r="F26" s="101">
        <f t="shared" si="2"/>
        <v>0</v>
      </c>
      <c r="G26" s="101">
        <f t="shared" si="1"/>
        <v>0</v>
      </c>
      <c r="H26" s="101">
        <f t="shared" si="1"/>
        <v>0</v>
      </c>
      <c r="I26" s="101">
        <f t="shared" si="3"/>
        <v>0</v>
      </c>
      <c r="J26" s="101">
        <f t="shared" si="1"/>
        <v>0</v>
      </c>
      <c r="K26" s="101">
        <f t="shared" si="1"/>
        <v>0</v>
      </c>
      <c r="L26" s="101">
        <f t="shared" si="4"/>
        <v>0</v>
      </c>
      <c r="M26" s="101">
        <f t="shared" si="1"/>
        <v>0</v>
      </c>
      <c r="N26" s="101">
        <f t="shared" si="5"/>
        <v>0</v>
      </c>
      <c r="O26" s="101">
        <f t="shared" si="6"/>
        <v>0</v>
      </c>
      <c r="P26" s="101">
        <f t="shared" si="7"/>
        <v>0</v>
      </c>
      <c r="Q26" s="101">
        <f t="shared" si="7"/>
        <v>0</v>
      </c>
      <c r="R26" s="101">
        <f t="shared" si="8"/>
        <v>0</v>
      </c>
      <c r="S26" s="101">
        <f t="shared" si="9"/>
        <v>0</v>
      </c>
      <c r="T26" s="101">
        <f t="shared" si="9"/>
        <v>0</v>
      </c>
      <c r="U26" s="101">
        <f t="shared" si="10"/>
        <v>0</v>
      </c>
      <c r="V26" s="101">
        <f t="shared" si="11"/>
        <v>0</v>
      </c>
      <c r="W26" s="101">
        <f t="shared" si="11"/>
        <v>0</v>
      </c>
      <c r="X26" s="101">
        <f t="shared" si="12"/>
        <v>0</v>
      </c>
      <c r="Y26" s="101">
        <f t="shared" si="13"/>
        <v>0</v>
      </c>
      <c r="Z26" s="101">
        <f t="shared" si="13"/>
        <v>0</v>
      </c>
      <c r="AA26" s="101">
        <f t="shared" si="14"/>
        <v>0</v>
      </c>
      <c r="AB26" s="101">
        <f t="shared" si="15"/>
        <v>0</v>
      </c>
      <c r="AC26" s="101">
        <f t="shared" si="15"/>
        <v>0</v>
      </c>
      <c r="AD26" s="108">
        <f t="shared" si="16"/>
        <v>0</v>
      </c>
      <c r="AE26" s="101">
        <f t="shared" si="17"/>
        <v>0</v>
      </c>
      <c r="AF26" s="101">
        <f t="shared" si="17"/>
        <v>0</v>
      </c>
      <c r="AG26" s="101">
        <f t="shared" si="18"/>
        <v>0</v>
      </c>
      <c r="AH26" s="101">
        <f t="shared" si="19"/>
        <v>0</v>
      </c>
      <c r="AI26" s="101">
        <f t="shared" si="19"/>
        <v>0</v>
      </c>
      <c r="AJ26" s="107">
        <f t="shared" si="20"/>
        <v>0</v>
      </c>
    </row>
    <row r="27" spans="1:36" ht="14.25" thickTop="1" thickBot="1" x14ac:dyDescent="0.25">
      <c r="A27" s="52" t="s">
        <v>98</v>
      </c>
      <c r="B27" s="75">
        <f t="shared" si="0"/>
        <v>12938220.759655172</v>
      </c>
      <c r="C27" s="75">
        <f t="shared" si="0"/>
        <v>308719385.63999999</v>
      </c>
      <c r="D27" s="101">
        <f t="shared" si="1"/>
        <v>0</v>
      </c>
      <c r="E27" s="101">
        <f t="shared" si="1"/>
        <v>0</v>
      </c>
      <c r="F27" s="101">
        <f t="shared" si="2"/>
        <v>0</v>
      </c>
      <c r="G27" s="101">
        <f t="shared" si="1"/>
        <v>12938220.759655172</v>
      </c>
      <c r="H27" s="101">
        <f t="shared" si="1"/>
        <v>0</v>
      </c>
      <c r="I27" s="101">
        <f t="shared" si="3"/>
        <v>12938220.759655172</v>
      </c>
      <c r="J27" s="101">
        <f t="shared" si="1"/>
        <v>0</v>
      </c>
      <c r="K27" s="101">
        <f t="shared" si="1"/>
        <v>308719385.63999999</v>
      </c>
      <c r="L27" s="101">
        <f t="shared" si="4"/>
        <v>308719385.63999999</v>
      </c>
      <c r="M27" s="101">
        <f t="shared" si="1"/>
        <v>0</v>
      </c>
      <c r="N27" s="101">
        <f t="shared" si="5"/>
        <v>0</v>
      </c>
      <c r="O27" s="101">
        <f t="shared" si="6"/>
        <v>0</v>
      </c>
      <c r="P27" s="101">
        <f t="shared" si="7"/>
        <v>0</v>
      </c>
      <c r="Q27" s="101">
        <f t="shared" si="7"/>
        <v>0</v>
      </c>
      <c r="R27" s="101">
        <f t="shared" si="8"/>
        <v>0</v>
      </c>
      <c r="S27" s="101">
        <f t="shared" si="9"/>
        <v>0</v>
      </c>
      <c r="T27" s="101">
        <f t="shared" si="9"/>
        <v>0</v>
      </c>
      <c r="U27" s="101">
        <f t="shared" si="10"/>
        <v>0</v>
      </c>
      <c r="V27" s="101">
        <f t="shared" si="11"/>
        <v>0</v>
      </c>
      <c r="W27" s="101">
        <f t="shared" si="11"/>
        <v>0</v>
      </c>
      <c r="X27" s="101">
        <f t="shared" si="12"/>
        <v>0</v>
      </c>
      <c r="Y27" s="101">
        <f t="shared" si="13"/>
        <v>0</v>
      </c>
      <c r="Z27" s="101">
        <f t="shared" si="13"/>
        <v>0</v>
      </c>
      <c r="AA27" s="101">
        <f t="shared" si="14"/>
        <v>0</v>
      </c>
      <c r="AB27" s="101">
        <f t="shared" si="15"/>
        <v>0</v>
      </c>
      <c r="AC27" s="101">
        <f t="shared" si="15"/>
        <v>0</v>
      </c>
      <c r="AD27" s="108">
        <f t="shared" si="16"/>
        <v>0</v>
      </c>
      <c r="AE27" s="101">
        <f t="shared" si="17"/>
        <v>0</v>
      </c>
      <c r="AF27" s="101">
        <f t="shared" si="17"/>
        <v>0</v>
      </c>
      <c r="AG27" s="101">
        <f t="shared" si="18"/>
        <v>0</v>
      </c>
      <c r="AH27" s="101">
        <f t="shared" si="19"/>
        <v>0</v>
      </c>
      <c r="AI27" s="101">
        <f t="shared" si="19"/>
        <v>0</v>
      </c>
      <c r="AJ27" s="107">
        <f t="shared" si="20"/>
        <v>0</v>
      </c>
    </row>
    <row r="28" spans="1:36" ht="14.25" thickTop="1" thickBot="1" x14ac:dyDescent="0.25">
      <c r="A28" s="52" t="s">
        <v>90</v>
      </c>
      <c r="B28" s="75">
        <f t="shared" si="0"/>
        <v>48417669.722068965</v>
      </c>
      <c r="C28" s="75">
        <f t="shared" si="0"/>
        <v>647785</v>
      </c>
      <c r="D28" s="101">
        <f t="shared" si="1"/>
        <v>1287400.455862069</v>
      </c>
      <c r="E28" s="101">
        <f t="shared" si="1"/>
        <v>0</v>
      </c>
      <c r="F28" s="101">
        <f t="shared" si="2"/>
        <v>1287400.455862069</v>
      </c>
      <c r="G28" s="101">
        <f t="shared" si="1"/>
        <v>3794040.4593103444</v>
      </c>
      <c r="H28" s="101">
        <f t="shared" si="1"/>
        <v>0</v>
      </c>
      <c r="I28" s="101">
        <f t="shared" si="3"/>
        <v>3794040.4593103444</v>
      </c>
      <c r="J28" s="101">
        <f t="shared" si="1"/>
        <v>0</v>
      </c>
      <c r="K28" s="101">
        <f t="shared" si="1"/>
        <v>647785</v>
      </c>
      <c r="L28" s="101">
        <f t="shared" si="4"/>
        <v>647785</v>
      </c>
      <c r="M28" s="101">
        <f t="shared" si="1"/>
        <v>0</v>
      </c>
      <c r="N28" s="101">
        <f t="shared" si="5"/>
        <v>0</v>
      </c>
      <c r="O28" s="101">
        <f t="shared" si="6"/>
        <v>0</v>
      </c>
      <c r="P28" s="101">
        <f t="shared" si="7"/>
        <v>311200.98620689654</v>
      </c>
      <c r="Q28" s="101">
        <f t="shared" si="7"/>
        <v>0</v>
      </c>
      <c r="R28" s="101">
        <f t="shared" si="8"/>
        <v>311200.98620689654</v>
      </c>
      <c r="S28" s="101">
        <f t="shared" si="9"/>
        <v>787328.65137931064</v>
      </c>
      <c r="T28" s="101">
        <f t="shared" si="9"/>
        <v>0</v>
      </c>
      <c r="U28" s="101">
        <f t="shared" si="10"/>
        <v>787328.65137931064</v>
      </c>
      <c r="V28" s="101">
        <f t="shared" si="11"/>
        <v>0</v>
      </c>
      <c r="W28" s="101">
        <f t="shared" si="11"/>
        <v>0</v>
      </c>
      <c r="X28" s="101">
        <f t="shared" si="12"/>
        <v>0</v>
      </c>
      <c r="Y28" s="101">
        <f t="shared" si="13"/>
        <v>38749620.104482763</v>
      </c>
      <c r="Z28" s="101">
        <f t="shared" si="13"/>
        <v>0</v>
      </c>
      <c r="AA28" s="101">
        <f t="shared" si="14"/>
        <v>38749620.104482763</v>
      </c>
      <c r="AB28" s="101">
        <f t="shared" si="15"/>
        <v>0</v>
      </c>
      <c r="AC28" s="101">
        <f t="shared" si="15"/>
        <v>0</v>
      </c>
      <c r="AD28" s="108">
        <f t="shared" si="16"/>
        <v>0</v>
      </c>
      <c r="AE28" s="101">
        <f t="shared" si="17"/>
        <v>1900592.2782758621</v>
      </c>
      <c r="AF28" s="101">
        <f t="shared" si="17"/>
        <v>0</v>
      </c>
      <c r="AG28" s="101">
        <f t="shared" si="18"/>
        <v>1900592.2782758621</v>
      </c>
      <c r="AH28" s="101">
        <f t="shared" si="19"/>
        <v>1587486.7865517242</v>
      </c>
      <c r="AI28" s="101">
        <f t="shared" si="19"/>
        <v>0</v>
      </c>
      <c r="AJ28" s="107">
        <f t="shared" si="20"/>
        <v>1587486.7865517242</v>
      </c>
    </row>
    <row r="29" spans="1:36" ht="14.25" thickTop="1" thickBot="1" x14ac:dyDescent="0.25">
      <c r="A29" s="52" t="s">
        <v>99</v>
      </c>
      <c r="B29" s="75">
        <f t="shared" si="0"/>
        <v>574135442.90827465</v>
      </c>
      <c r="C29" s="75">
        <f t="shared" si="0"/>
        <v>731889.36</v>
      </c>
      <c r="D29" s="101">
        <f t="shared" si="1"/>
        <v>2805294.7865517242</v>
      </c>
      <c r="E29" s="101">
        <f t="shared" si="1"/>
        <v>0</v>
      </c>
      <c r="F29" s="101">
        <f t="shared" si="2"/>
        <v>2805294.7865517242</v>
      </c>
      <c r="G29" s="101">
        <f t="shared" si="1"/>
        <v>137561.97827586206</v>
      </c>
      <c r="H29" s="101">
        <f t="shared" si="1"/>
        <v>0</v>
      </c>
      <c r="I29" s="101">
        <f t="shared" si="3"/>
        <v>137561.97827586206</v>
      </c>
      <c r="J29" s="101">
        <f t="shared" si="1"/>
        <v>0</v>
      </c>
      <c r="K29" s="101">
        <f t="shared" si="1"/>
        <v>0</v>
      </c>
      <c r="L29" s="101">
        <f t="shared" si="4"/>
        <v>0</v>
      </c>
      <c r="M29" s="101">
        <f t="shared" si="1"/>
        <v>159587.61482758622</v>
      </c>
      <c r="N29" s="101">
        <f t="shared" si="5"/>
        <v>0</v>
      </c>
      <c r="O29" s="101">
        <f t="shared" si="6"/>
        <v>159587.61482758622</v>
      </c>
      <c r="P29" s="101">
        <f t="shared" si="7"/>
        <v>13200499.566551726</v>
      </c>
      <c r="Q29" s="101">
        <f t="shared" si="7"/>
        <v>0</v>
      </c>
      <c r="R29" s="101">
        <f t="shared" si="8"/>
        <v>13200499.566551726</v>
      </c>
      <c r="S29" s="101">
        <f t="shared" si="9"/>
        <v>274853.52551724133</v>
      </c>
      <c r="T29" s="101">
        <f t="shared" si="9"/>
        <v>0</v>
      </c>
      <c r="U29" s="101">
        <f t="shared" si="10"/>
        <v>274853.52551724133</v>
      </c>
      <c r="V29" s="101">
        <f t="shared" si="11"/>
        <v>251603.63793103449</v>
      </c>
      <c r="W29" s="101">
        <f t="shared" si="11"/>
        <v>0</v>
      </c>
      <c r="X29" s="101">
        <f t="shared" si="12"/>
        <v>251603.63793103449</v>
      </c>
      <c r="Y29" s="101">
        <f t="shared" si="13"/>
        <v>372574514.57999974</v>
      </c>
      <c r="Z29" s="101">
        <f t="shared" si="13"/>
        <v>327262.94</v>
      </c>
      <c r="AA29" s="101">
        <f t="shared" si="14"/>
        <v>372901777.51999974</v>
      </c>
      <c r="AB29" s="101">
        <f t="shared" si="15"/>
        <v>0</v>
      </c>
      <c r="AC29" s="101">
        <f t="shared" si="15"/>
        <v>0</v>
      </c>
      <c r="AD29" s="108">
        <f t="shared" si="16"/>
        <v>0</v>
      </c>
      <c r="AE29" s="101">
        <f t="shared" si="17"/>
        <v>156096297.12999901</v>
      </c>
      <c r="AF29" s="101">
        <f t="shared" si="17"/>
        <v>396276.42</v>
      </c>
      <c r="AG29" s="101">
        <f t="shared" si="18"/>
        <v>156492573.549999</v>
      </c>
      <c r="AH29" s="101">
        <f t="shared" si="19"/>
        <v>28635230.088620689</v>
      </c>
      <c r="AI29" s="101">
        <f t="shared" si="19"/>
        <v>8350</v>
      </c>
      <c r="AJ29" s="107">
        <f t="shared" si="20"/>
        <v>28643580.088620689</v>
      </c>
    </row>
    <row r="30" spans="1:36" ht="14.25" thickTop="1" thickBot="1" x14ac:dyDescent="0.25">
      <c r="A30" s="51" t="s">
        <v>112</v>
      </c>
      <c r="B30" s="75">
        <f t="shared" si="0"/>
        <v>372042651.24482769</v>
      </c>
      <c r="C30" s="75">
        <f t="shared" si="0"/>
        <v>0</v>
      </c>
      <c r="D30" s="101">
        <f t="shared" si="1"/>
        <v>64383.108620689673</v>
      </c>
      <c r="E30" s="101">
        <f t="shared" si="1"/>
        <v>0</v>
      </c>
      <c r="F30" s="101">
        <f t="shared" si="2"/>
        <v>64383.108620689673</v>
      </c>
      <c r="G30" s="101">
        <f t="shared" si="1"/>
        <v>5211962.6420689663</v>
      </c>
      <c r="H30" s="101">
        <f t="shared" si="1"/>
        <v>0</v>
      </c>
      <c r="I30" s="101">
        <f t="shared" si="3"/>
        <v>5211962.6420689663</v>
      </c>
      <c r="J30" s="101">
        <f t="shared" si="1"/>
        <v>1048257.89</v>
      </c>
      <c r="K30" s="101">
        <f t="shared" si="1"/>
        <v>0</v>
      </c>
      <c r="L30" s="101">
        <f t="shared" si="4"/>
        <v>1048257.89</v>
      </c>
      <c r="M30" s="101">
        <f t="shared" si="1"/>
        <v>18333</v>
      </c>
      <c r="N30" s="101">
        <f t="shared" si="5"/>
        <v>0</v>
      </c>
      <c r="O30" s="101">
        <f t="shared" si="6"/>
        <v>18333</v>
      </c>
      <c r="P30" s="101">
        <f t="shared" si="7"/>
        <v>7335484.5531034479</v>
      </c>
      <c r="Q30" s="101">
        <f t="shared" si="7"/>
        <v>0</v>
      </c>
      <c r="R30" s="101">
        <f t="shared" si="8"/>
        <v>7335484.5531034479</v>
      </c>
      <c r="S30" s="101">
        <f t="shared" si="9"/>
        <v>288607.25965517241</v>
      </c>
      <c r="T30" s="101">
        <f t="shared" si="9"/>
        <v>0</v>
      </c>
      <c r="U30" s="101">
        <f t="shared" si="10"/>
        <v>288607.25965517241</v>
      </c>
      <c r="V30" s="101">
        <f t="shared" si="11"/>
        <v>27471.43344827586</v>
      </c>
      <c r="W30" s="101">
        <f t="shared" si="11"/>
        <v>0</v>
      </c>
      <c r="X30" s="101">
        <f t="shared" si="12"/>
        <v>27471.43344827586</v>
      </c>
      <c r="Y30" s="101">
        <f t="shared" si="13"/>
        <v>356227576.75344837</v>
      </c>
      <c r="Z30" s="101">
        <f t="shared" si="13"/>
        <v>0</v>
      </c>
      <c r="AA30" s="101">
        <f t="shared" si="14"/>
        <v>356227576.75344837</v>
      </c>
      <c r="AB30" s="101">
        <f t="shared" si="15"/>
        <v>0</v>
      </c>
      <c r="AC30" s="101">
        <f t="shared" si="15"/>
        <v>0</v>
      </c>
      <c r="AD30" s="108">
        <f t="shared" si="16"/>
        <v>0</v>
      </c>
      <c r="AE30" s="101">
        <f t="shared" si="17"/>
        <v>127267.48344827586</v>
      </c>
      <c r="AF30" s="101">
        <f t="shared" si="17"/>
        <v>0</v>
      </c>
      <c r="AG30" s="101">
        <f t="shared" si="18"/>
        <v>127267.48344827586</v>
      </c>
      <c r="AH30" s="101">
        <f t="shared" si="19"/>
        <v>1693307.1210344827</v>
      </c>
      <c r="AI30" s="101">
        <f t="shared" si="19"/>
        <v>0</v>
      </c>
      <c r="AJ30" s="107">
        <f t="shared" si="20"/>
        <v>1693307.1210344827</v>
      </c>
    </row>
    <row r="31" spans="1:36" ht="14.25" thickTop="1" thickBot="1" x14ac:dyDescent="0.25">
      <c r="A31" s="52" t="s">
        <v>103</v>
      </c>
      <c r="B31" s="75">
        <f t="shared" si="0"/>
        <v>0</v>
      </c>
      <c r="C31" s="75">
        <f t="shared" si="0"/>
        <v>0</v>
      </c>
      <c r="D31" s="101">
        <f t="shared" si="1"/>
        <v>0</v>
      </c>
      <c r="E31" s="101">
        <f t="shared" si="1"/>
        <v>0</v>
      </c>
      <c r="F31" s="101">
        <f t="shared" si="2"/>
        <v>0</v>
      </c>
      <c r="G31" s="101">
        <f t="shared" si="1"/>
        <v>0</v>
      </c>
      <c r="H31" s="101">
        <f t="shared" si="1"/>
        <v>0</v>
      </c>
      <c r="I31" s="101">
        <f t="shared" si="3"/>
        <v>0</v>
      </c>
      <c r="J31" s="101">
        <f t="shared" si="1"/>
        <v>0</v>
      </c>
      <c r="K31" s="101">
        <f t="shared" si="1"/>
        <v>0</v>
      </c>
      <c r="L31" s="101">
        <f t="shared" si="4"/>
        <v>0</v>
      </c>
      <c r="M31" s="101">
        <f t="shared" si="1"/>
        <v>0</v>
      </c>
      <c r="N31" s="101">
        <f t="shared" si="5"/>
        <v>0</v>
      </c>
      <c r="O31" s="101">
        <f t="shared" si="6"/>
        <v>0</v>
      </c>
      <c r="P31" s="101">
        <f t="shared" si="7"/>
        <v>0</v>
      </c>
      <c r="Q31" s="101">
        <f t="shared" si="7"/>
        <v>0</v>
      </c>
      <c r="R31" s="101">
        <f t="shared" si="8"/>
        <v>0</v>
      </c>
      <c r="S31" s="101">
        <f t="shared" si="9"/>
        <v>0</v>
      </c>
      <c r="T31" s="101">
        <f t="shared" si="9"/>
        <v>0</v>
      </c>
      <c r="U31" s="101">
        <f t="shared" si="10"/>
        <v>0</v>
      </c>
      <c r="V31" s="101">
        <f t="shared" si="11"/>
        <v>0</v>
      </c>
      <c r="W31" s="101">
        <f t="shared" si="11"/>
        <v>0</v>
      </c>
      <c r="X31" s="101">
        <f t="shared" si="12"/>
        <v>0</v>
      </c>
      <c r="Y31" s="101">
        <f t="shared" si="13"/>
        <v>0</v>
      </c>
      <c r="Z31" s="101">
        <f t="shared" si="13"/>
        <v>0</v>
      </c>
      <c r="AA31" s="101">
        <f t="shared" si="14"/>
        <v>0</v>
      </c>
      <c r="AB31" s="101">
        <f t="shared" si="15"/>
        <v>0</v>
      </c>
      <c r="AC31" s="101">
        <f t="shared" si="15"/>
        <v>0</v>
      </c>
      <c r="AD31" s="108">
        <f t="shared" si="16"/>
        <v>0</v>
      </c>
      <c r="AE31" s="101">
        <f t="shared" si="17"/>
        <v>0</v>
      </c>
      <c r="AF31" s="101">
        <f t="shared" si="17"/>
        <v>0</v>
      </c>
      <c r="AG31" s="101">
        <f t="shared" si="18"/>
        <v>0</v>
      </c>
      <c r="AH31" s="101">
        <f t="shared" si="19"/>
        <v>0</v>
      </c>
      <c r="AI31" s="101">
        <f t="shared" si="19"/>
        <v>0</v>
      </c>
      <c r="AJ31" s="107">
        <f t="shared" si="20"/>
        <v>0</v>
      </c>
    </row>
    <row r="32" spans="1:36" ht="14.25" thickTop="1" thickBot="1" x14ac:dyDescent="0.25">
      <c r="A32" s="52" t="s">
        <v>82</v>
      </c>
      <c r="B32" s="75">
        <f t="shared" si="0"/>
        <v>47844826.640689656</v>
      </c>
      <c r="C32" s="75">
        <f t="shared" si="0"/>
        <v>0</v>
      </c>
      <c r="D32" s="101">
        <f t="shared" si="1"/>
        <v>0</v>
      </c>
      <c r="E32" s="101">
        <f t="shared" si="1"/>
        <v>0</v>
      </c>
      <c r="F32" s="101">
        <f t="shared" si="2"/>
        <v>0</v>
      </c>
      <c r="G32" s="101">
        <f t="shared" si="1"/>
        <v>0</v>
      </c>
      <c r="H32" s="101">
        <f t="shared" si="1"/>
        <v>0</v>
      </c>
      <c r="I32" s="101">
        <f t="shared" si="3"/>
        <v>0</v>
      </c>
      <c r="J32" s="101">
        <f t="shared" si="1"/>
        <v>0</v>
      </c>
      <c r="K32" s="101">
        <f t="shared" si="1"/>
        <v>0</v>
      </c>
      <c r="L32" s="101">
        <f t="shared" si="4"/>
        <v>0</v>
      </c>
      <c r="M32" s="101">
        <f t="shared" si="1"/>
        <v>0</v>
      </c>
      <c r="N32" s="101">
        <f t="shared" si="5"/>
        <v>0</v>
      </c>
      <c r="O32" s="101">
        <f t="shared" si="6"/>
        <v>0</v>
      </c>
      <c r="P32" s="101">
        <f t="shared" si="7"/>
        <v>0</v>
      </c>
      <c r="Q32" s="101">
        <f t="shared" si="7"/>
        <v>0</v>
      </c>
      <c r="R32" s="101">
        <f t="shared" si="8"/>
        <v>0</v>
      </c>
      <c r="S32" s="101">
        <f t="shared" si="9"/>
        <v>0</v>
      </c>
      <c r="T32" s="101">
        <f t="shared" si="9"/>
        <v>0</v>
      </c>
      <c r="U32" s="101">
        <f t="shared" si="10"/>
        <v>0</v>
      </c>
      <c r="V32" s="101">
        <f t="shared" si="11"/>
        <v>0</v>
      </c>
      <c r="W32" s="101">
        <f t="shared" si="11"/>
        <v>0</v>
      </c>
      <c r="X32" s="101">
        <f t="shared" si="12"/>
        <v>0</v>
      </c>
      <c r="Y32" s="101">
        <f t="shared" si="13"/>
        <v>47844826.640689656</v>
      </c>
      <c r="Z32" s="101">
        <f t="shared" si="13"/>
        <v>0</v>
      </c>
      <c r="AA32" s="101">
        <f t="shared" si="14"/>
        <v>47844826.640689656</v>
      </c>
      <c r="AB32" s="101">
        <f t="shared" si="15"/>
        <v>0</v>
      </c>
      <c r="AC32" s="101">
        <f t="shared" si="15"/>
        <v>0</v>
      </c>
      <c r="AD32" s="108">
        <f t="shared" si="16"/>
        <v>0</v>
      </c>
      <c r="AE32" s="101">
        <f t="shared" si="17"/>
        <v>0</v>
      </c>
      <c r="AF32" s="101">
        <f t="shared" si="17"/>
        <v>0</v>
      </c>
      <c r="AG32" s="101">
        <f t="shared" si="18"/>
        <v>0</v>
      </c>
      <c r="AH32" s="101">
        <f t="shared" si="19"/>
        <v>0</v>
      </c>
      <c r="AI32" s="101">
        <f t="shared" si="19"/>
        <v>0</v>
      </c>
      <c r="AJ32" s="107">
        <f t="shared" si="20"/>
        <v>0</v>
      </c>
    </row>
    <row r="33" spans="1:36" ht="14.25" thickTop="1" thickBot="1" x14ac:dyDescent="0.25">
      <c r="A33" s="52" t="s">
        <v>102</v>
      </c>
      <c r="B33" s="75">
        <f t="shared" si="0"/>
        <v>0</v>
      </c>
      <c r="C33" s="75">
        <f t="shared" si="0"/>
        <v>0</v>
      </c>
      <c r="D33" s="101">
        <f t="shared" si="1"/>
        <v>0</v>
      </c>
      <c r="E33" s="101">
        <f t="shared" si="1"/>
        <v>0</v>
      </c>
      <c r="F33" s="101">
        <f t="shared" si="2"/>
        <v>0</v>
      </c>
      <c r="G33" s="101">
        <f t="shared" si="1"/>
        <v>0</v>
      </c>
      <c r="H33" s="101">
        <f t="shared" si="1"/>
        <v>0</v>
      </c>
      <c r="I33" s="101">
        <f t="shared" si="3"/>
        <v>0</v>
      </c>
      <c r="J33" s="101">
        <f t="shared" si="1"/>
        <v>0</v>
      </c>
      <c r="K33" s="101">
        <f t="shared" si="1"/>
        <v>0</v>
      </c>
      <c r="L33" s="101">
        <f t="shared" si="4"/>
        <v>0</v>
      </c>
      <c r="M33" s="101">
        <f t="shared" si="1"/>
        <v>0</v>
      </c>
      <c r="N33" s="101">
        <f t="shared" si="5"/>
        <v>0</v>
      </c>
      <c r="O33" s="101">
        <f t="shared" si="6"/>
        <v>0</v>
      </c>
      <c r="P33" s="101">
        <f t="shared" si="7"/>
        <v>0</v>
      </c>
      <c r="Q33" s="101">
        <f t="shared" si="7"/>
        <v>0</v>
      </c>
      <c r="R33" s="101">
        <f t="shared" si="8"/>
        <v>0</v>
      </c>
      <c r="S33" s="101">
        <f t="shared" si="9"/>
        <v>0</v>
      </c>
      <c r="T33" s="101">
        <f t="shared" si="9"/>
        <v>0</v>
      </c>
      <c r="U33" s="101">
        <f t="shared" si="10"/>
        <v>0</v>
      </c>
      <c r="V33" s="101">
        <f t="shared" si="11"/>
        <v>0</v>
      </c>
      <c r="W33" s="101">
        <f t="shared" si="11"/>
        <v>0</v>
      </c>
      <c r="X33" s="101">
        <f t="shared" si="12"/>
        <v>0</v>
      </c>
      <c r="Y33" s="101">
        <f t="shared" si="13"/>
        <v>0</v>
      </c>
      <c r="Z33" s="101">
        <f t="shared" si="13"/>
        <v>0</v>
      </c>
      <c r="AA33" s="101">
        <f t="shared" si="14"/>
        <v>0</v>
      </c>
      <c r="AB33" s="101">
        <f t="shared" si="15"/>
        <v>0</v>
      </c>
      <c r="AC33" s="101">
        <f t="shared" si="15"/>
        <v>0</v>
      </c>
      <c r="AD33" s="108">
        <f t="shared" si="16"/>
        <v>0</v>
      </c>
      <c r="AE33" s="101">
        <f t="shared" si="17"/>
        <v>0</v>
      </c>
      <c r="AF33" s="101">
        <f t="shared" si="17"/>
        <v>0</v>
      </c>
      <c r="AG33" s="101">
        <f t="shared" si="18"/>
        <v>0</v>
      </c>
      <c r="AH33" s="101">
        <f t="shared" si="19"/>
        <v>0</v>
      </c>
      <c r="AI33" s="101">
        <f t="shared" si="19"/>
        <v>0</v>
      </c>
      <c r="AJ33" s="107">
        <f t="shared" si="20"/>
        <v>0</v>
      </c>
    </row>
    <row r="34" spans="1:36" ht="14.25" thickTop="1" thickBot="1" x14ac:dyDescent="0.25">
      <c r="A34" s="52" t="s">
        <v>111</v>
      </c>
      <c r="B34" s="75">
        <f t="shared" si="0"/>
        <v>448463485.24999994</v>
      </c>
      <c r="C34" s="75">
        <f t="shared" si="0"/>
        <v>7930805.54</v>
      </c>
      <c r="D34" s="101">
        <f t="shared" si="1"/>
        <v>1014386.0400000002</v>
      </c>
      <c r="E34" s="101">
        <f t="shared" si="1"/>
        <v>0</v>
      </c>
      <c r="F34" s="101">
        <f t="shared" si="2"/>
        <v>1014386.0400000002</v>
      </c>
      <c r="G34" s="101">
        <f t="shared" si="1"/>
        <v>20617048.460000001</v>
      </c>
      <c r="H34" s="101">
        <f t="shared" si="1"/>
        <v>0</v>
      </c>
      <c r="I34" s="101">
        <f t="shared" si="3"/>
        <v>20617048.460000001</v>
      </c>
      <c r="J34" s="101">
        <f t="shared" si="1"/>
        <v>0</v>
      </c>
      <c r="K34" s="101">
        <f t="shared" si="1"/>
        <v>0</v>
      </c>
      <c r="L34" s="101">
        <f t="shared" si="4"/>
        <v>0</v>
      </c>
      <c r="M34" s="101">
        <f t="shared" si="1"/>
        <v>12081426.119999999</v>
      </c>
      <c r="N34" s="101">
        <f t="shared" si="5"/>
        <v>0.55000000000000004</v>
      </c>
      <c r="O34" s="101">
        <f t="shared" si="6"/>
        <v>12081426.67</v>
      </c>
      <c r="P34" s="101">
        <f t="shared" si="7"/>
        <v>171219073.16999999</v>
      </c>
      <c r="Q34" s="101">
        <f t="shared" si="7"/>
        <v>7161712.2800000012</v>
      </c>
      <c r="R34" s="101">
        <f t="shared" si="8"/>
        <v>178380785.44999999</v>
      </c>
      <c r="S34" s="101">
        <f t="shared" si="9"/>
        <v>2290129.1999999997</v>
      </c>
      <c r="T34" s="101">
        <f t="shared" si="9"/>
        <v>0</v>
      </c>
      <c r="U34" s="101">
        <f t="shared" si="10"/>
        <v>2290129.1999999997</v>
      </c>
      <c r="V34" s="101">
        <f t="shared" si="11"/>
        <v>4087072.9899999998</v>
      </c>
      <c r="W34" s="101">
        <f t="shared" si="11"/>
        <v>8.77</v>
      </c>
      <c r="X34" s="101">
        <f t="shared" si="12"/>
        <v>4087081.76</v>
      </c>
      <c r="Y34" s="101">
        <f t="shared" si="13"/>
        <v>209197798.31999996</v>
      </c>
      <c r="Z34" s="101">
        <f t="shared" si="13"/>
        <v>49043.600000000006</v>
      </c>
      <c r="AA34" s="101">
        <f t="shared" si="14"/>
        <v>209246841.91999996</v>
      </c>
      <c r="AB34" s="101">
        <f t="shared" si="15"/>
        <v>0</v>
      </c>
      <c r="AC34" s="101">
        <f t="shared" si="15"/>
        <v>0</v>
      </c>
      <c r="AD34" s="108">
        <f t="shared" si="16"/>
        <v>0</v>
      </c>
      <c r="AE34" s="101">
        <f t="shared" si="17"/>
        <v>5744684.0000000009</v>
      </c>
      <c r="AF34" s="101">
        <f t="shared" si="17"/>
        <v>407607.31000000006</v>
      </c>
      <c r="AG34" s="101">
        <f t="shared" si="18"/>
        <v>6152291.3100000005</v>
      </c>
      <c r="AH34" s="101">
        <f t="shared" si="19"/>
        <v>22211866.949999996</v>
      </c>
      <c r="AI34" s="101">
        <f t="shared" si="19"/>
        <v>312433.02999999991</v>
      </c>
      <c r="AJ34" s="107">
        <f t="shared" si="20"/>
        <v>22524299.979999997</v>
      </c>
    </row>
    <row r="35" spans="1:36" ht="14.25" thickTop="1" thickBot="1" x14ac:dyDescent="0.25">
      <c r="A35" s="52" t="s">
        <v>113</v>
      </c>
      <c r="B35" s="75">
        <f t="shared" si="0"/>
        <v>908645959.72000003</v>
      </c>
      <c r="C35" s="75">
        <f t="shared" si="0"/>
        <v>9007210411.0299969</v>
      </c>
      <c r="D35" s="101">
        <f t="shared" si="1"/>
        <v>38681802.909999996</v>
      </c>
      <c r="E35" s="101">
        <f t="shared" si="1"/>
        <v>2209407.6899999995</v>
      </c>
      <c r="F35" s="101">
        <f t="shared" si="2"/>
        <v>40891210.599999994</v>
      </c>
      <c r="G35" s="101">
        <f t="shared" si="1"/>
        <v>228136672.73000002</v>
      </c>
      <c r="H35" s="101">
        <f t="shared" si="1"/>
        <v>23284583.66</v>
      </c>
      <c r="I35" s="101">
        <f t="shared" si="3"/>
        <v>251421256.39000002</v>
      </c>
      <c r="J35" s="101">
        <f t="shared" si="1"/>
        <v>0</v>
      </c>
      <c r="K35" s="101">
        <f t="shared" si="1"/>
        <v>8958718358.4299965</v>
      </c>
      <c r="L35" s="101">
        <f t="shared" si="4"/>
        <v>8958718358.4299965</v>
      </c>
      <c r="M35" s="101">
        <f t="shared" si="1"/>
        <v>8895744.040000001</v>
      </c>
      <c r="N35" s="101">
        <f t="shared" si="5"/>
        <v>1.0000000000000002E-2</v>
      </c>
      <c r="O35" s="101">
        <f t="shared" si="6"/>
        <v>8895744.0500000007</v>
      </c>
      <c r="P35" s="101">
        <f t="shared" si="7"/>
        <v>200864596.98999998</v>
      </c>
      <c r="Q35" s="101">
        <f t="shared" si="7"/>
        <v>5919830.4499999993</v>
      </c>
      <c r="R35" s="101">
        <f t="shared" si="8"/>
        <v>206784427.43999997</v>
      </c>
      <c r="S35" s="101">
        <f t="shared" si="9"/>
        <v>1316901.8600000001</v>
      </c>
      <c r="T35" s="101">
        <f t="shared" si="9"/>
        <v>-6.0000000000000053E-2</v>
      </c>
      <c r="U35" s="101">
        <f t="shared" si="10"/>
        <v>1316901.8</v>
      </c>
      <c r="V35" s="101">
        <f t="shared" si="11"/>
        <v>3502280.71</v>
      </c>
      <c r="W35" s="101">
        <f t="shared" si="11"/>
        <v>732782.54999999993</v>
      </c>
      <c r="X35" s="101">
        <f t="shared" si="12"/>
        <v>4235063.26</v>
      </c>
      <c r="Y35" s="101">
        <f t="shared" si="13"/>
        <v>390687569.96000004</v>
      </c>
      <c r="Z35" s="101">
        <f t="shared" si="13"/>
        <v>3808890.89</v>
      </c>
      <c r="AA35" s="101">
        <f t="shared" si="14"/>
        <v>394496460.85000002</v>
      </c>
      <c r="AB35" s="101">
        <f t="shared" si="15"/>
        <v>0</v>
      </c>
      <c r="AC35" s="101">
        <f t="shared" si="15"/>
        <v>0</v>
      </c>
      <c r="AD35" s="108">
        <f t="shared" si="16"/>
        <v>0</v>
      </c>
      <c r="AE35" s="101">
        <f t="shared" si="17"/>
        <v>10416814.909999998</v>
      </c>
      <c r="AF35" s="101">
        <f t="shared" si="17"/>
        <v>76939.079999999987</v>
      </c>
      <c r="AG35" s="101">
        <f t="shared" si="18"/>
        <v>10493753.989999998</v>
      </c>
      <c r="AH35" s="101">
        <f t="shared" si="19"/>
        <v>26143575.610000003</v>
      </c>
      <c r="AI35" s="101">
        <f t="shared" si="19"/>
        <v>12459618.330000002</v>
      </c>
      <c r="AJ35" s="107">
        <f t="shared" si="20"/>
        <v>38603193.940000005</v>
      </c>
    </row>
    <row r="36" spans="1:36" ht="14.25" thickTop="1" thickBot="1" x14ac:dyDescent="0.25">
      <c r="A36" s="52" t="s">
        <v>116</v>
      </c>
      <c r="B36" s="75">
        <f t="shared" si="0"/>
        <v>169447089.89340001</v>
      </c>
      <c r="C36" s="75">
        <f t="shared" si="0"/>
        <v>104676393.61159998</v>
      </c>
      <c r="D36" s="101">
        <f t="shared" si="1"/>
        <v>7911.2199999999993</v>
      </c>
      <c r="E36" s="101">
        <f t="shared" si="1"/>
        <v>0</v>
      </c>
      <c r="F36" s="101">
        <f t="shared" si="2"/>
        <v>7911.2199999999993</v>
      </c>
      <c r="G36" s="101">
        <f t="shared" si="1"/>
        <v>779369.62000000128</v>
      </c>
      <c r="H36" s="101">
        <f t="shared" si="1"/>
        <v>90411981.969999999</v>
      </c>
      <c r="I36" s="101">
        <f t="shared" si="3"/>
        <v>91191351.590000004</v>
      </c>
      <c r="J36" s="101">
        <f t="shared" si="1"/>
        <v>0</v>
      </c>
      <c r="K36" s="101">
        <f t="shared" si="1"/>
        <v>13893181.289999997</v>
      </c>
      <c r="L36" s="101">
        <f t="shared" si="4"/>
        <v>13893181.289999997</v>
      </c>
      <c r="M36" s="101">
        <f t="shared" si="1"/>
        <v>443807.99000000005</v>
      </c>
      <c r="N36" s="101">
        <f t="shared" si="5"/>
        <v>0</v>
      </c>
      <c r="O36" s="101">
        <f t="shared" si="6"/>
        <v>443807.99000000005</v>
      </c>
      <c r="P36" s="101">
        <f t="shared" si="7"/>
        <v>14366773.219999999</v>
      </c>
      <c r="Q36" s="101">
        <f t="shared" si="7"/>
        <v>40463.57</v>
      </c>
      <c r="R36" s="101">
        <f t="shared" si="8"/>
        <v>14407236.789999999</v>
      </c>
      <c r="S36" s="101">
        <f t="shared" si="9"/>
        <v>7542554.6900000013</v>
      </c>
      <c r="T36" s="101">
        <f t="shared" si="9"/>
        <v>0</v>
      </c>
      <c r="U36" s="101">
        <f t="shared" si="10"/>
        <v>7542554.6900000013</v>
      </c>
      <c r="V36" s="101">
        <f t="shared" si="11"/>
        <v>6519331.6999999993</v>
      </c>
      <c r="W36" s="101">
        <f t="shared" si="11"/>
        <v>0</v>
      </c>
      <c r="X36" s="101">
        <f t="shared" si="12"/>
        <v>6519331.6999999993</v>
      </c>
      <c r="Y36" s="101">
        <f t="shared" si="13"/>
        <v>127621713.49340001</v>
      </c>
      <c r="Z36" s="101">
        <f t="shared" si="13"/>
        <v>207483.9816</v>
      </c>
      <c r="AA36" s="101">
        <f t="shared" si="14"/>
        <v>127829197.47500001</v>
      </c>
      <c r="AB36" s="101">
        <f t="shared" si="15"/>
        <v>0</v>
      </c>
      <c r="AC36" s="101">
        <f t="shared" si="15"/>
        <v>0</v>
      </c>
      <c r="AD36" s="108">
        <f t="shared" si="16"/>
        <v>0</v>
      </c>
      <c r="AE36" s="101">
        <f t="shared" si="17"/>
        <v>1823064.4100000001</v>
      </c>
      <c r="AF36" s="101">
        <f t="shared" si="17"/>
        <v>0</v>
      </c>
      <c r="AG36" s="101">
        <f t="shared" si="18"/>
        <v>1823064.4100000001</v>
      </c>
      <c r="AH36" s="101">
        <f t="shared" si="19"/>
        <v>10342563.550000001</v>
      </c>
      <c r="AI36" s="101">
        <f t="shared" si="19"/>
        <v>123282.79999999999</v>
      </c>
      <c r="AJ36" s="107">
        <f t="shared" si="20"/>
        <v>10465846.350000001</v>
      </c>
    </row>
    <row r="37" spans="1:36" ht="14.25" thickTop="1" thickBot="1" x14ac:dyDescent="0.25">
      <c r="A37" s="52" t="s">
        <v>120</v>
      </c>
      <c r="B37" s="75">
        <f t="shared" si="0"/>
        <v>186834345.05758622</v>
      </c>
      <c r="C37" s="75">
        <f t="shared" si="0"/>
        <v>5085645</v>
      </c>
      <c r="D37" s="101">
        <f t="shared" si="1"/>
        <v>0</v>
      </c>
      <c r="E37" s="101">
        <f t="shared" si="1"/>
        <v>0</v>
      </c>
      <c r="F37" s="101">
        <f t="shared" si="2"/>
        <v>0</v>
      </c>
      <c r="G37" s="101">
        <f t="shared" si="1"/>
        <v>5128741.9386206903</v>
      </c>
      <c r="H37" s="101">
        <f t="shared" si="1"/>
        <v>0</v>
      </c>
      <c r="I37" s="101">
        <f t="shared" si="3"/>
        <v>5128741.9386206903</v>
      </c>
      <c r="J37" s="101">
        <f t="shared" si="1"/>
        <v>0</v>
      </c>
      <c r="K37" s="101">
        <f t="shared" si="1"/>
        <v>5061645</v>
      </c>
      <c r="L37" s="101">
        <f t="shared" si="4"/>
        <v>5061645</v>
      </c>
      <c r="M37" s="101">
        <f t="shared" si="1"/>
        <v>0</v>
      </c>
      <c r="N37" s="101">
        <f t="shared" si="5"/>
        <v>0</v>
      </c>
      <c r="O37" s="101">
        <f t="shared" si="6"/>
        <v>0</v>
      </c>
      <c r="P37" s="101">
        <f t="shared" si="7"/>
        <v>5172720.8234482761</v>
      </c>
      <c r="Q37" s="101">
        <f t="shared" si="7"/>
        <v>0</v>
      </c>
      <c r="R37" s="101">
        <f t="shared" si="8"/>
        <v>5172720.8234482761</v>
      </c>
      <c r="S37" s="101">
        <f t="shared" si="9"/>
        <v>1612592.6965517241</v>
      </c>
      <c r="T37" s="101">
        <f t="shared" si="9"/>
        <v>0</v>
      </c>
      <c r="U37" s="101">
        <f t="shared" si="10"/>
        <v>1612592.6965517241</v>
      </c>
      <c r="V37" s="101">
        <f t="shared" si="11"/>
        <v>1435893.0127586208</v>
      </c>
      <c r="W37" s="101">
        <f t="shared" si="11"/>
        <v>0</v>
      </c>
      <c r="X37" s="101">
        <f t="shared" si="12"/>
        <v>1435893.0127586208</v>
      </c>
      <c r="Y37" s="101">
        <f t="shared" si="13"/>
        <v>112216993.40965518</v>
      </c>
      <c r="Z37" s="101">
        <f t="shared" si="13"/>
        <v>24000</v>
      </c>
      <c r="AA37" s="101">
        <f t="shared" si="14"/>
        <v>112240993.40965518</v>
      </c>
      <c r="AB37" s="101">
        <f t="shared" si="15"/>
        <v>0</v>
      </c>
      <c r="AC37" s="101">
        <f t="shared" si="15"/>
        <v>0</v>
      </c>
      <c r="AD37" s="108">
        <f t="shared" si="16"/>
        <v>0</v>
      </c>
      <c r="AE37" s="101">
        <f t="shared" si="17"/>
        <v>57057278.165517233</v>
      </c>
      <c r="AF37" s="101">
        <f t="shared" si="17"/>
        <v>0</v>
      </c>
      <c r="AG37" s="101">
        <f t="shared" si="18"/>
        <v>57057278.165517233</v>
      </c>
      <c r="AH37" s="101">
        <f t="shared" si="19"/>
        <v>4210125.0110344822</v>
      </c>
      <c r="AI37" s="101">
        <f t="shared" si="19"/>
        <v>0</v>
      </c>
      <c r="AJ37" s="107">
        <f t="shared" si="20"/>
        <v>4210125.0110344822</v>
      </c>
    </row>
    <row r="38" spans="1:36" ht="14.25" thickTop="1" thickBot="1" x14ac:dyDescent="0.25">
      <c r="A38" s="52" t="s">
        <v>100</v>
      </c>
      <c r="B38" s="75">
        <f t="shared" si="0"/>
        <v>0</v>
      </c>
      <c r="C38" s="75">
        <f t="shared" si="0"/>
        <v>0</v>
      </c>
      <c r="D38" s="101">
        <f t="shared" si="1"/>
        <v>0</v>
      </c>
      <c r="E38" s="101">
        <f t="shared" si="1"/>
        <v>0</v>
      </c>
      <c r="F38" s="101">
        <f t="shared" si="2"/>
        <v>0</v>
      </c>
      <c r="G38" s="101">
        <f t="shared" si="1"/>
        <v>0</v>
      </c>
      <c r="H38" s="101">
        <f t="shared" si="1"/>
        <v>0</v>
      </c>
      <c r="I38" s="101">
        <f t="shared" si="3"/>
        <v>0</v>
      </c>
      <c r="J38" s="101">
        <f t="shared" si="1"/>
        <v>0</v>
      </c>
      <c r="K38" s="101">
        <f t="shared" si="1"/>
        <v>0</v>
      </c>
      <c r="L38" s="101">
        <f t="shared" si="4"/>
        <v>0</v>
      </c>
      <c r="M38" s="101">
        <f t="shared" si="1"/>
        <v>0</v>
      </c>
      <c r="N38" s="101">
        <f t="shared" si="5"/>
        <v>0</v>
      </c>
      <c r="O38" s="101">
        <f t="shared" si="6"/>
        <v>0</v>
      </c>
      <c r="P38" s="101">
        <f t="shared" si="7"/>
        <v>0</v>
      </c>
      <c r="Q38" s="101">
        <f t="shared" si="7"/>
        <v>0</v>
      </c>
      <c r="R38" s="101">
        <f t="shared" si="8"/>
        <v>0</v>
      </c>
      <c r="S38" s="101">
        <f t="shared" si="9"/>
        <v>0</v>
      </c>
      <c r="T38" s="101">
        <f t="shared" si="9"/>
        <v>0</v>
      </c>
      <c r="U38" s="101">
        <f t="shared" si="10"/>
        <v>0</v>
      </c>
      <c r="V38" s="101">
        <f t="shared" si="11"/>
        <v>0</v>
      </c>
      <c r="W38" s="101">
        <f t="shared" si="11"/>
        <v>0</v>
      </c>
      <c r="X38" s="101">
        <f t="shared" si="12"/>
        <v>0</v>
      </c>
      <c r="Y38" s="101">
        <f t="shared" si="13"/>
        <v>0</v>
      </c>
      <c r="Z38" s="101">
        <f t="shared" si="13"/>
        <v>0</v>
      </c>
      <c r="AA38" s="101">
        <f t="shared" si="14"/>
        <v>0</v>
      </c>
      <c r="AB38" s="101">
        <f t="shared" si="15"/>
        <v>0</v>
      </c>
      <c r="AC38" s="101">
        <f t="shared" si="15"/>
        <v>0</v>
      </c>
      <c r="AD38" s="108">
        <f t="shared" si="16"/>
        <v>0</v>
      </c>
      <c r="AE38" s="101">
        <f t="shared" si="17"/>
        <v>0</v>
      </c>
      <c r="AF38" s="101">
        <f t="shared" si="17"/>
        <v>0</v>
      </c>
      <c r="AG38" s="101">
        <f t="shared" si="18"/>
        <v>0</v>
      </c>
      <c r="AH38" s="101">
        <f t="shared" si="19"/>
        <v>0</v>
      </c>
      <c r="AI38" s="101">
        <f t="shared" si="19"/>
        <v>0</v>
      </c>
      <c r="AJ38" s="107">
        <f t="shared" si="20"/>
        <v>0</v>
      </c>
    </row>
    <row r="39" spans="1:36" ht="14.25" thickTop="1" thickBot="1" x14ac:dyDescent="0.25">
      <c r="A39" s="51" t="s">
        <v>106</v>
      </c>
      <c r="B39" s="75">
        <f t="shared" si="0"/>
        <v>0</v>
      </c>
      <c r="C39" s="75">
        <f t="shared" si="0"/>
        <v>283271518.38</v>
      </c>
      <c r="D39" s="101">
        <f t="shared" si="1"/>
        <v>0</v>
      </c>
      <c r="E39" s="101">
        <f t="shared" si="1"/>
        <v>0</v>
      </c>
      <c r="F39" s="101">
        <f t="shared" si="2"/>
        <v>0</v>
      </c>
      <c r="G39" s="101">
        <f t="shared" si="1"/>
        <v>0</v>
      </c>
      <c r="H39" s="101">
        <f t="shared" si="1"/>
        <v>0</v>
      </c>
      <c r="I39" s="101">
        <f t="shared" si="3"/>
        <v>0</v>
      </c>
      <c r="J39" s="101">
        <f t="shared" si="1"/>
        <v>0</v>
      </c>
      <c r="K39" s="101">
        <f t="shared" si="1"/>
        <v>283271518.38</v>
      </c>
      <c r="L39" s="101">
        <f t="shared" si="4"/>
        <v>283271518.38</v>
      </c>
      <c r="M39" s="101">
        <f t="shared" si="1"/>
        <v>0</v>
      </c>
      <c r="N39" s="101">
        <f t="shared" si="5"/>
        <v>0</v>
      </c>
      <c r="O39" s="101">
        <f t="shared" si="6"/>
        <v>0</v>
      </c>
      <c r="P39" s="101">
        <f t="shared" si="7"/>
        <v>0</v>
      </c>
      <c r="Q39" s="101">
        <f t="shared" si="7"/>
        <v>0</v>
      </c>
      <c r="R39" s="101">
        <f t="shared" si="8"/>
        <v>0</v>
      </c>
      <c r="S39" s="101">
        <f t="shared" si="9"/>
        <v>0</v>
      </c>
      <c r="T39" s="101">
        <f t="shared" si="9"/>
        <v>0</v>
      </c>
      <c r="U39" s="101">
        <f t="shared" si="10"/>
        <v>0</v>
      </c>
      <c r="V39" s="101">
        <f t="shared" si="11"/>
        <v>0</v>
      </c>
      <c r="W39" s="101">
        <f t="shared" si="11"/>
        <v>0</v>
      </c>
      <c r="X39" s="101">
        <f t="shared" si="12"/>
        <v>0</v>
      </c>
      <c r="Y39" s="101">
        <f t="shared" si="13"/>
        <v>0</v>
      </c>
      <c r="Z39" s="101">
        <f t="shared" si="13"/>
        <v>0</v>
      </c>
      <c r="AA39" s="101">
        <f t="shared" si="14"/>
        <v>0</v>
      </c>
      <c r="AB39" s="101">
        <f t="shared" si="15"/>
        <v>0</v>
      </c>
      <c r="AC39" s="101">
        <f t="shared" si="15"/>
        <v>0</v>
      </c>
      <c r="AD39" s="108">
        <f t="shared" si="16"/>
        <v>0</v>
      </c>
      <c r="AE39" s="101">
        <f t="shared" si="17"/>
        <v>0</v>
      </c>
      <c r="AF39" s="101">
        <f t="shared" si="17"/>
        <v>0</v>
      </c>
      <c r="AG39" s="101">
        <f t="shared" si="18"/>
        <v>0</v>
      </c>
      <c r="AH39" s="101">
        <f t="shared" si="19"/>
        <v>0</v>
      </c>
      <c r="AI39" s="101">
        <f t="shared" si="19"/>
        <v>0</v>
      </c>
      <c r="AJ39" s="107">
        <f t="shared" si="20"/>
        <v>0</v>
      </c>
    </row>
    <row r="40" spans="1:36" ht="14.25" thickTop="1" thickBot="1" x14ac:dyDescent="0.25">
      <c r="A40" s="52" t="s">
        <v>119</v>
      </c>
      <c r="B40" s="75">
        <f t="shared" si="0"/>
        <v>78513221.049999997</v>
      </c>
      <c r="C40" s="75">
        <f t="shared" si="0"/>
        <v>166992.9</v>
      </c>
      <c r="D40" s="101">
        <f t="shared" si="1"/>
        <v>0</v>
      </c>
      <c r="E40" s="101">
        <f t="shared" si="1"/>
        <v>166992.9</v>
      </c>
      <c r="F40" s="101">
        <f t="shared" si="2"/>
        <v>166992.9</v>
      </c>
      <c r="G40" s="101">
        <f t="shared" si="1"/>
        <v>0</v>
      </c>
      <c r="H40" s="101">
        <f t="shared" si="1"/>
        <v>0</v>
      </c>
      <c r="I40" s="101">
        <f t="shared" si="3"/>
        <v>0</v>
      </c>
      <c r="J40" s="101">
        <f t="shared" si="1"/>
        <v>0</v>
      </c>
      <c r="K40" s="101">
        <f t="shared" si="1"/>
        <v>0</v>
      </c>
      <c r="L40" s="101">
        <f t="shared" si="4"/>
        <v>0</v>
      </c>
      <c r="M40" s="101">
        <f t="shared" si="1"/>
        <v>0</v>
      </c>
      <c r="N40" s="101">
        <f t="shared" si="5"/>
        <v>0</v>
      </c>
      <c r="O40" s="101">
        <f t="shared" si="6"/>
        <v>0</v>
      </c>
      <c r="P40" s="101">
        <f t="shared" si="7"/>
        <v>6464357.79</v>
      </c>
      <c r="Q40" s="101">
        <f t="shared" si="7"/>
        <v>0</v>
      </c>
      <c r="R40" s="101">
        <f t="shared" si="8"/>
        <v>6464357.79</v>
      </c>
      <c r="S40" s="101">
        <f t="shared" si="9"/>
        <v>2050540.94</v>
      </c>
      <c r="T40" s="101">
        <f t="shared" si="9"/>
        <v>0</v>
      </c>
      <c r="U40" s="101">
        <f t="shared" si="10"/>
        <v>2050540.94</v>
      </c>
      <c r="V40" s="101">
        <f t="shared" si="11"/>
        <v>484179.01</v>
      </c>
      <c r="W40" s="101">
        <f t="shared" si="11"/>
        <v>0</v>
      </c>
      <c r="X40" s="101">
        <f t="shared" si="12"/>
        <v>484179.01</v>
      </c>
      <c r="Y40" s="101">
        <f t="shared" si="13"/>
        <v>58409339.530000001</v>
      </c>
      <c r="Z40" s="101">
        <f t="shared" si="13"/>
        <v>0</v>
      </c>
      <c r="AA40" s="101">
        <f t="shared" si="14"/>
        <v>58409339.530000001</v>
      </c>
      <c r="AB40" s="101">
        <f t="shared" si="15"/>
        <v>0</v>
      </c>
      <c r="AC40" s="101">
        <f t="shared" si="15"/>
        <v>0</v>
      </c>
      <c r="AD40" s="108">
        <f t="shared" si="16"/>
        <v>0</v>
      </c>
      <c r="AE40" s="101">
        <f t="shared" si="17"/>
        <v>3359502.5300000003</v>
      </c>
      <c r="AF40" s="101">
        <f t="shared" si="17"/>
        <v>0</v>
      </c>
      <c r="AG40" s="101">
        <f t="shared" si="18"/>
        <v>3359502.5300000003</v>
      </c>
      <c r="AH40" s="101">
        <f t="shared" si="19"/>
        <v>7745301.2499999991</v>
      </c>
      <c r="AI40" s="101">
        <f t="shared" si="19"/>
        <v>0</v>
      </c>
      <c r="AJ40" s="107">
        <f t="shared" si="20"/>
        <v>7745301.2499999991</v>
      </c>
    </row>
    <row r="41" spans="1:36" ht="14.25" thickTop="1" thickBot="1" x14ac:dyDescent="0.25">
      <c r="A41" s="52" t="s">
        <v>115</v>
      </c>
      <c r="B41" s="75">
        <f t="shared" si="0"/>
        <v>143280901.37</v>
      </c>
      <c r="C41" s="75">
        <f t="shared" si="0"/>
        <v>2758948.7800000003</v>
      </c>
      <c r="D41" s="101">
        <f t="shared" si="1"/>
        <v>0</v>
      </c>
      <c r="E41" s="101">
        <f t="shared" si="1"/>
        <v>0</v>
      </c>
      <c r="F41" s="101">
        <f t="shared" si="2"/>
        <v>0</v>
      </c>
      <c r="G41" s="101">
        <f t="shared" si="1"/>
        <v>80285451.680000007</v>
      </c>
      <c r="H41" s="101">
        <f t="shared" si="1"/>
        <v>0</v>
      </c>
      <c r="I41" s="101">
        <f t="shared" si="3"/>
        <v>80285451.680000007</v>
      </c>
      <c r="J41" s="101">
        <f t="shared" si="1"/>
        <v>0</v>
      </c>
      <c r="K41" s="101">
        <f t="shared" si="1"/>
        <v>28110</v>
      </c>
      <c r="L41" s="101">
        <f t="shared" si="4"/>
        <v>28110</v>
      </c>
      <c r="M41" s="101">
        <f t="shared" si="1"/>
        <v>6264</v>
      </c>
      <c r="N41" s="101">
        <f t="shared" si="5"/>
        <v>0</v>
      </c>
      <c r="O41" s="101">
        <f t="shared" si="6"/>
        <v>6264</v>
      </c>
      <c r="P41" s="101">
        <f t="shared" si="7"/>
        <v>34856165.029999994</v>
      </c>
      <c r="Q41" s="101">
        <f t="shared" si="7"/>
        <v>2497961.66</v>
      </c>
      <c r="R41" s="101">
        <f t="shared" si="8"/>
        <v>37354126.689999998</v>
      </c>
      <c r="S41" s="101">
        <f t="shared" si="9"/>
        <v>4434136.8599999994</v>
      </c>
      <c r="T41" s="101">
        <f t="shared" si="9"/>
        <v>0</v>
      </c>
      <c r="U41" s="101">
        <f t="shared" si="10"/>
        <v>4434136.8599999994</v>
      </c>
      <c r="V41" s="101">
        <f t="shared" si="11"/>
        <v>589786.07999999996</v>
      </c>
      <c r="W41" s="101">
        <f t="shared" si="11"/>
        <v>0</v>
      </c>
      <c r="X41" s="101">
        <f t="shared" si="12"/>
        <v>589786.07999999996</v>
      </c>
      <c r="Y41" s="101">
        <f t="shared" si="13"/>
        <v>3398.69</v>
      </c>
      <c r="Z41" s="101">
        <f t="shared" si="13"/>
        <v>191660.1</v>
      </c>
      <c r="AA41" s="101">
        <f t="shared" si="14"/>
        <v>195058.79</v>
      </c>
      <c r="AB41" s="101">
        <f t="shared" si="15"/>
        <v>0</v>
      </c>
      <c r="AC41" s="101">
        <f t="shared" si="15"/>
        <v>0</v>
      </c>
      <c r="AD41" s="108">
        <f t="shared" si="16"/>
        <v>0</v>
      </c>
      <c r="AE41" s="101">
        <f t="shared" si="17"/>
        <v>484137.17000000004</v>
      </c>
      <c r="AF41" s="101">
        <f t="shared" si="17"/>
        <v>30226.42</v>
      </c>
      <c r="AG41" s="101">
        <f t="shared" si="18"/>
        <v>514363.59</v>
      </c>
      <c r="AH41" s="101">
        <f t="shared" si="19"/>
        <v>22621561.859999999</v>
      </c>
      <c r="AI41" s="101">
        <f t="shared" si="19"/>
        <v>10990.599999999999</v>
      </c>
      <c r="AJ41" s="107">
        <f t="shared" si="20"/>
        <v>22632552.460000001</v>
      </c>
    </row>
    <row r="42" spans="1:36" ht="14.25" thickTop="1" thickBot="1" x14ac:dyDescent="0.25">
      <c r="A42" s="52" t="s">
        <v>117</v>
      </c>
      <c r="B42" s="75">
        <f t="shared" si="0"/>
        <v>0</v>
      </c>
      <c r="C42" s="75">
        <f t="shared" si="0"/>
        <v>0</v>
      </c>
      <c r="D42" s="101">
        <f t="shared" si="1"/>
        <v>0</v>
      </c>
      <c r="E42" s="101">
        <f t="shared" si="1"/>
        <v>0</v>
      </c>
      <c r="F42" s="101">
        <f t="shared" si="2"/>
        <v>0</v>
      </c>
      <c r="G42" s="101">
        <f t="shared" si="1"/>
        <v>0</v>
      </c>
      <c r="H42" s="101">
        <f t="shared" si="1"/>
        <v>0</v>
      </c>
      <c r="I42" s="101">
        <f t="shared" si="3"/>
        <v>0</v>
      </c>
      <c r="J42" s="101">
        <f t="shared" si="1"/>
        <v>0</v>
      </c>
      <c r="K42" s="101">
        <f t="shared" si="1"/>
        <v>0</v>
      </c>
      <c r="L42" s="101">
        <f t="shared" si="4"/>
        <v>0</v>
      </c>
      <c r="M42" s="101">
        <f t="shared" si="1"/>
        <v>0</v>
      </c>
      <c r="N42" s="101">
        <f t="shared" si="5"/>
        <v>0</v>
      </c>
      <c r="O42" s="101">
        <f t="shared" si="6"/>
        <v>0</v>
      </c>
      <c r="P42" s="101">
        <f t="shared" si="7"/>
        <v>0</v>
      </c>
      <c r="Q42" s="101">
        <f t="shared" si="7"/>
        <v>0</v>
      </c>
      <c r="R42" s="101">
        <f t="shared" si="8"/>
        <v>0</v>
      </c>
      <c r="S42" s="101">
        <f t="shared" si="9"/>
        <v>0</v>
      </c>
      <c r="T42" s="101">
        <f t="shared" si="9"/>
        <v>0</v>
      </c>
      <c r="U42" s="101">
        <f t="shared" si="10"/>
        <v>0</v>
      </c>
      <c r="V42" s="101">
        <f t="shared" si="11"/>
        <v>0</v>
      </c>
      <c r="W42" s="101">
        <f t="shared" si="11"/>
        <v>0</v>
      </c>
      <c r="X42" s="101">
        <f t="shared" si="12"/>
        <v>0</v>
      </c>
      <c r="Y42" s="101">
        <f t="shared" si="13"/>
        <v>0</v>
      </c>
      <c r="Z42" s="101">
        <f t="shared" si="13"/>
        <v>0</v>
      </c>
      <c r="AA42" s="101">
        <f t="shared" si="14"/>
        <v>0</v>
      </c>
      <c r="AB42" s="101">
        <f t="shared" si="15"/>
        <v>0</v>
      </c>
      <c r="AC42" s="101">
        <f t="shared" si="15"/>
        <v>0</v>
      </c>
      <c r="AD42" s="108">
        <f t="shared" si="16"/>
        <v>0</v>
      </c>
      <c r="AE42" s="101">
        <f t="shared" si="17"/>
        <v>0</v>
      </c>
      <c r="AF42" s="101">
        <f t="shared" si="17"/>
        <v>0</v>
      </c>
      <c r="AG42" s="101">
        <f t="shared" si="18"/>
        <v>0</v>
      </c>
      <c r="AH42" s="101">
        <f t="shared" si="19"/>
        <v>0</v>
      </c>
      <c r="AI42" s="101">
        <f t="shared" si="19"/>
        <v>0</v>
      </c>
      <c r="AJ42" s="107">
        <f t="shared" si="20"/>
        <v>0</v>
      </c>
    </row>
    <row r="43" spans="1:36" ht="14.25" thickTop="1" thickBot="1" x14ac:dyDescent="0.25">
      <c r="A43" s="52" t="s">
        <v>122</v>
      </c>
      <c r="B43" s="75">
        <f t="shared" si="0"/>
        <v>9970650.7586206906</v>
      </c>
      <c r="C43" s="75">
        <f t="shared" si="0"/>
        <v>0</v>
      </c>
      <c r="D43" s="101">
        <f t="shared" si="1"/>
        <v>0</v>
      </c>
      <c r="E43" s="101">
        <f t="shared" si="1"/>
        <v>0</v>
      </c>
      <c r="F43" s="101">
        <f t="shared" si="2"/>
        <v>0</v>
      </c>
      <c r="G43" s="101">
        <f t="shared" si="1"/>
        <v>1518750</v>
      </c>
      <c r="H43" s="101">
        <f t="shared" si="1"/>
        <v>0</v>
      </c>
      <c r="I43" s="101">
        <f t="shared" si="3"/>
        <v>1518750</v>
      </c>
      <c r="J43" s="101">
        <f t="shared" si="1"/>
        <v>0</v>
      </c>
      <c r="K43" s="101">
        <f t="shared" si="1"/>
        <v>0</v>
      </c>
      <c r="L43" s="101">
        <f t="shared" si="4"/>
        <v>0</v>
      </c>
      <c r="M43" s="101">
        <f>SUMIF($A$68:$A$1500,$A43,M$68:M$1500)</f>
        <v>0</v>
      </c>
      <c r="N43" s="101">
        <f t="shared" si="5"/>
        <v>0</v>
      </c>
      <c r="O43" s="101">
        <f t="shared" si="6"/>
        <v>0</v>
      </c>
      <c r="P43" s="101">
        <f t="shared" si="7"/>
        <v>150078.39448275862</v>
      </c>
      <c r="Q43" s="101">
        <f t="shared" si="7"/>
        <v>0</v>
      </c>
      <c r="R43" s="101">
        <f t="shared" si="8"/>
        <v>150078.39448275862</v>
      </c>
      <c r="S43" s="101">
        <f t="shared" si="9"/>
        <v>0</v>
      </c>
      <c r="T43" s="101">
        <f t="shared" si="9"/>
        <v>0</v>
      </c>
      <c r="U43" s="101">
        <f t="shared" si="10"/>
        <v>0</v>
      </c>
      <c r="V43" s="101">
        <f t="shared" si="11"/>
        <v>0</v>
      </c>
      <c r="W43" s="101">
        <f t="shared" si="11"/>
        <v>0</v>
      </c>
      <c r="X43" s="101">
        <f t="shared" si="12"/>
        <v>0</v>
      </c>
      <c r="Y43" s="101">
        <f t="shared" si="13"/>
        <v>3747935.4082758622</v>
      </c>
      <c r="Z43" s="101">
        <f t="shared" si="13"/>
        <v>0</v>
      </c>
      <c r="AA43" s="101">
        <f t="shared" si="14"/>
        <v>3747935.4082758622</v>
      </c>
      <c r="AB43" s="101">
        <f t="shared" si="15"/>
        <v>0</v>
      </c>
      <c r="AC43" s="101">
        <f t="shared" si="15"/>
        <v>0</v>
      </c>
      <c r="AD43" s="108">
        <f t="shared" si="16"/>
        <v>0</v>
      </c>
      <c r="AE43" s="101">
        <f t="shared" si="17"/>
        <v>4007844.7365517244</v>
      </c>
      <c r="AF43" s="101">
        <f t="shared" si="17"/>
        <v>0</v>
      </c>
      <c r="AG43" s="101">
        <f t="shared" si="18"/>
        <v>4007844.7365517244</v>
      </c>
      <c r="AH43" s="101">
        <f t="shared" si="19"/>
        <v>546042.21931034478</v>
      </c>
      <c r="AI43" s="101">
        <f t="shared" si="19"/>
        <v>0</v>
      </c>
      <c r="AJ43" s="107">
        <f t="shared" si="20"/>
        <v>546042.21931034478</v>
      </c>
    </row>
    <row r="44" spans="1:36" ht="14.25" thickTop="1" thickBot="1" x14ac:dyDescent="0.25">
      <c r="A44" s="52" t="s">
        <v>124</v>
      </c>
      <c r="B44" s="75">
        <f t="shared" si="0"/>
        <v>4139732.6972413799</v>
      </c>
      <c r="C44" s="75">
        <f t="shared" si="0"/>
        <v>0</v>
      </c>
      <c r="D44" s="101">
        <f t="shared" si="1"/>
        <v>0</v>
      </c>
      <c r="E44" s="101">
        <f t="shared" si="1"/>
        <v>0</v>
      </c>
      <c r="F44" s="101">
        <f t="shared" si="2"/>
        <v>0</v>
      </c>
      <c r="G44" s="101">
        <f t="shared" si="1"/>
        <v>0</v>
      </c>
      <c r="H44" s="101">
        <f t="shared" si="1"/>
        <v>0</v>
      </c>
      <c r="I44" s="101">
        <f t="shared" si="3"/>
        <v>0</v>
      </c>
      <c r="J44" s="101">
        <f t="shared" si="1"/>
        <v>0</v>
      </c>
      <c r="K44" s="101">
        <f t="shared" si="1"/>
        <v>0</v>
      </c>
      <c r="L44" s="101">
        <f t="shared" si="4"/>
        <v>0</v>
      </c>
      <c r="M44" s="101">
        <f>SUMIF($A$68:$A$1500,$A44,M$68:M$1500)</f>
        <v>0</v>
      </c>
      <c r="N44" s="101">
        <f t="shared" si="5"/>
        <v>0</v>
      </c>
      <c r="O44" s="101">
        <f t="shared" si="6"/>
        <v>0</v>
      </c>
      <c r="P44" s="101">
        <f t="shared" si="7"/>
        <v>0</v>
      </c>
      <c r="Q44" s="101">
        <f t="shared" si="7"/>
        <v>0</v>
      </c>
      <c r="R44" s="101">
        <f t="shared" si="8"/>
        <v>0</v>
      </c>
      <c r="S44" s="101">
        <f t="shared" si="9"/>
        <v>0</v>
      </c>
      <c r="T44" s="101">
        <f t="shared" si="9"/>
        <v>0</v>
      </c>
      <c r="U44" s="101">
        <f t="shared" si="10"/>
        <v>0</v>
      </c>
      <c r="V44" s="101">
        <f t="shared" si="11"/>
        <v>0</v>
      </c>
      <c r="W44" s="101">
        <f t="shared" si="11"/>
        <v>0</v>
      </c>
      <c r="X44" s="101">
        <f t="shared" si="12"/>
        <v>0</v>
      </c>
      <c r="Y44" s="101">
        <f t="shared" si="13"/>
        <v>3934781.7272413797</v>
      </c>
      <c r="Z44" s="101">
        <f t="shared" si="13"/>
        <v>0</v>
      </c>
      <c r="AA44" s="101">
        <f t="shared" si="14"/>
        <v>3934781.7272413797</v>
      </c>
      <c r="AB44" s="101">
        <f t="shared" si="15"/>
        <v>0</v>
      </c>
      <c r="AC44" s="101">
        <f t="shared" si="15"/>
        <v>0</v>
      </c>
      <c r="AD44" s="108">
        <f t="shared" si="16"/>
        <v>0</v>
      </c>
      <c r="AE44" s="101">
        <f t="shared" si="17"/>
        <v>204950.97000000003</v>
      </c>
      <c r="AF44" s="101">
        <f t="shared" si="17"/>
        <v>0</v>
      </c>
      <c r="AG44" s="101">
        <f t="shared" si="18"/>
        <v>204950.97000000003</v>
      </c>
      <c r="AH44" s="101">
        <f t="shared" si="19"/>
        <v>0</v>
      </c>
      <c r="AI44" s="101">
        <f t="shared" si="19"/>
        <v>0</v>
      </c>
      <c r="AJ44" s="107">
        <f t="shared" si="20"/>
        <v>0</v>
      </c>
    </row>
    <row r="45" spans="1:36" ht="14.25" thickTop="1" thickBot="1" x14ac:dyDescent="0.25">
      <c r="A45" s="52" t="s">
        <v>101</v>
      </c>
      <c r="B45" s="75">
        <f t="shared" si="0"/>
        <v>17647045.620000001</v>
      </c>
      <c r="C45" s="75">
        <f t="shared" si="0"/>
        <v>500663885.37</v>
      </c>
      <c r="D45" s="101">
        <f t="shared" si="1"/>
        <v>0</v>
      </c>
      <c r="E45" s="101">
        <f t="shared" si="1"/>
        <v>0</v>
      </c>
      <c r="F45" s="101">
        <f t="shared" si="2"/>
        <v>0</v>
      </c>
      <c r="G45" s="101">
        <f t="shared" si="1"/>
        <v>16216694.310000001</v>
      </c>
      <c r="H45" s="101">
        <f t="shared" si="1"/>
        <v>1614915.3399999999</v>
      </c>
      <c r="I45" s="101">
        <f t="shared" si="3"/>
        <v>17831609.649999999</v>
      </c>
      <c r="J45" s="101">
        <f t="shared" si="1"/>
        <v>0</v>
      </c>
      <c r="K45" s="101">
        <f t="shared" si="1"/>
        <v>0</v>
      </c>
      <c r="L45" s="101">
        <f t="shared" si="4"/>
        <v>0</v>
      </c>
      <c r="M45" s="101">
        <f>SUMIF($A$68:$A$1500,$A45,M$68:M$1500)</f>
        <v>0</v>
      </c>
      <c r="N45" s="101">
        <f t="shared" si="5"/>
        <v>0</v>
      </c>
      <c r="O45" s="101">
        <f t="shared" si="6"/>
        <v>0</v>
      </c>
      <c r="P45" s="101">
        <f t="shared" si="7"/>
        <v>0</v>
      </c>
      <c r="Q45" s="101">
        <f t="shared" si="7"/>
        <v>0</v>
      </c>
      <c r="R45" s="101">
        <f t="shared" si="8"/>
        <v>0</v>
      </c>
      <c r="S45" s="101">
        <f t="shared" si="9"/>
        <v>0</v>
      </c>
      <c r="T45" s="101">
        <f t="shared" si="9"/>
        <v>0</v>
      </c>
      <c r="U45" s="101">
        <f t="shared" si="10"/>
        <v>0</v>
      </c>
      <c r="V45" s="101">
        <f t="shared" si="11"/>
        <v>0</v>
      </c>
      <c r="W45" s="101">
        <f t="shared" si="11"/>
        <v>0</v>
      </c>
      <c r="X45" s="101">
        <f t="shared" si="12"/>
        <v>0</v>
      </c>
      <c r="Y45" s="101">
        <f t="shared" si="13"/>
        <v>0</v>
      </c>
      <c r="Z45" s="101">
        <f t="shared" si="13"/>
        <v>0</v>
      </c>
      <c r="AA45" s="101">
        <f t="shared" si="14"/>
        <v>0</v>
      </c>
      <c r="AB45" s="101">
        <f t="shared" si="15"/>
        <v>0</v>
      </c>
      <c r="AC45" s="101">
        <f t="shared" si="15"/>
        <v>497785053.36000001</v>
      </c>
      <c r="AD45" s="108">
        <f t="shared" si="16"/>
        <v>497785053.36000001</v>
      </c>
      <c r="AE45" s="101">
        <f t="shared" si="17"/>
        <v>0</v>
      </c>
      <c r="AF45" s="101">
        <f t="shared" si="17"/>
        <v>0</v>
      </c>
      <c r="AG45" s="101">
        <f t="shared" si="18"/>
        <v>0</v>
      </c>
      <c r="AH45" s="101">
        <f t="shared" si="19"/>
        <v>1430351.31</v>
      </c>
      <c r="AI45" s="101">
        <f t="shared" si="19"/>
        <v>1263916.67</v>
      </c>
      <c r="AJ45" s="107">
        <f t="shared" si="20"/>
        <v>2694267.98</v>
      </c>
    </row>
    <row r="46" spans="1:36" ht="14.25" thickTop="1" thickBot="1" x14ac:dyDescent="0.25">
      <c r="A46" s="52" t="s">
        <v>107</v>
      </c>
      <c r="B46" s="75">
        <f t="shared" si="0"/>
        <v>290879288.21999997</v>
      </c>
      <c r="C46" s="75">
        <f t="shared" si="0"/>
        <v>0</v>
      </c>
      <c r="D46" s="101">
        <f t="shared" si="1"/>
        <v>0</v>
      </c>
      <c r="E46" s="101">
        <f t="shared" si="1"/>
        <v>0</v>
      </c>
      <c r="F46" s="101">
        <f t="shared" si="2"/>
        <v>0</v>
      </c>
      <c r="G46" s="101">
        <f t="shared" si="1"/>
        <v>287200072.94999999</v>
      </c>
      <c r="H46" s="101">
        <f t="shared" si="1"/>
        <v>0</v>
      </c>
      <c r="I46" s="101">
        <f t="shared" si="3"/>
        <v>287200072.94999999</v>
      </c>
      <c r="J46" s="101">
        <f t="shared" si="1"/>
        <v>0</v>
      </c>
      <c r="K46" s="101">
        <f t="shared" si="1"/>
        <v>0</v>
      </c>
      <c r="L46" s="101">
        <f t="shared" si="4"/>
        <v>0</v>
      </c>
      <c r="M46" s="101">
        <f>SUMIF($A$68:$A$1500,$A46,M$68:M$1500)</f>
        <v>0</v>
      </c>
      <c r="N46" s="101">
        <f t="shared" si="5"/>
        <v>0</v>
      </c>
      <c r="O46" s="101">
        <f t="shared" si="6"/>
        <v>0</v>
      </c>
      <c r="P46" s="101">
        <f t="shared" si="7"/>
        <v>0</v>
      </c>
      <c r="Q46" s="101">
        <f t="shared" si="7"/>
        <v>0</v>
      </c>
      <c r="R46" s="101">
        <f t="shared" si="8"/>
        <v>0</v>
      </c>
      <c r="S46" s="101">
        <f t="shared" si="9"/>
        <v>0</v>
      </c>
      <c r="T46" s="101">
        <f t="shared" si="9"/>
        <v>0</v>
      </c>
      <c r="U46" s="101">
        <f t="shared" si="10"/>
        <v>0</v>
      </c>
      <c r="V46" s="101">
        <f t="shared" si="11"/>
        <v>0</v>
      </c>
      <c r="W46" s="101">
        <f t="shared" si="11"/>
        <v>0</v>
      </c>
      <c r="X46" s="101">
        <f t="shared" si="12"/>
        <v>0</v>
      </c>
      <c r="Y46" s="101">
        <f t="shared" si="13"/>
        <v>0</v>
      </c>
      <c r="Z46" s="101">
        <f t="shared" si="13"/>
        <v>0</v>
      </c>
      <c r="AA46" s="101">
        <f t="shared" si="14"/>
        <v>0</v>
      </c>
      <c r="AB46" s="101">
        <f t="shared" si="15"/>
        <v>0</v>
      </c>
      <c r="AC46" s="101">
        <f t="shared" si="15"/>
        <v>0</v>
      </c>
      <c r="AD46" s="108">
        <f t="shared" si="16"/>
        <v>0</v>
      </c>
      <c r="AE46" s="101">
        <f t="shared" si="17"/>
        <v>3679215.2700000005</v>
      </c>
      <c r="AF46" s="101">
        <f t="shared" si="17"/>
        <v>0</v>
      </c>
      <c r="AG46" s="101">
        <f t="shared" si="18"/>
        <v>3679215.2700000005</v>
      </c>
      <c r="AH46" s="101">
        <f t="shared" si="19"/>
        <v>0</v>
      </c>
      <c r="AI46" s="101">
        <f t="shared" si="19"/>
        <v>0</v>
      </c>
      <c r="AJ46" s="107">
        <f t="shared" si="20"/>
        <v>0</v>
      </c>
    </row>
    <row r="47" spans="1:36" ht="13.5" thickTop="1" x14ac:dyDescent="0.2">
      <c r="A47" s="55" t="s">
        <v>21</v>
      </c>
      <c r="B47" s="66">
        <f>SUM(B9:B46)</f>
        <v>37060623292.051315</v>
      </c>
      <c r="C47" s="66">
        <f t="shared" ref="C47:AI47" si="21">SUM(C9:C46)</f>
        <v>22354579381.811596</v>
      </c>
      <c r="D47" s="66">
        <f t="shared" si="21"/>
        <v>274405147.58862072</v>
      </c>
      <c r="E47" s="66">
        <f t="shared" si="21"/>
        <v>2725008.8199999994</v>
      </c>
      <c r="F47" s="66">
        <f t="shared" si="21"/>
        <v>277130156.40862066</v>
      </c>
      <c r="G47" s="66">
        <f t="shared" si="21"/>
        <v>4016041211.4920783</v>
      </c>
      <c r="H47" s="66">
        <f t="shared" si="21"/>
        <v>4442273997.6600008</v>
      </c>
      <c r="I47" s="66">
        <f t="shared" si="21"/>
        <v>8458315209.1520796</v>
      </c>
      <c r="J47" s="66">
        <f t="shared" si="21"/>
        <v>8432546.75</v>
      </c>
      <c r="K47" s="66">
        <f t="shared" si="21"/>
        <v>16169730088.499994</v>
      </c>
      <c r="L47" s="66">
        <f t="shared" si="21"/>
        <v>16178162635.249998</v>
      </c>
      <c r="M47" s="66">
        <f t="shared" si="21"/>
        <v>532050364.21655124</v>
      </c>
      <c r="N47" s="66">
        <f t="shared" si="21"/>
        <v>16701606.469999999</v>
      </c>
      <c r="O47" s="66">
        <f t="shared" si="21"/>
        <v>548751970.68655109</v>
      </c>
      <c r="P47" s="66">
        <f t="shared" si="21"/>
        <v>14549807317.025858</v>
      </c>
      <c r="Q47" s="66">
        <f t="shared" si="21"/>
        <v>888016721.52999997</v>
      </c>
      <c r="R47" s="66">
        <f t="shared" si="21"/>
        <v>15437824038.555861</v>
      </c>
      <c r="S47" s="66">
        <f t="shared" si="21"/>
        <v>560569356.1706897</v>
      </c>
      <c r="T47" s="66">
        <f t="shared" si="21"/>
        <v>0.47</v>
      </c>
      <c r="U47" s="66">
        <f t="shared" si="21"/>
        <v>560569356.64068961</v>
      </c>
      <c r="V47" s="66">
        <f t="shared" si="21"/>
        <v>677040265.20827603</v>
      </c>
      <c r="W47" s="66">
        <f t="shared" si="21"/>
        <v>7028152.9799999995</v>
      </c>
      <c r="X47" s="66">
        <f t="shared" si="21"/>
        <v>684068418.18827581</v>
      </c>
      <c r="Y47" s="66">
        <f t="shared" si="21"/>
        <v>13191195146.692026</v>
      </c>
      <c r="Z47" s="66">
        <f t="shared" si="21"/>
        <v>52514101.8816</v>
      </c>
      <c r="AA47" s="66">
        <f t="shared" si="21"/>
        <v>13243709248.573627</v>
      </c>
      <c r="AB47" s="66">
        <f t="shared" si="21"/>
        <v>0</v>
      </c>
      <c r="AC47" s="66">
        <f t="shared" si="21"/>
        <v>497785053.36000001</v>
      </c>
      <c r="AD47" s="66">
        <f t="shared" si="21"/>
        <v>497785053.36000001</v>
      </c>
      <c r="AE47" s="66">
        <f t="shared" si="21"/>
        <v>763815791.40758502</v>
      </c>
      <c r="AF47" s="66">
        <f t="shared" si="21"/>
        <v>133637813.97</v>
      </c>
      <c r="AG47" s="66">
        <f t="shared" si="21"/>
        <v>897453605.37758493</v>
      </c>
      <c r="AH47" s="66">
        <f t="shared" si="21"/>
        <v>2487266145.4996243</v>
      </c>
      <c r="AI47" s="66">
        <f t="shared" si="21"/>
        <v>144166836.17000002</v>
      </c>
      <c r="AJ47" s="107">
        <f>SUM(AH47:AI47)</f>
        <v>2631432981.6696243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8">
        <f>(C47/B50*100)</f>
        <v>37.624342551717831</v>
      </c>
      <c r="C49" s="198"/>
      <c r="D49" s="198">
        <f>(E47/D50*100)</f>
        <v>0.98329566703020577</v>
      </c>
      <c r="E49" s="198"/>
      <c r="F49" s="36"/>
      <c r="G49" s="198">
        <f>(H47/G50*100)</f>
        <v>52.519608075770982</v>
      </c>
      <c r="H49" s="198"/>
      <c r="I49" s="36"/>
      <c r="J49" s="198">
        <f>(K47/J50*100)</f>
        <v>99.947876981211536</v>
      </c>
      <c r="K49" s="198"/>
      <c r="L49" s="36"/>
      <c r="M49" s="198">
        <f>(N47/M50*100)</f>
        <v>3.0435620029034953</v>
      </c>
      <c r="N49" s="198"/>
      <c r="O49" s="36"/>
      <c r="P49" s="198">
        <f>(Q47/P50*100)</f>
        <v>5.7522142972493038</v>
      </c>
      <c r="Q49" s="198"/>
      <c r="R49" s="36"/>
      <c r="S49" s="198">
        <f>(T47/S50*100)</f>
        <v>8.3843327222978697E-8</v>
      </c>
      <c r="T49" s="198"/>
      <c r="U49" s="36"/>
      <c r="V49" s="198">
        <f>(W47/V50*100)</f>
        <v>1.0274049777964815</v>
      </c>
      <c r="W49" s="198"/>
      <c r="X49" s="36"/>
      <c r="Y49" s="198">
        <f>(Z47/Y50*100)</f>
        <v>0.39652110217729131</v>
      </c>
      <c r="Z49" s="198"/>
      <c r="AA49" s="36"/>
      <c r="AB49" s="198">
        <f>(AC47/AB50*100)</f>
        <v>100</v>
      </c>
      <c r="AC49" s="198"/>
      <c r="AD49" s="36"/>
      <c r="AE49" s="198">
        <f>(AF47/AE50*100)</f>
        <v>14.890776879076068</v>
      </c>
      <c r="AF49" s="198"/>
      <c r="AG49" s="36"/>
      <c r="AH49" s="198">
        <f>(AI47/AH50*100)</f>
        <v>5.4786436581990108</v>
      </c>
      <c r="AI49" s="198"/>
      <c r="AJ49" s="36"/>
    </row>
    <row r="50" spans="1:36" x14ac:dyDescent="0.2">
      <c r="A50" s="5" t="s">
        <v>39</v>
      </c>
      <c r="B50" s="200">
        <f>(B47+C47)</f>
        <v>59415202673.862915</v>
      </c>
      <c r="C50" s="201"/>
      <c r="D50" s="200">
        <f>(D47+E47)</f>
        <v>277130156.40862072</v>
      </c>
      <c r="E50" s="201"/>
      <c r="F50" s="37"/>
      <c r="G50" s="200">
        <f>(G47+H47)</f>
        <v>8458315209.1520786</v>
      </c>
      <c r="H50" s="201"/>
      <c r="I50" s="37"/>
      <c r="J50" s="200">
        <f>(J47+K47)</f>
        <v>16178162635.249994</v>
      </c>
      <c r="K50" s="201"/>
      <c r="L50" s="37"/>
      <c r="M50" s="200">
        <f>(M47+N47)</f>
        <v>548751970.68655121</v>
      </c>
      <c r="N50" s="201"/>
      <c r="O50" s="37"/>
      <c r="P50" s="200">
        <f>(P47+Q47)</f>
        <v>15437824038.555859</v>
      </c>
      <c r="Q50" s="201"/>
      <c r="R50" s="37"/>
      <c r="S50" s="200">
        <f>(S47+T47)</f>
        <v>560569356.64068973</v>
      </c>
      <c r="T50" s="201"/>
      <c r="U50" s="37"/>
      <c r="V50" s="200">
        <f>(V47+W47)</f>
        <v>684068418.18827605</v>
      </c>
      <c r="W50" s="201"/>
      <c r="X50" s="37"/>
      <c r="Y50" s="200">
        <f>(Y47+Z47)</f>
        <v>13243709248.573626</v>
      </c>
      <c r="Z50" s="201"/>
      <c r="AA50" s="37"/>
      <c r="AB50" s="200">
        <f>(AB47+AC47)</f>
        <v>497785053.36000001</v>
      </c>
      <c r="AC50" s="201"/>
      <c r="AD50" s="37"/>
      <c r="AE50" s="200">
        <f>(AE47+AF47)</f>
        <v>897453605.37758505</v>
      </c>
      <c r="AF50" s="201"/>
      <c r="AG50" s="37"/>
      <c r="AH50" s="200">
        <f>(AH47+AI47)</f>
        <v>2631432981.6696243</v>
      </c>
      <c r="AI50" s="201"/>
      <c r="AJ50" s="37"/>
    </row>
    <row r="51" spans="1:36" x14ac:dyDescent="0.2">
      <c r="A51" s="5" t="s">
        <v>40</v>
      </c>
      <c r="B51" s="198">
        <f>SUM(D51:AI51)</f>
        <v>99.999999999999986</v>
      </c>
      <c r="C51" s="201"/>
      <c r="D51" s="198">
        <f>(D50/B50*100)</f>
        <v>0.4664297081166599</v>
      </c>
      <c r="E51" s="198"/>
      <c r="F51" s="36"/>
      <c r="G51" s="198">
        <f>(G50/B50*100)</f>
        <v>14.235944385447564</v>
      </c>
      <c r="H51" s="198"/>
      <c r="I51" s="36"/>
      <c r="J51" s="198">
        <f>(J50/B50*100)</f>
        <v>27.228995117720707</v>
      </c>
      <c r="K51" s="198"/>
      <c r="L51" s="36"/>
      <c r="M51" s="198">
        <f>(M50/B50*100)</f>
        <v>0.92358848575963925</v>
      </c>
      <c r="N51" s="198"/>
      <c r="O51" s="36"/>
      <c r="P51" s="198">
        <f>(P50/B50*100)</f>
        <v>25.982952752506634</v>
      </c>
      <c r="Q51" s="198"/>
      <c r="R51" s="36"/>
      <c r="S51" s="198">
        <f>(S50/B50*100)</f>
        <v>0.94347798444401731</v>
      </c>
      <c r="T51" s="198"/>
      <c r="U51" s="36"/>
      <c r="V51" s="198">
        <f>(V50/B50*100)</f>
        <v>1.1513356639431302</v>
      </c>
      <c r="W51" s="198"/>
      <c r="X51" s="36"/>
      <c r="Y51" s="198">
        <f>(Y50/B50*100)</f>
        <v>22.290101947930591</v>
      </c>
      <c r="Z51" s="198"/>
      <c r="AA51" s="36"/>
      <c r="AB51" s="198">
        <f>(AB50/B50*100)</f>
        <v>0.83780754917626243</v>
      </c>
      <c r="AC51" s="198"/>
      <c r="AD51" s="36"/>
      <c r="AE51" s="198">
        <f>(AE50/B50*100)</f>
        <v>1.5104780678840972</v>
      </c>
      <c r="AF51" s="198"/>
      <c r="AG51" s="36"/>
      <c r="AH51" s="198">
        <f>(AH50/B50*100)</f>
        <v>4.4288883370706849</v>
      </c>
      <c r="AI51" s="198"/>
      <c r="AJ51" s="36"/>
    </row>
    <row r="52" spans="1:36" x14ac:dyDescent="0.2">
      <c r="A52" s="110" t="s">
        <v>95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x14ac:dyDescent="0.3">
      <c r="A60" s="196" t="s">
        <v>42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</row>
    <row r="61" spans="1:36" x14ac:dyDescent="0.2">
      <c r="A61" s="197" t="s">
        <v>56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</row>
    <row r="62" spans="1:36" x14ac:dyDescent="0.2">
      <c r="A62" s="203" t="s">
        <v>128</v>
      </c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</row>
    <row r="63" spans="1:36" x14ac:dyDescent="0.2">
      <c r="A63" s="197" t="s">
        <v>110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</row>
    <row r="64" spans="1:36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thickBot="1" x14ac:dyDescent="0.25"/>
    <row r="66" spans="1:36" ht="14.25" thickTop="1" thickBot="1" x14ac:dyDescent="0.25">
      <c r="A66" s="195" t="s">
        <v>33</v>
      </c>
      <c r="B66" s="199" t="s">
        <v>0</v>
      </c>
      <c r="C66" s="199"/>
      <c r="D66" s="199" t="s">
        <v>12</v>
      </c>
      <c r="E66" s="199"/>
      <c r="F66" s="155"/>
      <c r="G66" s="199" t="s">
        <v>13</v>
      </c>
      <c r="H66" s="199"/>
      <c r="I66" s="155"/>
      <c r="J66" s="199" t="s">
        <v>14</v>
      </c>
      <c r="K66" s="199"/>
      <c r="L66" s="155"/>
      <c r="M66" s="199" t="s">
        <v>15</v>
      </c>
      <c r="N66" s="199"/>
      <c r="O66" s="155"/>
      <c r="P66" s="199" t="s">
        <v>27</v>
      </c>
      <c r="Q66" s="199"/>
      <c r="R66" s="155"/>
      <c r="S66" s="199" t="s">
        <v>35</v>
      </c>
      <c r="T66" s="199"/>
      <c r="U66" s="155"/>
      <c r="V66" s="199" t="s">
        <v>16</v>
      </c>
      <c r="W66" s="199"/>
      <c r="X66" s="155"/>
      <c r="Y66" s="199" t="s">
        <v>68</v>
      </c>
      <c r="Z66" s="199"/>
      <c r="AA66" s="155"/>
      <c r="AB66" s="199" t="s">
        <v>34</v>
      </c>
      <c r="AC66" s="199"/>
      <c r="AD66" s="155"/>
      <c r="AE66" s="199" t="s">
        <v>17</v>
      </c>
      <c r="AF66" s="199"/>
      <c r="AG66" s="155"/>
      <c r="AH66" s="199" t="s">
        <v>18</v>
      </c>
      <c r="AI66" s="199"/>
      <c r="AJ66" s="73"/>
    </row>
    <row r="67" spans="1:36" ht="25.5" thickTop="1" thickBot="1" x14ac:dyDescent="0.25">
      <c r="A67" s="202"/>
      <c r="B67" s="155" t="s">
        <v>28</v>
      </c>
      <c r="C67" s="155" t="s">
        <v>25</v>
      </c>
      <c r="D67" s="155" t="s">
        <v>28</v>
      </c>
      <c r="E67" s="155" t="s">
        <v>25</v>
      </c>
      <c r="F67" s="155"/>
      <c r="G67" s="155" t="s">
        <v>28</v>
      </c>
      <c r="H67" s="155" t="s">
        <v>25</v>
      </c>
      <c r="I67" s="155"/>
      <c r="J67" s="155" t="s">
        <v>28</v>
      </c>
      <c r="K67" s="155" t="s">
        <v>25</v>
      </c>
      <c r="L67" s="155"/>
      <c r="M67" s="155" t="s">
        <v>28</v>
      </c>
      <c r="N67" s="155" t="s">
        <v>25</v>
      </c>
      <c r="O67" s="155"/>
      <c r="P67" s="155" t="s">
        <v>28</v>
      </c>
      <c r="Q67" s="155" t="s">
        <v>25</v>
      </c>
      <c r="R67" s="155"/>
      <c r="S67" s="155" t="s">
        <v>28</v>
      </c>
      <c r="T67" s="155" t="s">
        <v>25</v>
      </c>
      <c r="U67" s="155"/>
      <c r="V67" s="155" t="s">
        <v>28</v>
      </c>
      <c r="W67" s="155" t="s">
        <v>25</v>
      </c>
      <c r="X67" s="155"/>
      <c r="Y67" s="155" t="s">
        <v>28</v>
      </c>
      <c r="Z67" s="155" t="s">
        <v>25</v>
      </c>
      <c r="AA67" s="155"/>
      <c r="AB67" s="155" t="s">
        <v>28</v>
      </c>
      <c r="AC67" s="155" t="s">
        <v>25</v>
      </c>
      <c r="AD67" s="155"/>
      <c r="AE67" s="155" t="s">
        <v>28</v>
      </c>
      <c r="AF67" s="155" t="s">
        <v>25</v>
      </c>
      <c r="AG67" s="155"/>
      <c r="AH67" s="155" t="s">
        <v>28</v>
      </c>
      <c r="AI67" s="155" t="s">
        <v>25</v>
      </c>
      <c r="AJ67" s="73"/>
    </row>
    <row r="68" spans="1:36" ht="14.25" thickTop="1" thickBot="1" x14ac:dyDescent="0.25">
      <c r="A68" s="101" t="s">
        <v>88</v>
      </c>
      <c r="B68" s="102">
        <f t="shared" ref="B68:B104" si="22">(D68+G68+J68+M68+P68+S68+V68+Y68+AB68+AE68+AH68)</f>
        <v>1178846852.95</v>
      </c>
      <c r="C68" s="102">
        <f t="shared" ref="C68:C104" si="23">(E68+H68+K68+N68+Q68+T68+W68+Z68+AC68+AF68+AI68)</f>
        <v>460786870.34999996</v>
      </c>
      <c r="D68" s="101">
        <v>6531057.6500000004</v>
      </c>
      <c r="E68" s="101">
        <v>13317.12</v>
      </c>
      <c r="F68" s="101">
        <f>+D68+E68</f>
        <v>6544374.7700000005</v>
      </c>
      <c r="G68" s="101">
        <v>90084204.010000005</v>
      </c>
      <c r="H68" s="101">
        <v>146842388.24000001</v>
      </c>
      <c r="I68" s="101">
        <f>+G68+H68</f>
        <v>236926592.25</v>
      </c>
      <c r="J68" s="101">
        <v>806.06</v>
      </c>
      <c r="K68" s="101">
        <v>304817637.75</v>
      </c>
      <c r="L68" s="101">
        <f>+J68+K68</f>
        <v>304818443.81</v>
      </c>
      <c r="M68" s="101">
        <v>33498838.469999999</v>
      </c>
      <c r="N68" s="101"/>
      <c r="O68" s="101">
        <f>+M68+N68</f>
        <v>33498838.469999999</v>
      </c>
      <c r="P68" s="101">
        <v>757082839.50999999</v>
      </c>
      <c r="Q68" s="101">
        <v>7029583.6399999997</v>
      </c>
      <c r="R68" s="101">
        <f>+P68+Q68</f>
        <v>764112423.14999998</v>
      </c>
      <c r="S68" s="101">
        <v>1907935.34</v>
      </c>
      <c r="T68" s="101"/>
      <c r="U68" s="101">
        <f>+S68+T68</f>
        <v>1907935.34</v>
      </c>
      <c r="V68" s="101">
        <v>10070611.49</v>
      </c>
      <c r="W68" s="101"/>
      <c r="X68" s="101">
        <f>+V68+W68</f>
        <v>10070611.49</v>
      </c>
      <c r="Y68" s="101">
        <v>220821586.52000001</v>
      </c>
      <c r="Z68" s="101">
        <v>617204.02</v>
      </c>
      <c r="AA68" s="101">
        <f>+Y68+Z68</f>
        <v>221438790.54000002</v>
      </c>
      <c r="AB68" s="101"/>
      <c r="AC68" s="101"/>
      <c r="AD68" s="101">
        <f>+AB68+AC68</f>
        <v>0</v>
      </c>
      <c r="AE68" s="101">
        <v>8758201.0299999993</v>
      </c>
      <c r="AF68" s="101">
        <v>61830.02</v>
      </c>
      <c r="AG68" s="101">
        <f>+AE68+AF68</f>
        <v>8820031.0499999989</v>
      </c>
      <c r="AH68" s="101">
        <v>50090772.869999997</v>
      </c>
      <c r="AI68" s="101">
        <v>1404909.56</v>
      </c>
      <c r="AJ68" s="107">
        <f>AH68+AI68</f>
        <v>51495682.43</v>
      </c>
    </row>
    <row r="69" spans="1:36" ht="14.25" thickTop="1" thickBot="1" x14ac:dyDescent="0.25">
      <c r="A69" s="52" t="s">
        <v>118</v>
      </c>
      <c r="B69" s="102">
        <f t="shared" si="22"/>
        <v>992074740.58000004</v>
      </c>
      <c r="C69" s="102">
        <f t="shared" si="23"/>
        <v>88326695.280000001</v>
      </c>
      <c r="D69" s="101">
        <v>4443560.22</v>
      </c>
      <c r="E69" s="108">
        <v>2416.25</v>
      </c>
      <c r="F69" s="101">
        <f t="shared" ref="F69:F105" si="24">+D69+E69</f>
        <v>4445976.47</v>
      </c>
      <c r="G69" s="101">
        <v>109443719.19</v>
      </c>
      <c r="H69" s="101">
        <v>69736604.180000007</v>
      </c>
      <c r="I69" s="101">
        <f t="shared" ref="I69:I105" si="25">+G69+H69</f>
        <v>179180323.37</v>
      </c>
      <c r="J69" s="101">
        <v>40541.47</v>
      </c>
      <c r="K69" s="101">
        <v>7147226.8899999997</v>
      </c>
      <c r="L69" s="101">
        <f t="shared" ref="L69:L105" si="26">+J69+K69</f>
        <v>7187768.3599999994</v>
      </c>
      <c r="M69" s="101">
        <v>6774559.6299999999</v>
      </c>
      <c r="N69" s="101">
        <v>780610.32</v>
      </c>
      <c r="O69" s="101">
        <f t="shared" ref="O69:O105" si="27">+M69+N69</f>
        <v>7555169.9500000002</v>
      </c>
      <c r="P69" s="101">
        <v>589408351.51999998</v>
      </c>
      <c r="Q69" s="101">
        <v>7440316.6799999997</v>
      </c>
      <c r="R69" s="101">
        <f t="shared" ref="R69:R105" si="28">+P69+Q69</f>
        <v>596848668.19999993</v>
      </c>
      <c r="S69" s="101">
        <v>2530024.11</v>
      </c>
      <c r="T69" s="101"/>
      <c r="U69" s="101">
        <f t="shared" ref="U69:U105" si="29">+S69+T69</f>
        <v>2530024.11</v>
      </c>
      <c r="V69" s="101">
        <v>5000732.6399999997</v>
      </c>
      <c r="W69" s="101">
        <v>67718.42</v>
      </c>
      <c r="X69" s="101">
        <f t="shared" ref="X69:X105" si="30">+V69+W69</f>
        <v>5068451.0599999996</v>
      </c>
      <c r="Y69" s="101">
        <v>224485050.69</v>
      </c>
      <c r="Z69" s="101">
        <v>3148139.26</v>
      </c>
      <c r="AA69" s="101">
        <f t="shared" ref="AA69:AA105" si="31">+Y69+Z69</f>
        <v>227633189.94999999</v>
      </c>
      <c r="AB69" s="101"/>
      <c r="AC69" s="101"/>
      <c r="AD69" s="101">
        <f t="shared" ref="AD69:AD105" si="32">+AB69+AC69</f>
        <v>0</v>
      </c>
      <c r="AE69" s="101">
        <v>6624877.7800000003</v>
      </c>
      <c r="AF69" s="101"/>
      <c r="AG69" s="101">
        <f t="shared" ref="AG69:AG105" si="33">+AE69+AF69</f>
        <v>6624877.7800000003</v>
      </c>
      <c r="AH69" s="101">
        <v>43323323.329999998</v>
      </c>
      <c r="AI69" s="101">
        <v>3663.28</v>
      </c>
      <c r="AJ69" s="107">
        <f t="shared" ref="AJ69:AJ105" si="34">AH69+AI69</f>
        <v>43326986.609999999</v>
      </c>
    </row>
    <row r="70" spans="1:36" ht="14.25" thickTop="1" thickBot="1" x14ac:dyDescent="0.25">
      <c r="A70" s="52" t="s">
        <v>97</v>
      </c>
      <c r="B70" s="102">
        <f t="shared" si="22"/>
        <v>514750804.62</v>
      </c>
      <c r="C70" s="102">
        <f t="shared" si="23"/>
        <v>107000547.92999999</v>
      </c>
      <c r="D70" s="101">
        <v>2352290.9900000002</v>
      </c>
      <c r="E70" s="101"/>
      <c r="F70" s="101">
        <f t="shared" si="24"/>
        <v>2352290.9900000002</v>
      </c>
      <c r="G70" s="101">
        <v>69116683.469999999</v>
      </c>
      <c r="H70" s="101">
        <v>83790191.569999993</v>
      </c>
      <c r="I70" s="101">
        <f t="shared" si="25"/>
        <v>152906875.03999999</v>
      </c>
      <c r="J70" s="101"/>
      <c r="K70" s="101">
        <v>21475636.030000001</v>
      </c>
      <c r="L70" s="101">
        <f t="shared" si="26"/>
        <v>21475636.030000001</v>
      </c>
      <c r="M70" s="101">
        <v>12077056.859999999</v>
      </c>
      <c r="N70" s="101">
        <v>560942.80000000005</v>
      </c>
      <c r="O70" s="101">
        <f t="shared" si="27"/>
        <v>12637999.66</v>
      </c>
      <c r="P70" s="101">
        <v>175464451.81</v>
      </c>
      <c r="Q70" s="101">
        <v>109089.21</v>
      </c>
      <c r="R70" s="101">
        <f t="shared" si="28"/>
        <v>175573541.02000001</v>
      </c>
      <c r="S70" s="101">
        <v>1167736.58</v>
      </c>
      <c r="T70" s="101"/>
      <c r="U70" s="101">
        <f t="shared" si="29"/>
        <v>1167736.58</v>
      </c>
      <c r="V70" s="101">
        <v>3926771.79</v>
      </c>
      <c r="W70" s="101">
        <v>693.42</v>
      </c>
      <c r="X70" s="101">
        <f t="shared" si="30"/>
        <v>3927465.21</v>
      </c>
      <c r="Y70" s="101">
        <v>221460624</v>
      </c>
      <c r="Z70" s="101">
        <v>179369.26</v>
      </c>
      <c r="AA70" s="101">
        <f t="shared" si="31"/>
        <v>221639993.25999999</v>
      </c>
      <c r="AB70" s="101"/>
      <c r="AC70" s="101"/>
      <c r="AD70" s="101">
        <f t="shared" si="32"/>
        <v>0</v>
      </c>
      <c r="AE70" s="101">
        <v>5647737.3499999996</v>
      </c>
      <c r="AF70" s="101">
        <v>4675</v>
      </c>
      <c r="AG70" s="101">
        <f t="shared" si="33"/>
        <v>5652412.3499999996</v>
      </c>
      <c r="AH70" s="101">
        <v>23537451.77</v>
      </c>
      <c r="AI70" s="101">
        <v>879950.64</v>
      </c>
      <c r="AJ70" s="107">
        <f t="shared" si="34"/>
        <v>24417402.41</v>
      </c>
    </row>
    <row r="71" spans="1:36" ht="14.25" thickTop="1" thickBot="1" x14ac:dyDescent="0.25">
      <c r="A71" s="52" t="s">
        <v>94</v>
      </c>
      <c r="B71" s="102">
        <f t="shared" si="22"/>
        <v>370688015.80000001</v>
      </c>
      <c r="C71" s="102">
        <f t="shared" si="23"/>
        <v>31907280.109999999</v>
      </c>
      <c r="D71" s="101">
        <v>1148214.6200000001</v>
      </c>
      <c r="E71" s="101">
        <v>11944.01</v>
      </c>
      <c r="F71" s="101">
        <f t="shared" si="24"/>
        <v>1160158.6300000001</v>
      </c>
      <c r="G71" s="101">
        <v>14128745.689999999</v>
      </c>
      <c r="H71" s="101">
        <v>23984.68</v>
      </c>
      <c r="I71" s="101">
        <f t="shared" si="25"/>
        <v>14152730.369999999</v>
      </c>
      <c r="J71" s="101">
        <v>323598.25</v>
      </c>
      <c r="K71" s="101">
        <v>21225174.75</v>
      </c>
      <c r="L71" s="101">
        <f t="shared" si="26"/>
        <v>21548773</v>
      </c>
      <c r="M71" s="101">
        <v>1184854.51</v>
      </c>
      <c r="N71" s="101">
        <v>383558</v>
      </c>
      <c r="O71" s="101">
        <f t="shared" si="27"/>
        <v>1568412.51</v>
      </c>
      <c r="P71" s="101">
        <v>137728534.28999999</v>
      </c>
      <c r="Q71" s="101">
        <v>8078882.2999999998</v>
      </c>
      <c r="R71" s="101">
        <f t="shared" si="28"/>
        <v>145807416.59</v>
      </c>
      <c r="S71" s="101">
        <v>6189101.1500000004</v>
      </c>
      <c r="T71" s="101"/>
      <c r="U71" s="101">
        <f t="shared" si="29"/>
        <v>6189101.1500000004</v>
      </c>
      <c r="V71" s="101">
        <v>6306718.8300000001</v>
      </c>
      <c r="W71" s="101">
        <v>802320.32</v>
      </c>
      <c r="X71" s="101">
        <f t="shared" si="30"/>
        <v>7109039.1500000004</v>
      </c>
      <c r="Y71" s="101">
        <v>134117125.89</v>
      </c>
      <c r="Z71" s="101">
        <v>1151330.56</v>
      </c>
      <c r="AA71" s="101">
        <f t="shared" si="31"/>
        <v>135268456.44999999</v>
      </c>
      <c r="AB71" s="101"/>
      <c r="AC71" s="101"/>
      <c r="AD71" s="101">
        <f t="shared" si="32"/>
        <v>0</v>
      </c>
      <c r="AE71" s="101">
        <v>9167422.6799999997</v>
      </c>
      <c r="AF71" s="101">
        <v>225000</v>
      </c>
      <c r="AG71" s="101">
        <f t="shared" si="33"/>
        <v>9392422.6799999997</v>
      </c>
      <c r="AH71" s="101">
        <v>60393699.890000001</v>
      </c>
      <c r="AI71" s="101">
        <v>5085.49</v>
      </c>
      <c r="AJ71" s="107">
        <f t="shared" si="34"/>
        <v>60398785.380000003</v>
      </c>
    </row>
    <row r="72" spans="1:36" ht="14.25" thickTop="1" thickBot="1" x14ac:dyDescent="0.25">
      <c r="A72" s="52" t="s">
        <v>89</v>
      </c>
      <c r="B72" s="102">
        <f t="shared" si="22"/>
        <v>370483049.5</v>
      </c>
      <c r="C72" s="102">
        <f t="shared" si="23"/>
        <v>62911815.639999993</v>
      </c>
      <c r="D72" s="101">
        <v>219992.73</v>
      </c>
      <c r="E72" s="101"/>
      <c r="F72" s="101">
        <f t="shared" si="24"/>
        <v>219992.73</v>
      </c>
      <c r="G72" s="101">
        <v>17752357.32</v>
      </c>
      <c r="H72" s="101"/>
      <c r="I72" s="101">
        <f t="shared" si="25"/>
        <v>17752357.32</v>
      </c>
      <c r="J72" s="101">
        <v>950454.95</v>
      </c>
      <c r="K72" s="101">
        <v>53917567.859999999</v>
      </c>
      <c r="L72" s="101">
        <f t="shared" si="26"/>
        <v>54868022.810000002</v>
      </c>
      <c r="M72" s="101">
        <v>2155648.0499999998</v>
      </c>
      <c r="N72" s="101">
        <v>55014.25</v>
      </c>
      <c r="O72" s="101">
        <f t="shared" si="27"/>
        <v>2210662.2999999998</v>
      </c>
      <c r="P72" s="101">
        <v>149117816.58000001</v>
      </c>
      <c r="Q72" s="101">
        <v>8375990.7699999996</v>
      </c>
      <c r="R72" s="101">
        <f t="shared" si="28"/>
        <v>157493807.35000002</v>
      </c>
      <c r="S72" s="101">
        <v>3063989.66</v>
      </c>
      <c r="T72" s="101"/>
      <c r="U72" s="101">
        <f t="shared" si="29"/>
        <v>3063989.66</v>
      </c>
      <c r="V72" s="101">
        <v>11028931.949999999</v>
      </c>
      <c r="W72" s="101">
        <v>660.9</v>
      </c>
      <c r="X72" s="101">
        <f t="shared" si="30"/>
        <v>11029592.85</v>
      </c>
      <c r="Y72" s="101">
        <v>150023230.47999999</v>
      </c>
      <c r="Z72" s="101">
        <v>44148.62</v>
      </c>
      <c r="AA72" s="101">
        <f t="shared" si="31"/>
        <v>150067379.09999999</v>
      </c>
      <c r="AB72" s="101"/>
      <c r="AC72" s="101"/>
      <c r="AD72" s="101">
        <f t="shared" si="32"/>
        <v>0</v>
      </c>
      <c r="AE72" s="101">
        <v>10982596.960000001</v>
      </c>
      <c r="AF72" s="101">
        <v>68505.2</v>
      </c>
      <c r="AG72" s="101">
        <f t="shared" si="33"/>
        <v>11051102.16</v>
      </c>
      <c r="AH72" s="101">
        <v>25188030.82</v>
      </c>
      <c r="AI72" s="101">
        <v>449928.04</v>
      </c>
      <c r="AJ72" s="107">
        <f t="shared" si="34"/>
        <v>25637958.859999999</v>
      </c>
    </row>
    <row r="73" spans="1:36" ht="14.25" thickTop="1" thickBot="1" x14ac:dyDescent="0.25">
      <c r="A73" s="52" t="s">
        <v>127</v>
      </c>
      <c r="B73" s="102">
        <f t="shared" si="22"/>
        <v>0</v>
      </c>
      <c r="C73" s="102">
        <f t="shared" si="23"/>
        <v>0</v>
      </c>
      <c r="D73" s="101"/>
      <c r="E73" s="101"/>
      <c r="F73" s="101">
        <f t="shared" si="24"/>
        <v>0</v>
      </c>
      <c r="G73" s="101"/>
      <c r="H73" s="101"/>
      <c r="I73" s="101">
        <f t="shared" si="25"/>
        <v>0</v>
      </c>
      <c r="J73" s="101"/>
      <c r="K73" s="101"/>
      <c r="L73" s="101">
        <f t="shared" si="26"/>
        <v>0</v>
      </c>
      <c r="M73" s="101"/>
      <c r="N73" s="101"/>
      <c r="O73" s="101">
        <f t="shared" si="27"/>
        <v>0</v>
      </c>
      <c r="P73" s="101"/>
      <c r="Q73" s="101"/>
      <c r="R73" s="101">
        <f t="shared" si="28"/>
        <v>0</v>
      </c>
      <c r="S73" s="101"/>
      <c r="T73" s="101"/>
      <c r="U73" s="101">
        <f t="shared" si="29"/>
        <v>0</v>
      </c>
      <c r="V73" s="101"/>
      <c r="W73" s="101"/>
      <c r="X73" s="101">
        <f t="shared" si="30"/>
        <v>0</v>
      </c>
      <c r="Y73" s="101"/>
      <c r="Z73" s="101"/>
      <c r="AA73" s="101">
        <f t="shared" si="31"/>
        <v>0</v>
      </c>
      <c r="AB73" s="101"/>
      <c r="AC73" s="101"/>
      <c r="AD73" s="101">
        <f t="shared" si="32"/>
        <v>0</v>
      </c>
      <c r="AE73" s="101"/>
      <c r="AF73" s="101"/>
      <c r="AG73" s="101">
        <f t="shared" si="33"/>
        <v>0</v>
      </c>
      <c r="AH73" s="101"/>
      <c r="AI73" s="101"/>
      <c r="AJ73" s="107">
        <f t="shared" si="34"/>
        <v>0</v>
      </c>
    </row>
    <row r="74" spans="1:36" ht="14.25" thickTop="1" thickBot="1" x14ac:dyDescent="0.25">
      <c r="A74" s="52" t="s">
        <v>91</v>
      </c>
      <c r="B74" s="102">
        <f t="shared" si="22"/>
        <v>99837774.739999995</v>
      </c>
      <c r="C74" s="102">
        <f t="shared" si="23"/>
        <v>295235.17000000004</v>
      </c>
      <c r="D74" s="101"/>
      <c r="E74" s="101"/>
      <c r="F74" s="101">
        <f t="shared" si="24"/>
        <v>0</v>
      </c>
      <c r="G74" s="101">
        <v>41756.07</v>
      </c>
      <c r="H74" s="101"/>
      <c r="I74" s="101">
        <f t="shared" si="25"/>
        <v>41756.07</v>
      </c>
      <c r="J74" s="101"/>
      <c r="K74" s="101"/>
      <c r="L74" s="101">
        <f t="shared" si="26"/>
        <v>0</v>
      </c>
      <c r="M74" s="101">
        <v>24784.48</v>
      </c>
      <c r="N74" s="101"/>
      <c r="O74" s="101">
        <f t="shared" si="27"/>
        <v>24784.48</v>
      </c>
      <c r="P74" s="101">
        <v>14387570.109999999</v>
      </c>
      <c r="Q74" s="101">
        <v>215266.73</v>
      </c>
      <c r="R74" s="101">
        <f t="shared" si="28"/>
        <v>14602836.84</v>
      </c>
      <c r="S74" s="101">
        <v>337695.74</v>
      </c>
      <c r="T74" s="101">
        <v>0.53</v>
      </c>
      <c r="U74" s="101">
        <f t="shared" si="29"/>
        <v>337696.27</v>
      </c>
      <c r="V74" s="101">
        <v>785985.84</v>
      </c>
      <c r="W74" s="101">
        <v>23407.47</v>
      </c>
      <c r="X74" s="101">
        <f t="shared" si="30"/>
        <v>809393.30999999994</v>
      </c>
      <c r="Y74" s="101">
        <v>78957944.75</v>
      </c>
      <c r="Z74" s="101">
        <v>9941.17</v>
      </c>
      <c r="AA74" s="101">
        <f t="shared" si="31"/>
        <v>78967885.920000002</v>
      </c>
      <c r="AB74" s="101"/>
      <c r="AC74" s="101"/>
      <c r="AD74" s="101">
        <f t="shared" si="32"/>
        <v>0</v>
      </c>
      <c r="AE74" s="101">
        <v>1115632.76</v>
      </c>
      <c r="AF74" s="101">
        <v>34218.75</v>
      </c>
      <c r="AG74" s="101">
        <f t="shared" si="33"/>
        <v>1149851.51</v>
      </c>
      <c r="AH74" s="101">
        <v>4186404.99</v>
      </c>
      <c r="AI74" s="101">
        <v>12400.52</v>
      </c>
      <c r="AJ74" s="107">
        <f t="shared" si="34"/>
        <v>4198805.51</v>
      </c>
    </row>
    <row r="75" spans="1:36" ht="14.25" thickTop="1" thickBot="1" x14ac:dyDescent="0.25">
      <c r="A75" s="52" t="s">
        <v>123</v>
      </c>
      <c r="B75" s="102">
        <f t="shared" si="22"/>
        <v>37298049.129999995</v>
      </c>
      <c r="C75" s="102">
        <f t="shared" si="23"/>
        <v>98507721.030000001</v>
      </c>
      <c r="D75" s="101"/>
      <c r="E75" s="101"/>
      <c r="F75" s="101">
        <f t="shared" si="24"/>
        <v>0</v>
      </c>
      <c r="G75" s="101">
        <v>19782056.600000001</v>
      </c>
      <c r="H75" s="101">
        <v>98507721.030000001</v>
      </c>
      <c r="I75" s="101">
        <f t="shared" si="25"/>
        <v>118289777.63</v>
      </c>
      <c r="J75" s="101"/>
      <c r="K75" s="101"/>
      <c r="L75" s="101">
        <f t="shared" si="26"/>
        <v>0</v>
      </c>
      <c r="M75" s="101">
        <v>1362424.68</v>
      </c>
      <c r="N75" s="101"/>
      <c r="O75" s="101">
        <f t="shared" si="27"/>
        <v>1362424.68</v>
      </c>
      <c r="P75" s="101">
        <v>10596432.369999999</v>
      </c>
      <c r="Q75" s="101"/>
      <c r="R75" s="101">
        <f t="shared" si="28"/>
        <v>10596432.369999999</v>
      </c>
      <c r="S75" s="101"/>
      <c r="T75" s="101"/>
      <c r="U75" s="101">
        <f t="shared" si="29"/>
        <v>0</v>
      </c>
      <c r="V75" s="101"/>
      <c r="W75" s="101"/>
      <c r="X75" s="101">
        <f t="shared" si="30"/>
        <v>0</v>
      </c>
      <c r="Y75" s="101"/>
      <c r="Z75" s="101"/>
      <c r="AA75" s="101">
        <f t="shared" si="31"/>
        <v>0</v>
      </c>
      <c r="AB75" s="101"/>
      <c r="AC75" s="101"/>
      <c r="AD75" s="101">
        <f t="shared" si="32"/>
        <v>0</v>
      </c>
      <c r="AE75" s="101"/>
      <c r="AF75" s="101"/>
      <c r="AG75" s="101">
        <f t="shared" si="33"/>
        <v>0</v>
      </c>
      <c r="AH75" s="101">
        <v>5557135.4800000004</v>
      </c>
      <c r="AI75" s="101"/>
      <c r="AJ75" s="107">
        <f t="shared" si="34"/>
        <v>5557135.4800000004</v>
      </c>
    </row>
    <row r="76" spans="1:36" ht="14.25" thickTop="1" thickBot="1" x14ac:dyDescent="0.25">
      <c r="A76" s="52" t="s">
        <v>78</v>
      </c>
      <c r="B76" s="102">
        <f>(D76+G76+J76+M76+P76+S76+V76+Y76+AB76+AE76+AH76)</f>
        <v>102819636.07000001</v>
      </c>
      <c r="C76" s="102">
        <f t="shared" si="23"/>
        <v>9634.0400000000009</v>
      </c>
      <c r="D76" s="101"/>
      <c r="E76" s="101"/>
      <c r="F76" s="101">
        <f t="shared" si="24"/>
        <v>0</v>
      </c>
      <c r="G76" s="101">
        <v>53778.13</v>
      </c>
      <c r="H76" s="101"/>
      <c r="I76" s="101">
        <f t="shared" si="25"/>
        <v>53778.13</v>
      </c>
      <c r="J76" s="101"/>
      <c r="K76" s="101"/>
      <c r="L76" s="101">
        <f t="shared" si="26"/>
        <v>0</v>
      </c>
      <c r="M76" s="101">
        <v>2588.4899999999998</v>
      </c>
      <c r="N76" s="101"/>
      <c r="O76" s="101">
        <f t="shared" si="27"/>
        <v>2588.4899999999998</v>
      </c>
      <c r="P76" s="101">
        <v>229354.1</v>
      </c>
      <c r="Q76" s="101"/>
      <c r="R76" s="101">
        <f t="shared" si="28"/>
        <v>229354.1</v>
      </c>
      <c r="S76" s="101">
        <v>94404.31</v>
      </c>
      <c r="T76" s="145"/>
      <c r="U76" s="101">
        <f t="shared" si="29"/>
        <v>94404.31</v>
      </c>
      <c r="V76" s="101">
        <v>1799500.49</v>
      </c>
      <c r="W76" s="101"/>
      <c r="X76" s="101">
        <f t="shared" si="30"/>
        <v>1799500.49</v>
      </c>
      <c r="Y76" s="101">
        <v>99559683.680000007</v>
      </c>
      <c r="Z76" s="101">
        <v>9634.0400000000009</v>
      </c>
      <c r="AA76" s="101">
        <f t="shared" si="31"/>
        <v>99569317.720000014</v>
      </c>
      <c r="AB76" s="101"/>
      <c r="AC76" s="101"/>
      <c r="AD76" s="101">
        <f t="shared" si="32"/>
        <v>0</v>
      </c>
      <c r="AE76" s="101">
        <v>827902.4</v>
      </c>
      <c r="AF76" s="101"/>
      <c r="AG76" s="101">
        <f t="shared" si="33"/>
        <v>827902.4</v>
      </c>
      <c r="AH76" s="101">
        <v>252424.47</v>
      </c>
      <c r="AI76" s="101"/>
      <c r="AJ76" s="107">
        <f t="shared" si="34"/>
        <v>252424.47</v>
      </c>
    </row>
    <row r="77" spans="1:36" ht="14.25" thickTop="1" thickBot="1" x14ac:dyDescent="0.25">
      <c r="A77" s="52" t="s">
        <v>93</v>
      </c>
      <c r="B77" s="102">
        <f t="shared" si="22"/>
        <v>6682756.6399999997</v>
      </c>
      <c r="C77" s="102">
        <f t="shared" si="23"/>
        <v>169556355.41</v>
      </c>
      <c r="D77" s="101">
        <v>6480759.1200000001</v>
      </c>
      <c r="E77" s="101"/>
      <c r="F77" s="101">
        <f t="shared" si="24"/>
        <v>6480759.1200000001</v>
      </c>
      <c r="G77" s="101">
        <v>201997.52</v>
      </c>
      <c r="H77" s="101">
        <v>151974.76999999999</v>
      </c>
      <c r="I77" s="101">
        <f t="shared" si="25"/>
        <v>353972.29</v>
      </c>
      <c r="J77" s="101"/>
      <c r="K77" s="101">
        <v>169404380.63999999</v>
      </c>
      <c r="L77" s="101">
        <f t="shared" si="26"/>
        <v>169404380.63999999</v>
      </c>
      <c r="M77" s="101"/>
      <c r="N77" s="101"/>
      <c r="O77" s="101">
        <f t="shared" si="27"/>
        <v>0</v>
      </c>
      <c r="P77" s="101"/>
      <c r="Q77" s="101"/>
      <c r="R77" s="101">
        <f t="shared" si="28"/>
        <v>0</v>
      </c>
      <c r="S77" s="101"/>
      <c r="T77" s="101"/>
      <c r="U77" s="101">
        <f t="shared" si="29"/>
        <v>0</v>
      </c>
      <c r="V77" s="101"/>
      <c r="W77" s="101"/>
      <c r="X77" s="101">
        <f t="shared" si="30"/>
        <v>0</v>
      </c>
      <c r="Y77" s="101"/>
      <c r="Z77" s="101"/>
      <c r="AA77" s="101">
        <f t="shared" si="31"/>
        <v>0</v>
      </c>
      <c r="AB77" s="101"/>
      <c r="AC77" s="101"/>
      <c r="AD77" s="101">
        <f t="shared" si="32"/>
        <v>0</v>
      </c>
      <c r="AE77" s="101"/>
      <c r="AF77" s="101"/>
      <c r="AG77" s="101">
        <f t="shared" si="33"/>
        <v>0</v>
      </c>
      <c r="AH77" s="101"/>
      <c r="AI77" s="101"/>
      <c r="AJ77" s="107">
        <f t="shared" si="34"/>
        <v>0</v>
      </c>
    </row>
    <row r="78" spans="1:36" ht="14.25" thickTop="1" thickBot="1" x14ac:dyDescent="0.25">
      <c r="A78" s="52" t="s">
        <v>96</v>
      </c>
      <c r="B78" s="102">
        <f t="shared" si="22"/>
        <v>7422804.6500000004</v>
      </c>
      <c r="C78" s="102">
        <f t="shared" si="23"/>
        <v>0</v>
      </c>
      <c r="D78" s="101">
        <v>65963.73</v>
      </c>
      <c r="E78" s="101"/>
      <c r="F78" s="101">
        <f t="shared" si="24"/>
        <v>65963.73</v>
      </c>
      <c r="G78" s="101">
        <v>40219.51</v>
      </c>
      <c r="H78" s="101"/>
      <c r="I78" s="101">
        <f t="shared" si="25"/>
        <v>40219.51</v>
      </c>
      <c r="J78" s="101"/>
      <c r="K78" s="101"/>
      <c r="L78" s="101">
        <f t="shared" si="26"/>
        <v>0</v>
      </c>
      <c r="M78" s="101">
        <v>28283.62</v>
      </c>
      <c r="N78" s="101"/>
      <c r="O78" s="101">
        <f t="shared" si="27"/>
        <v>28283.62</v>
      </c>
      <c r="P78" s="101">
        <v>1792952.7</v>
      </c>
      <c r="Q78" s="101"/>
      <c r="R78" s="101">
        <f t="shared" si="28"/>
        <v>1792952.7</v>
      </c>
      <c r="S78" s="101">
        <v>424137.93</v>
      </c>
      <c r="T78" s="101"/>
      <c r="U78" s="101">
        <f t="shared" si="29"/>
        <v>424137.93</v>
      </c>
      <c r="V78" s="101">
        <v>206331.51</v>
      </c>
      <c r="W78" s="101"/>
      <c r="X78" s="101">
        <f t="shared" si="30"/>
        <v>206331.51</v>
      </c>
      <c r="Y78" s="101">
        <v>3952894.39</v>
      </c>
      <c r="Z78" s="101"/>
      <c r="AA78" s="101">
        <f t="shared" si="31"/>
        <v>3952894.39</v>
      </c>
      <c r="AB78" s="101"/>
      <c r="AC78" s="101"/>
      <c r="AD78" s="101">
        <f t="shared" si="32"/>
        <v>0</v>
      </c>
      <c r="AE78" s="101">
        <v>160072.45000000001</v>
      </c>
      <c r="AF78" s="101"/>
      <c r="AG78" s="101">
        <f t="shared" si="33"/>
        <v>160072.45000000001</v>
      </c>
      <c r="AH78" s="101">
        <v>751948.81</v>
      </c>
      <c r="AI78" s="101"/>
      <c r="AJ78" s="107">
        <f t="shared" si="34"/>
        <v>751948.81</v>
      </c>
    </row>
    <row r="79" spans="1:36" ht="14.25" thickTop="1" thickBot="1" x14ac:dyDescent="0.25">
      <c r="A79" s="52" t="s">
        <v>83</v>
      </c>
      <c r="B79" s="102">
        <f t="shared" si="22"/>
        <v>31264180.059999999</v>
      </c>
      <c r="C79" s="102">
        <f t="shared" si="23"/>
        <v>0</v>
      </c>
      <c r="D79" s="101"/>
      <c r="E79" s="101"/>
      <c r="F79" s="101">
        <f t="shared" si="24"/>
        <v>0</v>
      </c>
      <c r="G79" s="101"/>
      <c r="H79" s="101"/>
      <c r="I79" s="101">
        <f t="shared" si="25"/>
        <v>0</v>
      </c>
      <c r="J79" s="101"/>
      <c r="K79" s="101"/>
      <c r="L79" s="101">
        <f t="shared" si="26"/>
        <v>0</v>
      </c>
      <c r="M79" s="101"/>
      <c r="N79" s="101"/>
      <c r="O79" s="101">
        <f t="shared" si="27"/>
        <v>0</v>
      </c>
      <c r="P79" s="101"/>
      <c r="Q79" s="101"/>
      <c r="R79" s="101">
        <f t="shared" si="28"/>
        <v>0</v>
      </c>
      <c r="S79" s="101"/>
      <c r="T79" s="101"/>
      <c r="U79" s="101">
        <f t="shared" si="29"/>
        <v>0</v>
      </c>
      <c r="V79" s="101"/>
      <c r="W79" s="101"/>
      <c r="X79" s="101">
        <f t="shared" si="30"/>
        <v>0</v>
      </c>
      <c r="Y79" s="101">
        <v>31264180.059999999</v>
      </c>
      <c r="Z79" s="101"/>
      <c r="AA79" s="101">
        <f t="shared" si="31"/>
        <v>31264180.059999999</v>
      </c>
      <c r="AB79" s="101"/>
      <c r="AC79" s="101"/>
      <c r="AD79" s="101">
        <f t="shared" si="32"/>
        <v>0</v>
      </c>
      <c r="AE79" s="101"/>
      <c r="AF79" s="101"/>
      <c r="AG79" s="101">
        <f t="shared" si="33"/>
        <v>0</v>
      </c>
      <c r="AH79" s="101"/>
      <c r="AI79" s="101"/>
      <c r="AJ79" s="107">
        <f t="shared" si="34"/>
        <v>0</v>
      </c>
    </row>
    <row r="80" spans="1:36" ht="14.25" thickTop="1" thickBot="1" x14ac:dyDescent="0.25">
      <c r="A80" s="52" t="s">
        <v>125</v>
      </c>
      <c r="B80" s="102">
        <f t="shared" si="22"/>
        <v>31957.730000000003</v>
      </c>
      <c r="C80" s="102">
        <f t="shared" si="23"/>
        <v>9296</v>
      </c>
      <c r="D80" s="101">
        <v>6797.42</v>
      </c>
      <c r="E80" s="101"/>
      <c r="F80" s="101">
        <f t="shared" si="24"/>
        <v>6797.42</v>
      </c>
      <c r="G80" s="101"/>
      <c r="H80" s="101"/>
      <c r="I80" s="101">
        <f t="shared" si="25"/>
        <v>0</v>
      </c>
      <c r="J80" s="101"/>
      <c r="K80" s="101">
        <v>9296</v>
      </c>
      <c r="L80" s="101">
        <f t="shared" si="26"/>
        <v>9296</v>
      </c>
      <c r="M80" s="101"/>
      <c r="N80" s="101"/>
      <c r="O80" s="101">
        <f t="shared" si="27"/>
        <v>0</v>
      </c>
      <c r="P80" s="101"/>
      <c r="Q80" s="101"/>
      <c r="R80" s="101">
        <f t="shared" si="28"/>
        <v>0</v>
      </c>
      <c r="S80" s="101"/>
      <c r="T80" s="101"/>
      <c r="U80" s="101">
        <f t="shared" si="29"/>
        <v>0</v>
      </c>
      <c r="V80" s="101"/>
      <c r="W80" s="101"/>
      <c r="X80" s="101">
        <f t="shared" si="30"/>
        <v>0</v>
      </c>
      <c r="Y80" s="101"/>
      <c r="Z80" s="101"/>
      <c r="AA80" s="101">
        <f t="shared" si="31"/>
        <v>0</v>
      </c>
      <c r="AB80" s="101"/>
      <c r="AC80" s="101"/>
      <c r="AD80" s="101">
        <f t="shared" si="32"/>
        <v>0</v>
      </c>
      <c r="AE80" s="101"/>
      <c r="AF80" s="101"/>
      <c r="AG80" s="101">
        <f t="shared" si="33"/>
        <v>0</v>
      </c>
      <c r="AH80" s="101">
        <v>25160.31</v>
      </c>
      <c r="AI80" s="101"/>
      <c r="AJ80" s="107">
        <f t="shared" si="34"/>
        <v>25160.31</v>
      </c>
    </row>
    <row r="81" spans="1:36" ht="14.25" thickTop="1" thickBot="1" x14ac:dyDescent="0.25">
      <c r="A81" s="52" t="s">
        <v>81</v>
      </c>
      <c r="B81" s="102">
        <f t="shared" si="22"/>
        <v>37496697.599999994</v>
      </c>
      <c r="C81" s="102">
        <f t="shared" si="23"/>
        <v>127414.37</v>
      </c>
      <c r="D81" s="101"/>
      <c r="E81" s="101"/>
      <c r="F81" s="101">
        <f t="shared" si="24"/>
        <v>0</v>
      </c>
      <c r="G81" s="101">
        <v>15176457.279999999</v>
      </c>
      <c r="H81" s="101">
        <v>82486.81</v>
      </c>
      <c r="I81" s="101">
        <f t="shared" si="25"/>
        <v>15258944.09</v>
      </c>
      <c r="J81" s="101"/>
      <c r="K81" s="101"/>
      <c r="L81" s="101">
        <f t="shared" si="26"/>
        <v>0</v>
      </c>
      <c r="M81" s="101"/>
      <c r="N81" s="101"/>
      <c r="O81" s="101">
        <f t="shared" si="27"/>
        <v>0</v>
      </c>
      <c r="P81" s="101">
        <v>3815738.58</v>
      </c>
      <c r="Q81" s="101"/>
      <c r="R81" s="101">
        <f t="shared" si="28"/>
        <v>3815738.58</v>
      </c>
      <c r="S81" s="101"/>
      <c r="T81" s="101"/>
      <c r="U81" s="101">
        <f t="shared" si="29"/>
        <v>0</v>
      </c>
      <c r="V81" s="101">
        <v>54222.55</v>
      </c>
      <c r="W81" s="101"/>
      <c r="X81" s="101">
        <f t="shared" si="30"/>
        <v>54222.55</v>
      </c>
      <c r="Y81" s="101">
        <v>16579227.779999999</v>
      </c>
      <c r="Z81" s="101"/>
      <c r="AA81" s="101">
        <f t="shared" si="31"/>
        <v>16579227.779999999</v>
      </c>
      <c r="AB81" s="101"/>
      <c r="AC81" s="101"/>
      <c r="AD81" s="101">
        <f t="shared" si="32"/>
        <v>0</v>
      </c>
      <c r="AE81" s="101">
        <v>1203302.43</v>
      </c>
      <c r="AF81" s="101"/>
      <c r="AG81" s="101">
        <f t="shared" si="33"/>
        <v>1203302.43</v>
      </c>
      <c r="AH81" s="101">
        <v>667748.98</v>
      </c>
      <c r="AI81" s="101">
        <v>44927.56</v>
      </c>
      <c r="AJ81" s="107">
        <f t="shared" si="34"/>
        <v>712676.54</v>
      </c>
    </row>
    <row r="82" spans="1:36" ht="14.25" thickTop="1" thickBot="1" x14ac:dyDescent="0.25">
      <c r="A82" s="52" t="s">
        <v>80</v>
      </c>
      <c r="B82" s="102">
        <f t="shared" si="22"/>
        <v>36640624.960000001</v>
      </c>
      <c r="C82" s="102">
        <f t="shared" si="23"/>
        <v>648015.67999999993</v>
      </c>
      <c r="D82" s="101">
        <v>1700174.4</v>
      </c>
      <c r="E82" s="101"/>
      <c r="F82" s="101">
        <f t="shared" si="24"/>
        <v>1700174.4</v>
      </c>
      <c r="G82" s="101"/>
      <c r="H82" s="101">
        <v>365486.75</v>
      </c>
      <c r="I82" s="101">
        <f t="shared" si="25"/>
        <v>365486.75</v>
      </c>
      <c r="J82" s="101"/>
      <c r="K82" s="101"/>
      <c r="L82" s="101">
        <f t="shared" si="26"/>
        <v>0</v>
      </c>
      <c r="M82" s="101"/>
      <c r="N82" s="101"/>
      <c r="O82" s="101">
        <f t="shared" si="27"/>
        <v>0</v>
      </c>
      <c r="P82" s="101">
        <v>4874211.88</v>
      </c>
      <c r="Q82" s="101">
        <v>282528.93</v>
      </c>
      <c r="R82" s="101">
        <f t="shared" si="28"/>
        <v>5156740.8099999996</v>
      </c>
      <c r="S82" s="101">
        <v>229693.35</v>
      </c>
      <c r="T82" s="101"/>
      <c r="U82" s="101">
        <f t="shared" si="29"/>
        <v>229693.35</v>
      </c>
      <c r="V82" s="101"/>
      <c r="W82" s="101"/>
      <c r="X82" s="101">
        <f t="shared" si="30"/>
        <v>0</v>
      </c>
      <c r="Y82" s="101">
        <v>20418006.25</v>
      </c>
      <c r="Z82" s="101"/>
      <c r="AA82" s="101">
        <f t="shared" si="31"/>
        <v>20418006.25</v>
      </c>
      <c r="AB82" s="101"/>
      <c r="AC82" s="101"/>
      <c r="AD82" s="101">
        <f t="shared" si="32"/>
        <v>0</v>
      </c>
      <c r="AE82" s="101">
        <v>4367041.71</v>
      </c>
      <c r="AF82" s="101"/>
      <c r="AG82" s="101">
        <f t="shared" si="33"/>
        <v>4367041.71</v>
      </c>
      <c r="AH82" s="101">
        <v>5051497.37</v>
      </c>
      <c r="AI82" s="101"/>
      <c r="AJ82" s="107">
        <f t="shared" si="34"/>
        <v>5051497.37</v>
      </c>
    </row>
    <row r="83" spans="1:36" ht="14.25" thickTop="1" thickBot="1" x14ac:dyDescent="0.25">
      <c r="A83" s="52" t="s">
        <v>104</v>
      </c>
      <c r="B83" s="102">
        <f t="shared" si="22"/>
        <v>65628393.75</v>
      </c>
      <c r="C83" s="102">
        <f t="shared" si="23"/>
        <v>0</v>
      </c>
      <c r="D83" s="101"/>
      <c r="E83" s="101"/>
      <c r="F83" s="101">
        <f t="shared" si="24"/>
        <v>0</v>
      </c>
      <c r="G83" s="101">
        <v>54071.58</v>
      </c>
      <c r="H83" s="101"/>
      <c r="I83" s="101">
        <f t="shared" si="25"/>
        <v>54071.58</v>
      </c>
      <c r="J83" s="101"/>
      <c r="K83" s="101"/>
      <c r="L83" s="101">
        <f t="shared" si="26"/>
        <v>0</v>
      </c>
      <c r="M83" s="101"/>
      <c r="N83" s="101"/>
      <c r="O83" s="101">
        <f t="shared" si="27"/>
        <v>0</v>
      </c>
      <c r="P83" s="101">
        <v>157565.73000000001</v>
      </c>
      <c r="Q83" s="101"/>
      <c r="R83" s="101">
        <f t="shared" si="28"/>
        <v>157565.73000000001</v>
      </c>
      <c r="S83" s="101">
        <v>45169.9</v>
      </c>
      <c r="T83" s="101"/>
      <c r="U83" s="101">
        <f t="shared" si="29"/>
        <v>45169.9</v>
      </c>
      <c r="V83" s="101">
        <v>280229.14</v>
      </c>
      <c r="W83" s="101"/>
      <c r="X83" s="101">
        <f t="shared" si="30"/>
        <v>280229.14</v>
      </c>
      <c r="Y83" s="101">
        <v>58012667.509999998</v>
      </c>
      <c r="Z83" s="101"/>
      <c r="AA83" s="101">
        <f t="shared" si="31"/>
        <v>58012667.509999998</v>
      </c>
      <c r="AB83" s="101"/>
      <c r="AC83" s="101"/>
      <c r="AD83" s="101">
        <f t="shared" si="32"/>
        <v>0</v>
      </c>
      <c r="AE83" s="101">
        <v>6921347.04</v>
      </c>
      <c r="AF83" s="101"/>
      <c r="AG83" s="101">
        <f t="shared" si="33"/>
        <v>6921347.04</v>
      </c>
      <c r="AH83" s="101">
        <v>157342.85</v>
      </c>
      <c r="AI83" s="101"/>
      <c r="AJ83" s="107">
        <f t="shared" si="34"/>
        <v>157342.85</v>
      </c>
    </row>
    <row r="84" spans="1:36" ht="14.25" thickTop="1" thickBot="1" x14ac:dyDescent="0.25">
      <c r="A84" s="52" t="s">
        <v>79</v>
      </c>
      <c r="B84" s="102">
        <f t="shared" si="22"/>
        <v>48301997.079999998</v>
      </c>
      <c r="C84" s="102">
        <f t="shared" si="23"/>
        <v>87380609.24000001</v>
      </c>
      <c r="D84" s="101">
        <v>17254.97</v>
      </c>
      <c r="E84" s="101"/>
      <c r="F84" s="101">
        <f t="shared" si="24"/>
        <v>17254.97</v>
      </c>
      <c r="G84" s="101">
        <v>2088870.97</v>
      </c>
      <c r="H84" s="101">
        <v>85156593.180000007</v>
      </c>
      <c r="I84" s="101">
        <f t="shared" si="25"/>
        <v>87245464.150000006</v>
      </c>
      <c r="J84" s="101">
        <v>5143.97</v>
      </c>
      <c r="K84" s="101">
        <v>1552330.92</v>
      </c>
      <c r="L84" s="101">
        <f t="shared" si="26"/>
        <v>1557474.89</v>
      </c>
      <c r="M84" s="101">
        <v>64688.56</v>
      </c>
      <c r="N84" s="101">
        <v>637543.19999999995</v>
      </c>
      <c r="O84" s="101">
        <f t="shared" si="27"/>
        <v>702231.76</v>
      </c>
      <c r="P84" s="101">
        <v>7100562.4800000004</v>
      </c>
      <c r="Q84" s="101">
        <v>19734</v>
      </c>
      <c r="R84" s="101">
        <f t="shared" si="28"/>
        <v>7120296.4800000004</v>
      </c>
      <c r="S84" s="101">
        <v>4054817.63</v>
      </c>
      <c r="T84" s="101"/>
      <c r="U84" s="101">
        <f t="shared" si="29"/>
        <v>4054817.63</v>
      </c>
      <c r="V84" s="101">
        <v>296894.46000000002</v>
      </c>
      <c r="W84" s="101"/>
      <c r="X84" s="101">
        <f t="shared" si="30"/>
        <v>296894.46000000002</v>
      </c>
      <c r="Y84" s="101">
        <v>21176765.68</v>
      </c>
      <c r="Z84" s="101">
        <v>14407.94</v>
      </c>
      <c r="AA84" s="101">
        <f t="shared" si="31"/>
        <v>21191173.620000001</v>
      </c>
      <c r="AB84" s="101"/>
      <c r="AC84" s="101"/>
      <c r="AD84" s="101">
        <f t="shared" si="32"/>
        <v>0</v>
      </c>
      <c r="AE84" s="101">
        <v>9380739.9199999999</v>
      </c>
      <c r="AF84" s="101"/>
      <c r="AG84" s="101">
        <f t="shared" si="33"/>
        <v>9380739.9199999999</v>
      </c>
      <c r="AH84" s="101">
        <v>4116258.44</v>
      </c>
      <c r="AI84" s="101"/>
      <c r="AJ84" s="107">
        <f t="shared" si="34"/>
        <v>4116258.44</v>
      </c>
    </row>
    <row r="85" spans="1:36" ht="14.25" thickTop="1" thickBot="1" x14ac:dyDescent="0.25">
      <c r="A85" s="52" t="s">
        <v>84</v>
      </c>
      <c r="B85" s="102">
        <f t="shared" si="22"/>
        <v>0</v>
      </c>
      <c r="C85" s="102">
        <f t="shared" si="23"/>
        <v>0</v>
      </c>
      <c r="D85" s="101"/>
      <c r="E85" s="101"/>
      <c r="F85" s="101">
        <f t="shared" si="24"/>
        <v>0</v>
      </c>
      <c r="G85" s="101"/>
      <c r="H85" s="101"/>
      <c r="I85" s="101">
        <f t="shared" si="25"/>
        <v>0</v>
      </c>
      <c r="J85" s="101"/>
      <c r="K85" s="101"/>
      <c r="L85" s="101">
        <f t="shared" si="26"/>
        <v>0</v>
      </c>
      <c r="M85" s="101"/>
      <c r="N85" s="101"/>
      <c r="O85" s="101">
        <f t="shared" si="27"/>
        <v>0</v>
      </c>
      <c r="P85" s="101"/>
      <c r="Q85" s="101"/>
      <c r="R85" s="101">
        <f t="shared" si="28"/>
        <v>0</v>
      </c>
      <c r="S85" s="101"/>
      <c r="T85" s="101"/>
      <c r="U85" s="101">
        <f t="shared" si="29"/>
        <v>0</v>
      </c>
      <c r="V85" s="101"/>
      <c r="W85" s="101"/>
      <c r="X85" s="101">
        <f t="shared" si="30"/>
        <v>0</v>
      </c>
      <c r="Y85" s="101"/>
      <c r="Z85" s="101"/>
      <c r="AA85" s="101">
        <f t="shared" si="31"/>
        <v>0</v>
      </c>
      <c r="AB85" s="101"/>
      <c r="AC85" s="101"/>
      <c r="AD85" s="101">
        <f t="shared" si="32"/>
        <v>0</v>
      </c>
      <c r="AE85" s="101"/>
      <c r="AF85" s="101"/>
      <c r="AG85" s="101">
        <f t="shared" si="33"/>
        <v>0</v>
      </c>
      <c r="AH85" s="101"/>
      <c r="AI85" s="101"/>
      <c r="AJ85" s="107">
        <f t="shared" si="34"/>
        <v>0</v>
      </c>
    </row>
    <row r="86" spans="1:36" ht="14.25" thickTop="1" thickBot="1" x14ac:dyDescent="0.25">
      <c r="A86" s="52" t="s">
        <v>98</v>
      </c>
      <c r="B86" s="102">
        <f t="shared" si="22"/>
        <v>388799.34</v>
      </c>
      <c r="C86" s="102">
        <f t="shared" si="23"/>
        <v>29956306.050000001</v>
      </c>
      <c r="D86" s="101"/>
      <c r="E86" s="101"/>
      <c r="F86" s="101">
        <f t="shared" si="24"/>
        <v>0</v>
      </c>
      <c r="G86" s="101">
        <v>388799.34</v>
      </c>
      <c r="H86" s="101"/>
      <c r="I86" s="101">
        <f t="shared" si="25"/>
        <v>388799.34</v>
      </c>
      <c r="J86" s="101"/>
      <c r="K86" s="101">
        <v>29956306.050000001</v>
      </c>
      <c r="L86" s="101">
        <f t="shared" si="26"/>
        <v>29956306.050000001</v>
      </c>
      <c r="M86" s="101"/>
      <c r="N86" s="101"/>
      <c r="O86" s="101">
        <f t="shared" si="27"/>
        <v>0</v>
      </c>
      <c r="P86" s="101"/>
      <c r="Q86" s="101"/>
      <c r="R86" s="101">
        <f t="shared" si="28"/>
        <v>0</v>
      </c>
      <c r="S86" s="101"/>
      <c r="T86" s="101"/>
      <c r="U86" s="101">
        <f t="shared" si="29"/>
        <v>0</v>
      </c>
      <c r="V86" s="101"/>
      <c r="W86" s="101"/>
      <c r="X86" s="101">
        <f t="shared" si="30"/>
        <v>0</v>
      </c>
      <c r="Y86" s="101"/>
      <c r="Z86" s="101"/>
      <c r="AA86" s="101">
        <f t="shared" si="31"/>
        <v>0</v>
      </c>
      <c r="AB86" s="101"/>
      <c r="AC86" s="101"/>
      <c r="AD86" s="101">
        <f t="shared" si="32"/>
        <v>0</v>
      </c>
      <c r="AE86" s="101"/>
      <c r="AF86" s="101"/>
      <c r="AG86" s="101">
        <f t="shared" si="33"/>
        <v>0</v>
      </c>
      <c r="AH86" s="101"/>
      <c r="AI86" s="101"/>
      <c r="AJ86" s="107">
        <f t="shared" si="34"/>
        <v>0</v>
      </c>
    </row>
    <row r="87" spans="1:36" ht="14.25" thickTop="1" thickBot="1" x14ac:dyDescent="0.25">
      <c r="A87" s="52" t="s">
        <v>90</v>
      </c>
      <c r="B87" s="102">
        <f t="shared" si="22"/>
        <v>5879421.7799999993</v>
      </c>
      <c r="C87" s="102">
        <f t="shared" si="23"/>
        <v>96260</v>
      </c>
      <c r="D87" s="101">
        <v>157823.44</v>
      </c>
      <c r="E87" s="101"/>
      <c r="F87" s="101">
        <f t="shared" si="24"/>
        <v>157823.44</v>
      </c>
      <c r="G87" s="101">
        <v>562736.48</v>
      </c>
      <c r="H87" s="101"/>
      <c r="I87" s="101">
        <f t="shared" si="25"/>
        <v>562736.48</v>
      </c>
      <c r="J87" s="101"/>
      <c r="K87" s="101">
        <v>96260</v>
      </c>
      <c r="L87" s="101">
        <f t="shared" si="26"/>
        <v>96260</v>
      </c>
      <c r="M87" s="101"/>
      <c r="N87" s="101"/>
      <c r="O87" s="101">
        <f t="shared" si="27"/>
        <v>0</v>
      </c>
      <c r="P87" s="101"/>
      <c r="Q87" s="101"/>
      <c r="R87" s="101">
        <f t="shared" si="28"/>
        <v>0</v>
      </c>
      <c r="S87" s="101">
        <v>226550.64</v>
      </c>
      <c r="T87" s="101"/>
      <c r="U87" s="101">
        <f t="shared" si="29"/>
        <v>226550.64</v>
      </c>
      <c r="V87" s="101"/>
      <c r="W87" s="101"/>
      <c r="X87" s="101">
        <f t="shared" si="30"/>
        <v>0</v>
      </c>
      <c r="Y87" s="101">
        <v>4307917.01</v>
      </c>
      <c r="Z87" s="101"/>
      <c r="AA87" s="101">
        <f t="shared" si="31"/>
        <v>4307917.01</v>
      </c>
      <c r="AB87" s="101"/>
      <c r="AC87" s="101"/>
      <c r="AD87" s="101">
        <f t="shared" si="32"/>
        <v>0</v>
      </c>
      <c r="AE87" s="101">
        <v>512281.93</v>
      </c>
      <c r="AF87" s="101"/>
      <c r="AG87" s="101">
        <f t="shared" si="33"/>
        <v>512281.93</v>
      </c>
      <c r="AH87" s="101">
        <v>112112.28</v>
      </c>
      <c r="AI87" s="101"/>
      <c r="AJ87" s="107">
        <f t="shared" si="34"/>
        <v>112112.28</v>
      </c>
    </row>
    <row r="88" spans="1:36" ht="14.25" thickTop="1" thickBot="1" x14ac:dyDescent="0.25">
      <c r="A88" s="52" t="s">
        <v>99</v>
      </c>
      <c r="B88" s="102">
        <f t="shared" si="22"/>
        <v>66146684.949999996</v>
      </c>
      <c r="C88" s="102">
        <f t="shared" si="23"/>
        <v>0</v>
      </c>
      <c r="D88" s="101">
        <v>448159.08</v>
      </c>
      <c r="E88" s="101"/>
      <c r="F88" s="101">
        <f t="shared" si="24"/>
        <v>448159.08</v>
      </c>
      <c r="G88" s="101"/>
      <c r="H88" s="101"/>
      <c r="I88" s="101">
        <f t="shared" si="25"/>
        <v>0</v>
      </c>
      <c r="J88" s="101"/>
      <c r="K88" s="101"/>
      <c r="L88" s="101">
        <f t="shared" si="26"/>
        <v>0</v>
      </c>
      <c r="M88" s="101">
        <v>31423.06</v>
      </c>
      <c r="N88" s="101"/>
      <c r="O88" s="101">
        <f t="shared" si="27"/>
        <v>31423.06</v>
      </c>
      <c r="P88" s="101">
        <v>316242.34999999998</v>
      </c>
      <c r="Q88" s="101"/>
      <c r="R88" s="101">
        <f t="shared" si="28"/>
        <v>316242.34999999998</v>
      </c>
      <c r="S88" s="101">
        <v>30644.82</v>
      </c>
      <c r="T88" s="101"/>
      <c r="U88" s="101">
        <f t="shared" si="29"/>
        <v>30644.82</v>
      </c>
      <c r="V88" s="101">
        <v>201857.59</v>
      </c>
      <c r="W88" s="101"/>
      <c r="X88" s="101">
        <f t="shared" si="30"/>
        <v>201857.59</v>
      </c>
      <c r="Y88" s="101">
        <v>40886095.479999997</v>
      </c>
      <c r="Z88" s="101"/>
      <c r="AA88" s="101">
        <f t="shared" si="31"/>
        <v>40886095.479999997</v>
      </c>
      <c r="AB88" s="101"/>
      <c r="AC88" s="101"/>
      <c r="AD88" s="101">
        <f t="shared" si="32"/>
        <v>0</v>
      </c>
      <c r="AE88" s="101">
        <v>23470723.460000001</v>
      </c>
      <c r="AF88" s="101"/>
      <c r="AG88" s="101">
        <f t="shared" si="33"/>
        <v>23470723.460000001</v>
      </c>
      <c r="AH88" s="101">
        <v>761539.11</v>
      </c>
      <c r="AI88" s="101"/>
      <c r="AJ88" s="107">
        <f t="shared" si="34"/>
        <v>761539.11</v>
      </c>
    </row>
    <row r="89" spans="1:36" ht="14.25" thickTop="1" thickBot="1" x14ac:dyDescent="0.25">
      <c r="A89" s="51" t="s">
        <v>112</v>
      </c>
      <c r="B89" s="102">
        <f t="shared" si="22"/>
        <v>46171756.880000003</v>
      </c>
      <c r="C89" s="102">
        <f t="shared" si="23"/>
        <v>0</v>
      </c>
      <c r="D89" s="101">
        <v>10769.53</v>
      </c>
      <c r="E89" s="101"/>
      <c r="F89" s="101">
        <f t="shared" si="24"/>
        <v>10769.53</v>
      </c>
      <c r="G89" s="101">
        <v>620374.74</v>
      </c>
      <c r="H89" s="101"/>
      <c r="I89" s="101">
        <f t="shared" si="25"/>
        <v>620374.74</v>
      </c>
      <c r="J89" s="101"/>
      <c r="K89" s="101"/>
      <c r="L89" s="101">
        <f t="shared" si="26"/>
        <v>0</v>
      </c>
      <c r="M89" s="101"/>
      <c r="N89" s="101"/>
      <c r="O89" s="101">
        <f t="shared" si="27"/>
        <v>0</v>
      </c>
      <c r="P89" s="101">
        <v>886026.72</v>
      </c>
      <c r="Q89" s="101"/>
      <c r="R89" s="101">
        <f t="shared" si="28"/>
        <v>886026.72</v>
      </c>
      <c r="S89" s="101">
        <v>5205.53</v>
      </c>
      <c r="T89" s="101"/>
      <c r="U89" s="101">
        <f t="shared" si="29"/>
        <v>5205.53</v>
      </c>
      <c r="V89" s="101">
        <v>5945.91</v>
      </c>
      <c r="W89" s="101"/>
      <c r="X89" s="101">
        <f t="shared" si="30"/>
        <v>5945.91</v>
      </c>
      <c r="Y89" s="101">
        <v>44204788.280000001</v>
      </c>
      <c r="Z89" s="101"/>
      <c r="AA89" s="101">
        <f t="shared" si="31"/>
        <v>44204788.280000001</v>
      </c>
      <c r="AB89" s="101"/>
      <c r="AC89" s="101"/>
      <c r="AD89" s="101">
        <f t="shared" si="32"/>
        <v>0</v>
      </c>
      <c r="AE89" s="101">
        <v>12280.57</v>
      </c>
      <c r="AF89" s="101"/>
      <c r="AG89" s="101">
        <f t="shared" si="33"/>
        <v>12280.57</v>
      </c>
      <c r="AH89" s="101">
        <v>426365.6</v>
      </c>
      <c r="AI89" s="101"/>
      <c r="AJ89" s="107">
        <f t="shared" si="34"/>
        <v>426365.6</v>
      </c>
    </row>
    <row r="90" spans="1:36" ht="14.25" thickTop="1" thickBot="1" x14ac:dyDescent="0.25">
      <c r="A90" s="52" t="s">
        <v>103</v>
      </c>
      <c r="B90" s="102">
        <f t="shared" si="22"/>
        <v>0</v>
      </c>
      <c r="C90" s="102">
        <f t="shared" si="23"/>
        <v>0</v>
      </c>
      <c r="D90" s="101"/>
      <c r="E90" s="101"/>
      <c r="F90" s="101">
        <f t="shared" si="24"/>
        <v>0</v>
      </c>
      <c r="G90" s="101"/>
      <c r="H90" s="101"/>
      <c r="I90" s="101">
        <f t="shared" si="25"/>
        <v>0</v>
      </c>
      <c r="J90" s="101"/>
      <c r="K90" s="101"/>
      <c r="L90" s="101">
        <f t="shared" si="26"/>
        <v>0</v>
      </c>
      <c r="M90" s="101"/>
      <c r="N90" s="101"/>
      <c r="O90" s="101">
        <f t="shared" si="27"/>
        <v>0</v>
      </c>
      <c r="P90" s="101"/>
      <c r="Q90" s="101"/>
      <c r="R90" s="101">
        <f t="shared" si="28"/>
        <v>0</v>
      </c>
      <c r="S90" s="101"/>
      <c r="T90" s="101"/>
      <c r="U90" s="101">
        <f t="shared" si="29"/>
        <v>0</v>
      </c>
      <c r="V90" s="101"/>
      <c r="W90" s="101"/>
      <c r="X90" s="101">
        <f t="shared" si="30"/>
        <v>0</v>
      </c>
      <c r="Y90" s="101"/>
      <c r="Z90" s="101"/>
      <c r="AA90" s="101">
        <f t="shared" si="31"/>
        <v>0</v>
      </c>
      <c r="AB90" s="101"/>
      <c r="AC90" s="101"/>
      <c r="AD90" s="101">
        <f t="shared" si="32"/>
        <v>0</v>
      </c>
      <c r="AE90" s="101"/>
      <c r="AF90" s="101"/>
      <c r="AG90" s="101">
        <f t="shared" si="33"/>
        <v>0</v>
      </c>
      <c r="AH90" s="101"/>
      <c r="AI90" s="101"/>
      <c r="AJ90" s="107">
        <f t="shared" si="34"/>
        <v>0</v>
      </c>
    </row>
    <row r="91" spans="1:36" ht="14.25" thickTop="1" thickBot="1" x14ac:dyDescent="0.25">
      <c r="A91" s="52" t="s">
        <v>82</v>
      </c>
      <c r="B91" s="102">
        <f t="shared" si="22"/>
        <v>7296078.9699999997</v>
      </c>
      <c r="C91" s="102">
        <f t="shared" si="23"/>
        <v>0</v>
      </c>
      <c r="D91" s="101"/>
      <c r="E91" s="101"/>
      <c r="F91" s="101">
        <f t="shared" si="24"/>
        <v>0</v>
      </c>
      <c r="G91" s="101"/>
      <c r="H91" s="101"/>
      <c r="I91" s="101">
        <f t="shared" si="25"/>
        <v>0</v>
      </c>
      <c r="J91" s="101"/>
      <c r="K91" s="101"/>
      <c r="L91" s="101">
        <f t="shared" si="26"/>
        <v>0</v>
      </c>
      <c r="M91" s="101"/>
      <c r="N91" s="101"/>
      <c r="O91" s="101">
        <f t="shared" si="27"/>
        <v>0</v>
      </c>
      <c r="P91" s="101"/>
      <c r="Q91" s="101"/>
      <c r="R91" s="101">
        <f t="shared" si="28"/>
        <v>0</v>
      </c>
      <c r="S91" s="101"/>
      <c r="T91" s="101"/>
      <c r="U91" s="101">
        <f t="shared" si="29"/>
        <v>0</v>
      </c>
      <c r="V91" s="101"/>
      <c r="W91" s="101"/>
      <c r="X91" s="101">
        <f t="shared" si="30"/>
        <v>0</v>
      </c>
      <c r="Y91" s="101">
        <v>7296078.9699999997</v>
      </c>
      <c r="Z91" s="101"/>
      <c r="AA91" s="101">
        <f t="shared" si="31"/>
        <v>7296078.9699999997</v>
      </c>
      <c r="AB91" s="101"/>
      <c r="AC91" s="101"/>
      <c r="AD91" s="101">
        <f t="shared" si="32"/>
        <v>0</v>
      </c>
      <c r="AE91" s="101"/>
      <c r="AF91" s="101"/>
      <c r="AG91" s="101">
        <f t="shared" si="33"/>
        <v>0</v>
      </c>
      <c r="AH91" s="101"/>
      <c r="AI91" s="101"/>
      <c r="AJ91" s="107">
        <f t="shared" si="34"/>
        <v>0</v>
      </c>
    </row>
    <row r="92" spans="1:36" ht="14.25" thickTop="1" thickBot="1" x14ac:dyDescent="0.25">
      <c r="A92" s="52" t="s">
        <v>102</v>
      </c>
      <c r="B92" s="102">
        <f t="shared" si="22"/>
        <v>0</v>
      </c>
      <c r="C92" s="102">
        <f t="shared" si="23"/>
        <v>0</v>
      </c>
      <c r="D92" s="101"/>
      <c r="E92" s="101"/>
      <c r="F92" s="101">
        <f t="shared" si="24"/>
        <v>0</v>
      </c>
      <c r="G92" s="101"/>
      <c r="H92" s="101"/>
      <c r="I92" s="101">
        <f t="shared" si="25"/>
        <v>0</v>
      </c>
      <c r="J92" s="101"/>
      <c r="K92" s="101"/>
      <c r="L92" s="101">
        <f t="shared" si="26"/>
        <v>0</v>
      </c>
      <c r="M92" s="101"/>
      <c r="N92" s="101"/>
      <c r="O92" s="101">
        <f t="shared" si="27"/>
        <v>0</v>
      </c>
      <c r="P92" s="101"/>
      <c r="Q92" s="101"/>
      <c r="R92" s="101">
        <f t="shared" si="28"/>
        <v>0</v>
      </c>
      <c r="S92" s="101"/>
      <c r="T92" s="101"/>
      <c r="U92" s="101">
        <f t="shared" si="29"/>
        <v>0</v>
      </c>
      <c r="V92" s="101"/>
      <c r="W92" s="101"/>
      <c r="X92" s="101">
        <f t="shared" si="30"/>
        <v>0</v>
      </c>
      <c r="Y92" s="101"/>
      <c r="Z92" s="101"/>
      <c r="AA92" s="101">
        <f t="shared" si="31"/>
        <v>0</v>
      </c>
      <c r="AB92" s="101"/>
      <c r="AC92" s="101"/>
      <c r="AD92" s="101">
        <f t="shared" si="32"/>
        <v>0</v>
      </c>
      <c r="AE92" s="101"/>
      <c r="AF92" s="101"/>
      <c r="AG92" s="101">
        <f t="shared" si="33"/>
        <v>0</v>
      </c>
      <c r="AH92" s="101"/>
      <c r="AI92" s="101"/>
      <c r="AJ92" s="107">
        <f t="shared" si="34"/>
        <v>0</v>
      </c>
    </row>
    <row r="93" spans="1:36" ht="14.25" thickTop="1" thickBot="1" x14ac:dyDescent="0.25">
      <c r="A93" s="52" t="s">
        <v>111</v>
      </c>
      <c r="B93" s="102">
        <f t="shared" si="22"/>
        <v>48934987.159999996</v>
      </c>
      <c r="C93" s="102">
        <f t="shared" si="23"/>
        <v>134439.87</v>
      </c>
      <c r="D93" s="101">
        <v>64505.38</v>
      </c>
      <c r="E93" s="101"/>
      <c r="F93" s="101">
        <f t="shared" si="24"/>
        <v>64505.38</v>
      </c>
      <c r="G93" s="101">
        <v>1885722.13</v>
      </c>
      <c r="H93" s="101"/>
      <c r="I93" s="101">
        <f t="shared" si="25"/>
        <v>1885722.13</v>
      </c>
      <c r="J93" s="101"/>
      <c r="K93" s="101"/>
      <c r="L93" s="101">
        <f t="shared" si="26"/>
        <v>0</v>
      </c>
      <c r="M93" s="101">
        <v>1221660.25</v>
      </c>
      <c r="N93" s="101"/>
      <c r="O93" s="101">
        <f t="shared" si="27"/>
        <v>1221660.25</v>
      </c>
      <c r="P93" s="101">
        <v>17304534.289999999</v>
      </c>
      <c r="Q93" s="101">
        <v>35822.14</v>
      </c>
      <c r="R93" s="101">
        <f t="shared" si="28"/>
        <v>17340356.43</v>
      </c>
      <c r="S93" s="101">
        <v>726481.75</v>
      </c>
      <c r="T93" s="101"/>
      <c r="U93" s="101">
        <f t="shared" si="29"/>
        <v>726481.75</v>
      </c>
      <c r="V93" s="101">
        <v>490028.81</v>
      </c>
      <c r="W93" s="101"/>
      <c r="X93" s="101">
        <f t="shared" si="30"/>
        <v>490028.81</v>
      </c>
      <c r="Y93" s="101">
        <v>23250460.629999999</v>
      </c>
      <c r="Z93" s="101">
        <v>2859.68</v>
      </c>
      <c r="AA93" s="101">
        <f t="shared" si="31"/>
        <v>23253320.309999999</v>
      </c>
      <c r="AB93" s="101"/>
      <c r="AC93" s="101"/>
      <c r="AD93" s="101">
        <f t="shared" si="32"/>
        <v>0</v>
      </c>
      <c r="AE93" s="101">
        <v>112817.92</v>
      </c>
      <c r="AF93" s="101">
        <v>95758.05</v>
      </c>
      <c r="AG93" s="101">
        <f t="shared" si="33"/>
        <v>208575.97</v>
      </c>
      <c r="AH93" s="101">
        <v>3878776</v>
      </c>
      <c r="AI93" s="101"/>
      <c r="AJ93" s="107">
        <f t="shared" si="34"/>
        <v>3878776</v>
      </c>
    </row>
    <row r="94" spans="1:36" ht="14.25" thickTop="1" thickBot="1" x14ac:dyDescent="0.25">
      <c r="A94" s="52" t="s">
        <v>113</v>
      </c>
      <c r="B94" s="102">
        <f t="shared" si="22"/>
        <v>90144584.909999996</v>
      </c>
      <c r="C94" s="102">
        <f t="shared" si="23"/>
        <v>891148984.37999988</v>
      </c>
      <c r="D94" s="101">
        <v>4202270.8499999996</v>
      </c>
      <c r="E94" s="101">
        <v>2209407.62</v>
      </c>
      <c r="F94" s="101">
        <f t="shared" si="24"/>
        <v>6411678.4699999997</v>
      </c>
      <c r="G94" s="101">
        <v>26302404.010000002</v>
      </c>
      <c r="H94" s="101">
        <v>1252796.53</v>
      </c>
      <c r="I94" s="101">
        <f t="shared" si="25"/>
        <v>27555200.540000003</v>
      </c>
      <c r="J94" s="101"/>
      <c r="K94" s="101">
        <v>887683160.03999996</v>
      </c>
      <c r="L94" s="101">
        <f t="shared" si="26"/>
        <v>887683160.03999996</v>
      </c>
      <c r="M94" s="101">
        <v>767918.76</v>
      </c>
      <c r="N94" s="101"/>
      <c r="O94" s="101">
        <f t="shared" si="27"/>
        <v>767918.76</v>
      </c>
      <c r="P94" s="101">
        <v>15262162.91</v>
      </c>
      <c r="Q94" s="101">
        <v>3615.46</v>
      </c>
      <c r="R94" s="101">
        <f t="shared" si="28"/>
        <v>15265778.370000001</v>
      </c>
      <c r="S94" s="101">
        <v>54626.55</v>
      </c>
      <c r="T94" s="101"/>
      <c r="U94" s="101">
        <f t="shared" si="29"/>
        <v>54626.55</v>
      </c>
      <c r="V94" s="101">
        <v>562795.22</v>
      </c>
      <c r="W94" s="101">
        <v>0.01</v>
      </c>
      <c r="X94" s="101">
        <f t="shared" si="30"/>
        <v>562795.23</v>
      </c>
      <c r="Y94" s="101">
        <v>39109377.100000001</v>
      </c>
      <c r="Z94" s="101">
        <v>2.54</v>
      </c>
      <c r="AA94" s="101">
        <f t="shared" si="31"/>
        <v>39109379.640000001</v>
      </c>
      <c r="AB94" s="101"/>
      <c r="AC94" s="101"/>
      <c r="AD94" s="101">
        <f t="shared" si="32"/>
        <v>0</v>
      </c>
      <c r="AE94" s="101">
        <v>755465.05</v>
      </c>
      <c r="AF94" s="101"/>
      <c r="AG94" s="101">
        <f t="shared" si="33"/>
        <v>755465.05</v>
      </c>
      <c r="AH94" s="101">
        <v>3127564.46</v>
      </c>
      <c r="AI94" s="101">
        <v>2.1800000000000002</v>
      </c>
      <c r="AJ94" s="107">
        <f t="shared" si="34"/>
        <v>3127566.64</v>
      </c>
    </row>
    <row r="95" spans="1:36" ht="14.25" thickTop="1" thickBot="1" x14ac:dyDescent="0.25">
      <c r="A95" s="52" t="s">
        <v>116</v>
      </c>
      <c r="B95" s="102">
        <f t="shared" si="22"/>
        <v>16520495.109999999</v>
      </c>
      <c r="C95" s="102">
        <f t="shared" si="23"/>
        <v>152594.68</v>
      </c>
      <c r="D95" s="101"/>
      <c r="E95" s="101"/>
      <c r="F95" s="101">
        <f t="shared" si="24"/>
        <v>0</v>
      </c>
      <c r="G95" s="101">
        <v>148034.76</v>
      </c>
      <c r="H95" s="101"/>
      <c r="I95" s="101">
        <f t="shared" si="25"/>
        <v>148034.76</v>
      </c>
      <c r="J95" s="101"/>
      <c r="K95" s="101">
        <v>152594.68</v>
      </c>
      <c r="L95" s="101">
        <f t="shared" si="26"/>
        <v>152594.68</v>
      </c>
      <c r="M95" s="101">
        <v>122413.69</v>
      </c>
      <c r="N95" s="101"/>
      <c r="O95" s="101">
        <f t="shared" si="27"/>
        <v>122413.69</v>
      </c>
      <c r="P95" s="101">
        <v>1346084.64</v>
      </c>
      <c r="Q95" s="101"/>
      <c r="R95" s="101">
        <f t="shared" si="28"/>
        <v>1346084.64</v>
      </c>
      <c r="S95" s="101">
        <v>192129.1</v>
      </c>
      <c r="T95" s="101"/>
      <c r="U95" s="101">
        <f t="shared" si="29"/>
        <v>192129.1</v>
      </c>
      <c r="V95" s="101">
        <v>51043.08</v>
      </c>
      <c r="W95" s="101"/>
      <c r="X95" s="101">
        <f t="shared" si="30"/>
        <v>51043.08</v>
      </c>
      <c r="Y95" s="101">
        <v>13031597.199999999</v>
      </c>
      <c r="Z95" s="101"/>
      <c r="AA95" s="101">
        <f t="shared" si="31"/>
        <v>13031597.199999999</v>
      </c>
      <c r="AB95" s="101"/>
      <c r="AC95" s="101"/>
      <c r="AD95" s="101">
        <f t="shared" si="32"/>
        <v>0</v>
      </c>
      <c r="AE95" s="101">
        <v>187608.89</v>
      </c>
      <c r="AF95" s="101"/>
      <c r="AG95" s="101">
        <f t="shared" si="33"/>
        <v>187608.89</v>
      </c>
      <c r="AH95" s="101">
        <v>1441583.75</v>
      </c>
      <c r="AI95" s="101"/>
      <c r="AJ95" s="107">
        <f t="shared" si="34"/>
        <v>1441583.75</v>
      </c>
    </row>
    <row r="96" spans="1:36" ht="14.25" thickTop="1" thickBot="1" x14ac:dyDescent="0.25">
      <c r="A96" s="52" t="s">
        <v>120</v>
      </c>
      <c r="B96" s="102">
        <f t="shared" si="22"/>
        <v>23060720.32</v>
      </c>
      <c r="C96" s="102">
        <f t="shared" si="23"/>
        <v>348820</v>
      </c>
      <c r="D96" s="101"/>
      <c r="E96" s="101"/>
      <c r="F96" s="101">
        <f t="shared" si="24"/>
        <v>0</v>
      </c>
      <c r="G96" s="101">
        <v>517100.03</v>
      </c>
      <c r="H96" s="101"/>
      <c r="I96" s="101">
        <f t="shared" si="25"/>
        <v>517100.03</v>
      </c>
      <c r="J96" s="101"/>
      <c r="K96" s="101">
        <v>348820</v>
      </c>
      <c r="L96" s="101">
        <f t="shared" si="26"/>
        <v>348820</v>
      </c>
      <c r="M96" s="101"/>
      <c r="N96" s="101"/>
      <c r="O96" s="101">
        <f t="shared" si="27"/>
        <v>0</v>
      </c>
      <c r="P96" s="101">
        <v>896197.43</v>
      </c>
      <c r="Q96" s="101"/>
      <c r="R96" s="101">
        <f t="shared" si="28"/>
        <v>896197.43</v>
      </c>
      <c r="S96" s="101"/>
      <c r="T96" s="101"/>
      <c r="U96" s="101">
        <f t="shared" si="29"/>
        <v>0</v>
      </c>
      <c r="V96" s="101">
        <v>74796.37</v>
      </c>
      <c r="W96" s="101"/>
      <c r="X96" s="101">
        <f t="shared" si="30"/>
        <v>74796.37</v>
      </c>
      <c r="Y96" s="101">
        <v>13250335.57</v>
      </c>
      <c r="Z96" s="101"/>
      <c r="AA96" s="101">
        <f t="shared" si="31"/>
        <v>13250335.57</v>
      </c>
      <c r="AB96" s="101"/>
      <c r="AC96" s="101"/>
      <c r="AD96" s="101">
        <f t="shared" si="32"/>
        <v>0</v>
      </c>
      <c r="AE96" s="101">
        <v>7927464.5800000001</v>
      </c>
      <c r="AF96" s="101"/>
      <c r="AG96" s="101">
        <f t="shared" si="33"/>
        <v>7927464.5800000001</v>
      </c>
      <c r="AH96" s="101">
        <v>394826.34</v>
      </c>
      <c r="AI96" s="101"/>
      <c r="AJ96" s="107">
        <f t="shared" si="34"/>
        <v>394826.34</v>
      </c>
    </row>
    <row r="97" spans="1:36" ht="14.25" thickTop="1" thickBot="1" x14ac:dyDescent="0.25">
      <c r="A97" s="52" t="s">
        <v>100</v>
      </c>
      <c r="B97" s="102">
        <f t="shared" si="22"/>
        <v>0</v>
      </c>
      <c r="C97" s="102">
        <f t="shared" si="23"/>
        <v>0</v>
      </c>
      <c r="D97" s="101"/>
      <c r="E97" s="101"/>
      <c r="F97" s="101">
        <f t="shared" si="24"/>
        <v>0</v>
      </c>
      <c r="G97" s="101"/>
      <c r="H97" s="101"/>
      <c r="I97" s="101">
        <f t="shared" si="25"/>
        <v>0</v>
      </c>
      <c r="J97" s="101"/>
      <c r="K97" s="101"/>
      <c r="L97" s="101">
        <f t="shared" si="26"/>
        <v>0</v>
      </c>
      <c r="M97" s="101"/>
      <c r="N97" s="101"/>
      <c r="O97" s="101">
        <f t="shared" si="27"/>
        <v>0</v>
      </c>
      <c r="P97" s="101"/>
      <c r="Q97" s="101"/>
      <c r="R97" s="101">
        <f t="shared" si="28"/>
        <v>0</v>
      </c>
      <c r="S97" s="101"/>
      <c r="T97" s="101"/>
      <c r="U97" s="101">
        <f t="shared" si="29"/>
        <v>0</v>
      </c>
      <c r="V97" s="101"/>
      <c r="W97" s="101"/>
      <c r="X97" s="101">
        <f t="shared" si="30"/>
        <v>0</v>
      </c>
      <c r="Y97" s="101"/>
      <c r="Z97" s="101"/>
      <c r="AA97" s="101">
        <f t="shared" si="31"/>
        <v>0</v>
      </c>
      <c r="AB97" s="101"/>
      <c r="AC97" s="101"/>
      <c r="AD97" s="101">
        <f t="shared" si="32"/>
        <v>0</v>
      </c>
      <c r="AE97" s="101"/>
      <c r="AF97" s="101"/>
      <c r="AG97" s="101">
        <f t="shared" si="33"/>
        <v>0</v>
      </c>
      <c r="AH97" s="101"/>
      <c r="AI97" s="101"/>
      <c r="AJ97" s="107">
        <f t="shared" si="34"/>
        <v>0</v>
      </c>
    </row>
    <row r="98" spans="1:36" ht="14.25" thickTop="1" thickBot="1" x14ac:dyDescent="0.25">
      <c r="A98" s="51" t="s">
        <v>106</v>
      </c>
      <c r="B98" s="102">
        <f t="shared" si="22"/>
        <v>0</v>
      </c>
      <c r="C98" s="102">
        <f t="shared" si="23"/>
        <v>30727095.120000001</v>
      </c>
      <c r="D98" s="101"/>
      <c r="E98" s="101"/>
      <c r="F98" s="101">
        <f t="shared" si="24"/>
        <v>0</v>
      </c>
      <c r="G98" s="101"/>
      <c r="H98" s="101"/>
      <c r="I98" s="101">
        <f t="shared" si="25"/>
        <v>0</v>
      </c>
      <c r="J98" s="101"/>
      <c r="K98" s="101">
        <v>30727095.120000001</v>
      </c>
      <c r="L98" s="101">
        <f t="shared" si="26"/>
        <v>30727095.120000001</v>
      </c>
      <c r="M98" s="101"/>
      <c r="N98" s="101"/>
      <c r="O98" s="101">
        <f t="shared" si="27"/>
        <v>0</v>
      </c>
      <c r="P98" s="101"/>
      <c r="Q98" s="101"/>
      <c r="R98" s="101">
        <f t="shared" si="28"/>
        <v>0</v>
      </c>
      <c r="S98" s="101"/>
      <c r="T98" s="101"/>
      <c r="U98" s="101">
        <f t="shared" si="29"/>
        <v>0</v>
      </c>
      <c r="V98" s="101"/>
      <c r="W98" s="101"/>
      <c r="X98" s="101">
        <f t="shared" si="30"/>
        <v>0</v>
      </c>
      <c r="Y98" s="101"/>
      <c r="Z98" s="101"/>
      <c r="AA98" s="101">
        <f t="shared" si="31"/>
        <v>0</v>
      </c>
      <c r="AB98" s="101"/>
      <c r="AC98" s="101"/>
      <c r="AD98" s="101">
        <f t="shared" si="32"/>
        <v>0</v>
      </c>
      <c r="AE98" s="101"/>
      <c r="AF98" s="101"/>
      <c r="AG98" s="101">
        <f t="shared" si="33"/>
        <v>0</v>
      </c>
      <c r="AH98" s="101"/>
      <c r="AI98" s="101"/>
      <c r="AJ98" s="107">
        <f t="shared" si="34"/>
        <v>0</v>
      </c>
    </row>
    <row r="99" spans="1:36" ht="14.25" thickTop="1" thickBot="1" x14ac:dyDescent="0.25">
      <c r="A99" s="52" t="s">
        <v>119</v>
      </c>
      <c r="B99" s="102">
        <f t="shared" si="22"/>
        <v>7297730.9700000007</v>
      </c>
      <c r="C99" s="102">
        <f t="shared" si="23"/>
        <v>0</v>
      </c>
      <c r="D99" s="101"/>
      <c r="E99" s="101"/>
      <c r="F99" s="101">
        <f t="shared" si="24"/>
        <v>0</v>
      </c>
      <c r="G99" s="101"/>
      <c r="H99" s="101"/>
      <c r="I99" s="101">
        <f t="shared" si="25"/>
        <v>0</v>
      </c>
      <c r="J99" s="101"/>
      <c r="K99" s="101"/>
      <c r="L99" s="101">
        <f t="shared" si="26"/>
        <v>0</v>
      </c>
      <c r="M99" s="101"/>
      <c r="N99" s="101"/>
      <c r="O99" s="101">
        <f t="shared" si="27"/>
        <v>0</v>
      </c>
      <c r="P99" s="101">
        <v>460939.73</v>
      </c>
      <c r="Q99" s="101"/>
      <c r="R99" s="101">
        <f t="shared" si="28"/>
        <v>460939.73</v>
      </c>
      <c r="S99" s="101">
        <v>559981.91</v>
      </c>
      <c r="T99" s="101"/>
      <c r="U99" s="101">
        <f t="shared" si="29"/>
        <v>559981.91</v>
      </c>
      <c r="V99" s="101">
        <v>67479.179999999993</v>
      </c>
      <c r="W99" s="101"/>
      <c r="X99" s="101">
        <f t="shared" si="30"/>
        <v>67479.179999999993</v>
      </c>
      <c r="Y99" s="101">
        <v>4980371.55</v>
      </c>
      <c r="Z99" s="101"/>
      <c r="AA99" s="101">
        <f t="shared" si="31"/>
        <v>4980371.55</v>
      </c>
      <c r="AB99" s="101"/>
      <c r="AC99" s="101"/>
      <c r="AD99" s="101">
        <f t="shared" si="32"/>
        <v>0</v>
      </c>
      <c r="AE99" s="101">
        <v>311666.99</v>
      </c>
      <c r="AF99" s="101"/>
      <c r="AG99" s="101">
        <f t="shared" si="33"/>
        <v>311666.99</v>
      </c>
      <c r="AH99" s="101">
        <v>917291.61</v>
      </c>
      <c r="AI99" s="101"/>
      <c r="AJ99" s="107">
        <f t="shared" si="34"/>
        <v>917291.61</v>
      </c>
    </row>
    <row r="100" spans="1:36" ht="14.25" thickTop="1" thickBot="1" x14ac:dyDescent="0.25">
      <c r="A100" s="52" t="s">
        <v>115</v>
      </c>
      <c r="B100" s="102">
        <f t="shared" si="22"/>
        <v>12777788.230000002</v>
      </c>
      <c r="C100" s="102">
        <f t="shared" si="23"/>
        <v>0</v>
      </c>
      <c r="D100" s="101"/>
      <c r="E100" s="101"/>
      <c r="F100" s="101">
        <f t="shared" si="24"/>
        <v>0</v>
      </c>
      <c r="G100" s="101">
        <v>8403693.3100000005</v>
      </c>
      <c r="H100" s="101"/>
      <c r="I100" s="101">
        <f t="shared" si="25"/>
        <v>8403693.3100000005</v>
      </c>
      <c r="J100" s="101"/>
      <c r="K100" s="101"/>
      <c r="L100" s="101">
        <f t="shared" si="26"/>
        <v>0</v>
      </c>
      <c r="M100" s="101">
        <v>660</v>
      </c>
      <c r="N100" s="101"/>
      <c r="O100" s="101">
        <f t="shared" si="27"/>
        <v>660</v>
      </c>
      <c r="P100" s="101">
        <v>3380357.17</v>
      </c>
      <c r="Q100" s="101"/>
      <c r="R100" s="101">
        <f t="shared" si="28"/>
        <v>3380357.17</v>
      </c>
      <c r="S100" s="101">
        <v>413622.8</v>
      </c>
      <c r="T100" s="101"/>
      <c r="U100" s="101">
        <f t="shared" si="29"/>
        <v>413622.8</v>
      </c>
      <c r="V100" s="101">
        <v>497174.55</v>
      </c>
      <c r="W100" s="101"/>
      <c r="X100" s="101">
        <f t="shared" si="30"/>
        <v>497174.55</v>
      </c>
      <c r="Y100" s="101"/>
      <c r="Z100" s="101"/>
      <c r="AA100" s="101">
        <f t="shared" si="31"/>
        <v>0</v>
      </c>
      <c r="AB100" s="101"/>
      <c r="AC100" s="101"/>
      <c r="AD100" s="101">
        <f t="shared" si="32"/>
        <v>0</v>
      </c>
      <c r="AE100" s="101">
        <v>22947.72</v>
      </c>
      <c r="AF100" s="101"/>
      <c r="AG100" s="101">
        <f t="shared" si="33"/>
        <v>22947.72</v>
      </c>
      <c r="AH100" s="101">
        <v>59332.68</v>
      </c>
      <c r="AI100" s="101"/>
      <c r="AJ100" s="107">
        <f t="shared" si="34"/>
        <v>59332.68</v>
      </c>
    </row>
    <row r="101" spans="1:36" ht="14.25" thickTop="1" thickBot="1" x14ac:dyDescent="0.25">
      <c r="A101" s="52" t="s">
        <v>117</v>
      </c>
      <c r="B101" s="102">
        <f t="shared" si="22"/>
        <v>0</v>
      </c>
      <c r="C101" s="102">
        <f t="shared" si="23"/>
        <v>0</v>
      </c>
      <c r="D101" s="101"/>
      <c r="E101" s="101"/>
      <c r="F101" s="101">
        <f t="shared" si="24"/>
        <v>0</v>
      </c>
      <c r="G101" s="101"/>
      <c r="H101" s="101"/>
      <c r="I101" s="101">
        <f t="shared" si="25"/>
        <v>0</v>
      </c>
      <c r="J101" s="101"/>
      <c r="K101" s="101"/>
      <c r="L101" s="101">
        <f t="shared" si="26"/>
        <v>0</v>
      </c>
      <c r="M101" s="101"/>
      <c r="N101" s="101"/>
      <c r="O101" s="101">
        <f t="shared" si="27"/>
        <v>0</v>
      </c>
      <c r="P101" s="101"/>
      <c r="Q101" s="101"/>
      <c r="R101" s="101">
        <f t="shared" si="28"/>
        <v>0</v>
      </c>
      <c r="S101" s="101"/>
      <c r="T101" s="101"/>
      <c r="U101" s="101">
        <f t="shared" si="29"/>
        <v>0</v>
      </c>
      <c r="V101" s="101"/>
      <c r="W101" s="101"/>
      <c r="X101" s="101">
        <f t="shared" si="30"/>
        <v>0</v>
      </c>
      <c r="Y101" s="101"/>
      <c r="Z101" s="101"/>
      <c r="AA101" s="101">
        <f t="shared" si="31"/>
        <v>0</v>
      </c>
      <c r="AB101" s="101"/>
      <c r="AC101" s="101"/>
      <c r="AD101" s="101">
        <f t="shared" si="32"/>
        <v>0</v>
      </c>
      <c r="AE101" s="101"/>
      <c r="AF101" s="101"/>
      <c r="AG101" s="101">
        <f t="shared" si="33"/>
        <v>0</v>
      </c>
      <c r="AH101" s="101"/>
      <c r="AI101" s="101"/>
      <c r="AJ101" s="107">
        <f t="shared" si="34"/>
        <v>0</v>
      </c>
    </row>
    <row r="102" spans="1:36" ht="14.25" thickTop="1" thickBot="1" x14ac:dyDescent="0.25">
      <c r="A102" s="52" t="s">
        <v>122</v>
      </c>
      <c r="B102" s="102">
        <f t="shared" si="22"/>
        <v>1600701.31</v>
      </c>
      <c r="C102" s="102">
        <f t="shared" si="23"/>
        <v>0</v>
      </c>
      <c r="D102" s="101"/>
      <c r="E102" s="101"/>
      <c r="F102" s="101">
        <f t="shared" si="24"/>
        <v>0</v>
      </c>
      <c r="G102" s="101"/>
      <c r="H102" s="101"/>
      <c r="I102" s="101">
        <f t="shared" si="25"/>
        <v>0</v>
      </c>
      <c r="J102" s="101"/>
      <c r="K102" s="101"/>
      <c r="L102" s="101">
        <f t="shared" si="26"/>
        <v>0</v>
      </c>
      <c r="M102" s="101"/>
      <c r="N102" s="101"/>
      <c r="O102" s="101">
        <f t="shared" si="27"/>
        <v>0</v>
      </c>
      <c r="P102" s="101">
        <v>40110.1</v>
      </c>
      <c r="Q102" s="101"/>
      <c r="R102" s="101">
        <f t="shared" si="28"/>
        <v>40110.1</v>
      </c>
      <c r="S102" s="101"/>
      <c r="T102" s="101"/>
      <c r="U102" s="101">
        <f t="shared" si="29"/>
        <v>0</v>
      </c>
      <c r="V102" s="101"/>
      <c r="W102" s="101"/>
      <c r="X102" s="101">
        <f t="shared" si="30"/>
        <v>0</v>
      </c>
      <c r="Y102" s="101">
        <v>783791.93</v>
      </c>
      <c r="Z102" s="101"/>
      <c r="AA102" s="101">
        <f t="shared" si="31"/>
        <v>783791.93</v>
      </c>
      <c r="AB102" s="101"/>
      <c r="AC102" s="101"/>
      <c r="AD102" s="101">
        <f t="shared" si="32"/>
        <v>0</v>
      </c>
      <c r="AE102" s="101">
        <v>718593.63</v>
      </c>
      <c r="AF102" s="101"/>
      <c r="AG102" s="101">
        <f t="shared" si="33"/>
        <v>718593.63</v>
      </c>
      <c r="AH102" s="101">
        <v>58205.65</v>
      </c>
      <c r="AI102" s="101"/>
      <c r="AJ102" s="107">
        <f t="shared" si="34"/>
        <v>58205.65</v>
      </c>
    </row>
    <row r="103" spans="1:36" ht="14.25" thickTop="1" thickBot="1" x14ac:dyDescent="0.25">
      <c r="A103" s="52" t="s">
        <v>124</v>
      </c>
      <c r="B103" s="102">
        <f t="shared" si="22"/>
        <v>173363.79</v>
      </c>
      <c r="C103" s="102">
        <f t="shared" si="23"/>
        <v>0</v>
      </c>
      <c r="D103" s="101"/>
      <c r="E103" s="101"/>
      <c r="F103" s="101">
        <f t="shared" si="24"/>
        <v>0</v>
      </c>
      <c r="G103" s="101"/>
      <c r="H103" s="101"/>
      <c r="I103" s="101">
        <f t="shared" si="25"/>
        <v>0</v>
      </c>
      <c r="J103" s="101"/>
      <c r="K103" s="101"/>
      <c r="L103" s="101">
        <f t="shared" si="26"/>
        <v>0</v>
      </c>
      <c r="M103" s="101"/>
      <c r="N103" s="101"/>
      <c r="O103" s="101">
        <f t="shared" si="27"/>
        <v>0</v>
      </c>
      <c r="P103" s="101"/>
      <c r="Q103" s="101"/>
      <c r="R103" s="101">
        <f t="shared" si="28"/>
        <v>0</v>
      </c>
      <c r="S103" s="101"/>
      <c r="T103" s="101"/>
      <c r="U103" s="101">
        <f t="shared" si="29"/>
        <v>0</v>
      </c>
      <c r="V103" s="101"/>
      <c r="W103" s="101"/>
      <c r="X103" s="101">
        <f t="shared" si="30"/>
        <v>0</v>
      </c>
      <c r="Y103" s="101">
        <v>173363.79</v>
      </c>
      <c r="Z103" s="101"/>
      <c r="AA103" s="101">
        <f t="shared" si="31"/>
        <v>173363.79</v>
      </c>
      <c r="AB103" s="101"/>
      <c r="AC103" s="101"/>
      <c r="AD103" s="101">
        <f t="shared" si="32"/>
        <v>0</v>
      </c>
      <c r="AE103" s="101"/>
      <c r="AF103" s="101"/>
      <c r="AG103" s="101">
        <f t="shared" si="33"/>
        <v>0</v>
      </c>
      <c r="AH103" s="101"/>
      <c r="AI103" s="101"/>
      <c r="AJ103" s="107">
        <f t="shared" si="34"/>
        <v>0</v>
      </c>
    </row>
    <row r="104" spans="1:36" ht="14.25" thickTop="1" thickBot="1" x14ac:dyDescent="0.25">
      <c r="A104" s="52" t="s">
        <v>101</v>
      </c>
      <c r="B104" s="102">
        <f t="shared" si="22"/>
        <v>2756330.04</v>
      </c>
      <c r="C104" s="102">
        <f t="shared" si="23"/>
        <v>53707780.229999997</v>
      </c>
      <c r="D104" s="101"/>
      <c r="E104" s="101"/>
      <c r="F104" s="101">
        <f t="shared" si="24"/>
        <v>0</v>
      </c>
      <c r="G104" s="101">
        <v>2589104.13</v>
      </c>
      <c r="H104" s="101"/>
      <c r="I104" s="101">
        <f t="shared" si="25"/>
        <v>2589104.13</v>
      </c>
      <c r="J104" s="101"/>
      <c r="K104" s="101"/>
      <c r="L104" s="101">
        <f t="shared" si="26"/>
        <v>0</v>
      </c>
      <c r="M104" s="101"/>
      <c r="N104" s="101"/>
      <c r="O104" s="101">
        <f t="shared" si="27"/>
        <v>0</v>
      </c>
      <c r="P104" s="101"/>
      <c r="Q104" s="101"/>
      <c r="R104" s="101">
        <f t="shared" si="28"/>
        <v>0</v>
      </c>
      <c r="S104" s="101"/>
      <c r="T104" s="101"/>
      <c r="U104" s="101">
        <f t="shared" si="29"/>
        <v>0</v>
      </c>
      <c r="V104" s="101"/>
      <c r="W104" s="101"/>
      <c r="X104" s="101">
        <f t="shared" si="30"/>
        <v>0</v>
      </c>
      <c r="Y104" s="101"/>
      <c r="Z104" s="101"/>
      <c r="AA104" s="101">
        <f t="shared" si="31"/>
        <v>0</v>
      </c>
      <c r="AB104" s="101"/>
      <c r="AC104" s="101">
        <v>53707780.229999997</v>
      </c>
      <c r="AD104" s="101">
        <f t="shared" si="32"/>
        <v>53707780.229999997</v>
      </c>
      <c r="AE104" s="101"/>
      <c r="AF104" s="101"/>
      <c r="AG104" s="101">
        <f t="shared" si="33"/>
        <v>0</v>
      </c>
      <c r="AH104" s="101">
        <v>167225.91</v>
      </c>
      <c r="AI104" s="101"/>
      <c r="AJ104" s="107">
        <f t="shared" si="34"/>
        <v>167225.91</v>
      </c>
    </row>
    <row r="105" spans="1:36" ht="14.25" thickTop="1" thickBot="1" x14ac:dyDescent="0.25">
      <c r="A105" s="52" t="s">
        <v>107</v>
      </c>
      <c r="B105" s="102">
        <f>(D105+G105+J105+M105+P105+S105+V105+Y105+AB105+AE105+AH105)</f>
        <v>32049426.489999998</v>
      </c>
      <c r="C105" s="102">
        <f>(E105+H105+K105+N105+Q105+T105+W105+Z105+AC105+AF105+AI105)</f>
        <v>0</v>
      </c>
      <c r="D105" s="101"/>
      <c r="E105" s="101"/>
      <c r="F105" s="101">
        <f t="shared" si="24"/>
        <v>0</v>
      </c>
      <c r="G105" s="101">
        <v>30548892</v>
      </c>
      <c r="H105" s="101"/>
      <c r="I105" s="101">
        <f t="shared" si="25"/>
        <v>30548892</v>
      </c>
      <c r="J105" s="101"/>
      <c r="K105" s="101"/>
      <c r="L105" s="101">
        <f t="shared" si="26"/>
        <v>0</v>
      </c>
      <c r="M105" s="101"/>
      <c r="N105" s="101"/>
      <c r="O105" s="101">
        <f t="shared" si="27"/>
        <v>0</v>
      </c>
      <c r="P105" s="101"/>
      <c r="Q105" s="101"/>
      <c r="R105" s="101">
        <f t="shared" si="28"/>
        <v>0</v>
      </c>
      <c r="S105" s="101"/>
      <c r="T105" s="101"/>
      <c r="U105" s="101">
        <f t="shared" si="29"/>
        <v>0</v>
      </c>
      <c r="V105" s="101"/>
      <c r="W105" s="101"/>
      <c r="X105" s="101">
        <f t="shared" si="30"/>
        <v>0</v>
      </c>
      <c r="Y105" s="101"/>
      <c r="Z105" s="101"/>
      <c r="AA105" s="101">
        <f t="shared" si="31"/>
        <v>0</v>
      </c>
      <c r="AB105" s="101"/>
      <c r="AC105" s="101"/>
      <c r="AD105" s="101">
        <f t="shared" si="32"/>
        <v>0</v>
      </c>
      <c r="AE105" s="101">
        <v>1500534.49</v>
      </c>
      <c r="AF105" s="101"/>
      <c r="AG105" s="101">
        <f t="shared" si="33"/>
        <v>1500534.49</v>
      </c>
      <c r="AH105" s="101"/>
      <c r="AI105" s="101"/>
      <c r="AJ105" s="107">
        <f t="shared" si="34"/>
        <v>0</v>
      </c>
    </row>
    <row r="106" spans="1:36" ht="14.25" thickTop="1" thickBot="1" x14ac:dyDescent="0.25">
      <c r="A106" s="55" t="s">
        <v>21</v>
      </c>
      <c r="B106" s="66">
        <f t="shared" ref="B106:AJ106" si="35">SUM(B68:B105)</f>
        <v>4261467206.1099997</v>
      </c>
      <c r="C106" s="66">
        <f t="shared" si="35"/>
        <v>2113739770.5799994</v>
      </c>
      <c r="D106" s="66">
        <f t="shared" si="35"/>
        <v>27849594.130000003</v>
      </c>
      <c r="E106" s="66">
        <f t="shared" si="35"/>
        <v>2237085</v>
      </c>
      <c r="F106" s="66">
        <f t="shared" si="35"/>
        <v>30086679.129999999</v>
      </c>
      <c r="G106" s="66">
        <f t="shared" si="35"/>
        <v>409931778.26999986</v>
      </c>
      <c r="H106" s="66">
        <f t="shared" si="35"/>
        <v>485910227.74000001</v>
      </c>
      <c r="I106" s="66">
        <f t="shared" si="35"/>
        <v>895842006.00999999</v>
      </c>
      <c r="J106" s="66">
        <f t="shared" si="35"/>
        <v>1320544.7</v>
      </c>
      <c r="K106" s="66">
        <f t="shared" si="35"/>
        <v>1528513486.7299998</v>
      </c>
      <c r="L106" s="66">
        <f t="shared" si="35"/>
        <v>1529834031.4300001</v>
      </c>
      <c r="M106" s="66">
        <f t="shared" si="35"/>
        <v>59317803.109999992</v>
      </c>
      <c r="N106" s="66">
        <f t="shared" si="35"/>
        <v>2417668.5700000003</v>
      </c>
      <c r="O106" s="66">
        <f t="shared" si="35"/>
        <v>61735471.679999985</v>
      </c>
      <c r="P106" s="66">
        <f t="shared" si="35"/>
        <v>1891649036.9999998</v>
      </c>
      <c r="Q106" s="66">
        <f t="shared" si="35"/>
        <v>31590829.860000003</v>
      </c>
      <c r="R106" s="66">
        <f t="shared" si="35"/>
        <v>1923239866.8599997</v>
      </c>
      <c r="S106" s="66">
        <f t="shared" si="35"/>
        <v>22253948.800000004</v>
      </c>
      <c r="T106" s="66">
        <f t="shared" si="35"/>
        <v>0.53</v>
      </c>
      <c r="U106" s="66">
        <f t="shared" si="35"/>
        <v>22253949.330000006</v>
      </c>
      <c r="V106" s="66">
        <f t="shared" si="35"/>
        <v>41708051.399999999</v>
      </c>
      <c r="W106" s="66">
        <f t="shared" si="35"/>
        <v>894800.53999999992</v>
      </c>
      <c r="X106" s="66">
        <f t="shared" si="35"/>
        <v>42602851.939999998</v>
      </c>
      <c r="Y106" s="66">
        <f t="shared" si="35"/>
        <v>1472103165.1900001</v>
      </c>
      <c r="Z106" s="66">
        <f t="shared" si="35"/>
        <v>5177037.09</v>
      </c>
      <c r="AA106" s="66">
        <f t="shared" si="35"/>
        <v>1477280202.28</v>
      </c>
      <c r="AB106" s="66">
        <f t="shared" si="35"/>
        <v>0</v>
      </c>
      <c r="AC106" s="66">
        <f t="shared" si="35"/>
        <v>53707780.229999997</v>
      </c>
      <c r="AD106" s="66">
        <f t="shared" si="35"/>
        <v>53707780.229999997</v>
      </c>
      <c r="AE106" s="66">
        <f t="shared" si="35"/>
        <v>100689259.73999998</v>
      </c>
      <c r="AF106" s="66">
        <f t="shared" si="35"/>
        <v>489987.02</v>
      </c>
      <c r="AG106" s="66">
        <f t="shared" si="35"/>
        <v>101179246.75999998</v>
      </c>
      <c r="AH106" s="66">
        <f t="shared" si="35"/>
        <v>234644023.77000001</v>
      </c>
      <c r="AI106" s="66">
        <f t="shared" si="35"/>
        <v>2800867.2700000005</v>
      </c>
      <c r="AJ106" s="143">
        <f t="shared" si="35"/>
        <v>237444891.03999999</v>
      </c>
    </row>
    <row r="107" spans="1:36" ht="13.5" thickTop="1" x14ac:dyDescent="0.2">
      <c r="A107" s="144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x14ac:dyDescent="0.2">
      <c r="A108" s="20" t="s">
        <v>38</v>
      </c>
      <c r="B108" s="198">
        <f>(C106/B109*100)</f>
        <v>33.155625822166655</v>
      </c>
      <c r="C108" s="198"/>
      <c r="D108" s="198">
        <f>(E106/D109*100)</f>
        <v>7.4354666739186905</v>
      </c>
      <c r="E108" s="198"/>
      <c r="F108" s="36"/>
      <c r="G108" s="198">
        <f>(H106/G109*100)</f>
        <v>54.240616590887569</v>
      </c>
      <c r="H108" s="198"/>
      <c r="I108" s="36"/>
      <c r="J108" s="198">
        <f>(K106/J109*100)</f>
        <v>99.913680525281194</v>
      </c>
      <c r="K108" s="198"/>
      <c r="L108" s="36"/>
      <c r="M108" s="198">
        <f>(N106/M109*100)</f>
        <v>3.9161741284358493</v>
      </c>
      <c r="N108" s="198"/>
      <c r="O108" s="36"/>
      <c r="P108" s="198">
        <f>(Q106/P109*100)</f>
        <v>1.6425839753195812</v>
      </c>
      <c r="Q108" s="198"/>
      <c r="R108" s="36"/>
      <c r="S108" s="198">
        <f>(T106/S109*100)</f>
        <v>2.3815997427724884E-6</v>
      </c>
      <c r="T108" s="198"/>
      <c r="U108" s="36"/>
      <c r="V108" s="198">
        <f>(W106/V109*100)</f>
        <v>2.1003301404802617</v>
      </c>
      <c r="W108" s="198"/>
      <c r="X108" s="36"/>
      <c r="Y108" s="198">
        <f>(Z106/Y109*100)</f>
        <v>0.35044381438334321</v>
      </c>
      <c r="Z108" s="198"/>
      <c r="AA108" s="36"/>
      <c r="AB108" s="198">
        <f>(AC106/AB109*100)</f>
        <v>100</v>
      </c>
      <c r="AC108" s="198"/>
      <c r="AD108" s="36"/>
      <c r="AE108" s="198">
        <f>(AF106/AE109*100)</f>
        <v>0.48427620850179193</v>
      </c>
      <c r="AF108" s="198"/>
      <c r="AG108" s="36"/>
      <c r="AH108" s="198">
        <f>(AI106/AH109*100)</f>
        <v>1.1795862432467186</v>
      </c>
      <c r="AI108" s="198"/>
      <c r="AJ108" s="36"/>
    </row>
    <row r="109" spans="1:36" x14ac:dyDescent="0.2">
      <c r="A109" s="5" t="s">
        <v>39</v>
      </c>
      <c r="B109" s="200">
        <f>(B106+C106)</f>
        <v>6375206976.6899986</v>
      </c>
      <c r="C109" s="201"/>
      <c r="D109" s="200">
        <f>(D106+E106)</f>
        <v>30086679.130000003</v>
      </c>
      <c r="E109" s="201"/>
      <c r="F109" s="37"/>
      <c r="G109" s="200">
        <f>(G106+H106)</f>
        <v>895842006.00999987</v>
      </c>
      <c r="H109" s="201"/>
      <c r="I109" s="37"/>
      <c r="J109" s="200">
        <f>(J106+K106)</f>
        <v>1529834031.4299998</v>
      </c>
      <c r="K109" s="201"/>
      <c r="L109" s="37"/>
      <c r="M109" s="200">
        <f>(M106+N106)</f>
        <v>61735471.679999992</v>
      </c>
      <c r="N109" s="201"/>
      <c r="O109" s="37"/>
      <c r="P109" s="200">
        <f>(P106+Q106)</f>
        <v>1923239866.8599997</v>
      </c>
      <c r="Q109" s="201"/>
      <c r="R109" s="37"/>
      <c r="S109" s="200">
        <f>(S106+T106)</f>
        <v>22253949.330000006</v>
      </c>
      <c r="T109" s="201"/>
      <c r="U109" s="37"/>
      <c r="V109" s="200">
        <f>(V106+W106)</f>
        <v>42602851.939999998</v>
      </c>
      <c r="W109" s="201"/>
      <c r="X109" s="37"/>
      <c r="Y109" s="200">
        <f>(Y106+Z106)</f>
        <v>1477280202.28</v>
      </c>
      <c r="Z109" s="201"/>
      <c r="AA109" s="37"/>
      <c r="AB109" s="200">
        <f>(AB106+AC106)</f>
        <v>53707780.229999997</v>
      </c>
      <c r="AC109" s="201"/>
      <c r="AD109" s="37"/>
      <c r="AE109" s="200">
        <f>(AE106+AF106)</f>
        <v>101179246.75999998</v>
      </c>
      <c r="AF109" s="201"/>
      <c r="AG109" s="37"/>
      <c r="AH109" s="200">
        <f>(AH106+AI106)</f>
        <v>237444891.04000002</v>
      </c>
      <c r="AI109" s="201"/>
      <c r="AJ109" s="37"/>
    </row>
    <row r="110" spans="1:36" x14ac:dyDescent="0.2">
      <c r="A110" s="5" t="s">
        <v>40</v>
      </c>
      <c r="B110" s="198">
        <f>SUM(D110:AI110)</f>
        <v>100.00000000000001</v>
      </c>
      <c r="C110" s="201"/>
      <c r="D110" s="198">
        <f>(D109/B109*100)</f>
        <v>0.47193258571851066</v>
      </c>
      <c r="E110" s="198"/>
      <c r="F110" s="36"/>
      <c r="G110" s="198">
        <f>(G109/B109*100)</f>
        <v>14.05196739941956</v>
      </c>
      <c r="H110" s="198"/>
      <c r="I110" s="36"/>
      <c r="J110" s="198">
        <f>(J109/B109*100)</f>
        <v>23.996617474908842</v>
      </c>
      <c r="K110" s="198"/>
      <c r="L110" s="36"/>
      <c r="M110" s="198">
        <f>(M109/B109*100)</f>
        <v>0.96836811582316629</v>
      </c>
      <c r="N110" s="198"/>
      <c r="O110" s="36"/>
      <c r="P110" s="198">
        <f>(P109/B109*100)</f>
        <v>30.167489053956082</v>
      </c>
      <c r="Q110" s="198"/>
      <c r="R110" s="36"/>
      <c r="S110" s="198">
        <f>(S109/B109*100)</f>
        <v>0.349070224878475</v>
      </c>
      <c r="T110" s="198"/>
      <c r="U110" s="36"/>
      <c r="V110" s="198">
        <f>(V109/B109*100)</f>
        <v>0.66825833413363711</v>
      </c>
      <c r="W110" s="198"/>
      <c r="X110" s="36"/>
      <c r="Y110" s="198">
        <f>(Y109/B109*100)</f>
        <v>23.172270448339269</v>
      </c>
      <c r="Z110" s="198"/>
      <c r="AA110" s="36"/>
      <c r="AB110" s="198">
        <f>(AB109/B109*100)</f>
        <v>0.84244763231020658</v>
      </c>
      <c r="AC110" s="198"/>
      <c r="AD110" s="36"/>
      <c r="AE110" s="198">
        <f>(AE109/B109*100)</f>
        <v>1.587073911952144</v>
      </c>
      <c r="AF110" s="198"/>
      <c r="AG110" s="36"/>
      <c r="AH110" s="198">
        <f>(AH109/B109*100)</f>
        <v>3.7245048185601211</v>
      </c>
      <c r="AI110" s="198"/>
      <c r="AJ110" s="36"/>
    </row>
    <row r="111" spans="1:36" x14ac:dyDescent="0.2">
      <c r="A111" s="110" t="s">
        <v>95</v>
      </c>
      <c r="D111" s="41"/>
    </row>
    <row r="112" spans="1:36" x14ac:dyDescent="0.2">
      <c r="A112" s="159"/>
      <c r="B112" s="159"/>
      <c r="C112" s="169"/>
      <c r="D112" s="159"/>
      <c r="E112" s="159"/>
      <c r="F112" s="159"/>
      <c r="G112" s="159"/>
    </row>
    <row r="113" spans="1:36" x14ac:dyDescent="0.2">
      <c r="A113" s="159"/>
      <c r="B113" s="159"/>
      <c r="C113" s="41"/>
    </row>
    <row r="114" spans="1:36" x14ac:dyDescent="0.2">
      <c r="A114" s="110"/>
      <c r="D114" s="41"/>
    </row>
    <row r="115" spans="1:36" x14ac:dyDescent="0.2">
      <c r="A115" s="110"/>
      <c r="D115" s="41"/>
    </row>
    <row r="116" spans="1:36" x14ac:dyDescent="0.2">
      <c r="A116" s="110"/>
      <c r="D116" s="41"/>
    </row>
    <row r="117" spans="1:36" x14ac:dyDescent="0.2">
      <c r="A117" s="110"/>
      <c r="D117" s="41"/>
    </row>
    <row r="119" spans="1:36" ht="20.25" x14ac:dyDescent="0.3">
      <c r="A119" s="196" t="s">
        <v>42</v>
      </c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</row>
    <row r="120" spans="1:36" x14ac:dyDescent="0.2">
      <c r="A120" s="197" t="s">
        <v>56</v>
      </c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</row>
    <row r="121" spans="1:36" x14ac:dyDescent="0.2">
      <c r="A121" s="204" t="s">
        <v>129</v>
      </c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</row>
    <row r="122" spans="1:36" x14ac:dyDescent="0.2">
      <c r="A122" s="197" t="s">
        <v>110</v>
      </c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</row>
    <row r="123" spans="1:36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thickBot="1" x14ac:dyDescent="0.25"/>
    <row r="125" spans="1:36" ht="14.25" thickTop="1" thickBot="1" x14ac:dyDescent="0.25">
      <c r="A125" s="195" t="s">
        <v>33</v>
      </c>
      <c r="B125" s="199" t="s">
        <v>0</v>
      </c>
      <c r="C125" s="199"/>
      <c r="D125" s="199" t="s">
        <v>12</v>
      </c>
      <c r="E125" s="199"/>
      <c r="F125" s="155"/>
      <c r="G125" s="199" t="s">
        <v>13</v>
      </c>
      <c r="H125" s="199"/>
      <c r="I125" s="155"/>
      <c r="J125" s="199" t="s">
        <v>14</v>
      </c>
      <c r="K125" s="199"/>
      <c r="L125" s="155"/>
      <c r="M125" s="199" t="s">
        <v>15</v>
      </c>
      <c r="N125" s="199"/>
      <c r="O125" s="155"/>
      <c r="P125" s="199" t="s">
        <v>27</v>
      </c>
      <c r="Q125" s="199"/>
      <c r="R125" s="155"/>
      <c r="S125" s="199" t="s">
        <v>35</v>
      </c>
      <c r="T125" s="199"/>
      <c r="U125" s="155"/>
      <c r="V125" s="199" t="s">
        <v>16</v>
      </c>
      <c r="W125" s="199"/>
      <c r="X125" s="155"/>
      <c r="Y125" s="199" t="s">
        <v>68</v>
      </c>
      <c r="Z125" s="199"/>
      <c r="AA125" s="155"/>
      <c r="AB125" s="199" t="s">
        <v>34</v>
      </c>
      <c r="AC125" s="199"/>
      <c r="AD125" s="155"/>
      <c r="AE125" s="199" t="s">
        <v>17</v>
      </c>
      <c r="AF125" s="199"/>
      <c r="AG125" s="155"/>
      <c r="AH125" s="199" t="s">
        <v>18</v>
      </c>
      <c r="AI125" s="199"/>
      <c r="AJ125" s="73"/>
    </row>
    <row r="126" spans="1:36" ht="25.5" thickTop="1" thickBot="1" x14ac:dyDescent="0.25">
      <c r="A126" s="202"/>
      <c r="B126" s="155" t="s">
        <v>28</v>
      </c>
      <c r="C126" s="155" t="s">
        <v>25</v>
      </c>
      <c r="D126" s="155" t="s">
        <v>28</v>
      </c>
      <c r="E126" s="155" t="s">
        <v>25</v>
      </c>
      <c r="F126" s="155"/>
      <c r="G126" s="155" t="s">
        <v>28</v>
      </c>
      <c r="H126" s="155" t="s">
        <v>25</v>
      </c>
      <c r="I126" s="155"/>
      <c r="J126" s="155" t="s">
        <v>28</v>
      </c>
      <c r="K126" s="155" t="s">
        <v>25</v>
      </c>
      <c r="L126" s="155"/>
      <c r="M126" s="155" t="s">
        <v>28</v>
      </c>
      <c r="N126" s="155" t="s">
        <v>25</v>
      </c>
      <c r="O126" s="155"/>
      <c r="P126" s="155" t="s">
        <v>28</v>
      </c>
      <c r="Q126" s="155" t="s">
        <v>25</v>
      </c>
      <c r="R126" s="155"/>
      <c r="S126" s="155" t="s">
        <v>28</v>
      </c>
      <c r="T126" s="155" t="s">
        <v>25</v>
      </c>
      <c r="U126" s="155"/>
      <c r="V126" s="155" t="s">
        <v>28</v>
      </c>
      <c r="W126" s="155" t="s">
        <v>25</v>
      </c>
      <c r="X126" s="155"/>
      <c r="Y126" s="155" t="s">
        <v>28</v>
      </c>
      <c r="Z126" s="155" t="s">
        <v>25</v>
      </c>
      <c r="AA126" s="155"/>
      <c r="AB126" s="155" t="s">
        <v>28</v>
      </c>
      <c r="AC126" s="155" t="s">
        <v>25</v>
      </c>
      <c r="AD126" s="155"/>
      <c r="AE126" s="155" t="s">
        <v>28</v>
      </c>
      <c r="AF126" s="155" t="s">
        <v>25</v>
      </c>
      <c r="AG126" s="155"/>
      <c r="AH126" s="155" t="s">
        <v>28</v>
      </c>
      <c r="AI126" s="155" t="s">
        <v>25</v>
      </c>
      <c r="AJ126" s="73"/>
    </row>
    <row r="127" spans="1:36" ht="14.25" thickTop="1" thickBot="1" x14ac:dyDescent="0.25">
      <c r="A127" s="101" t="s">
        <v>88</v>
      </c>
      <c r="B127" s="102">
        <f t="shared" ref="B127:B163" si="36">(D127+G127+J127+M127+P127+S127+V127+Y127+AB127+AE127+AH127)</f>
        <v>1133194583.1400001</v>
      </c>
      <c r="C127" s="102">
        <f t="shared" ref="C127:C163" si="37">(E127+H127+K127+N127+Q127+T127+W127+Z127+AC127+AF127+AI127)</f>
        <v>558353022.11000013</v>
      </c>
      <c r="D127" s="101">
        <v>5240880.92</v>
      </c>
      <c r="E127" s="101">
        <v>4336.3599999999997</v>
      </c>
      <c r="F127" s="101">
        <f>+D127+E127</f>
        <v>5245217.28</v>
      </c>
      <c r="G127" s="101">
        <v>74857922.810000002</v>
      </c>
      <c r="H127" s="101">
        <v>146542214.84999999</v>
      </c>
      <c r="I127" s="101">
        <f>+G127+H127</f>
        <v>221400137.66</v>
      </c>
      <c r="J127" s="101">
        <v>732.79</v>
      </c>
      <c r="K127" s="101">
        <v>319037395.99000001</v>
      </c>
      <c r="L127" s="101">
        <f>+J127+K127</f>
        <v>319038128.78000003</v>
      </c>
      <c r="M127" s="101">
        <v>27220953.109999999</v>
      </c>
      <c r="N127" s="101">
        <v>30030</v>
      </c>
      <c r="O127" s="101">
        <f>+M127+N127</f>
        <v>27250983.109999999</v>
      </c>
      <c r="P127" s="101">
        <v>761316288.45000005</v>
      </c>
      <c r="Q127" s="101">
        <v>77345067.069999993</v>
      </c>
      <c r="R127" s="101">
        <f>+P127+Q127</f>
        <v>838661355.51999998</v>
      </c>
      <c r="S127" s="101">
        <v>1331070.8</v>
      </c>
      <c r="T127" s="101"/>
      <c r="U127" s="101">
        <f>+S127+T127</f>
        <v>1331070.8</v>
      </c>
      <c r="V127" s="101">
        <v>37269798.450000003</v>
      </c>
      <c r="W127" s="101">
        <v>105790.32</v>
      </c>
      <c r="X127" s="101">
        <f>+V127+W127</f>
        <v>37375588.770000003</v>
      </c>
      <c r="Y127" s="101">
        <v>178446376.02000001</v>
      </c>
      <c r="Z127" s="101">
        <v>1850661.08</v>
      </c>
      <c r="AA127" s="101">
        <f>+Y127+Z127</f>
        <v>180297037.10000002</v>
      </c>
      <c r="AB127" s="101"/>
      <c r="AC127" s="101"/>
      <c r="AD127" s="101">
        <f>+AB127+AC127</f>
        <v>0</v>
      </c>
      <c r="AE127" s="101">
        <v>11478254.119999999</v>
      </c>
      <c r="AF127" s="101">
        <v>423976.6</v>
      </c>
      <c r="AG127" s="101">
        <f>+AE127+AF127</f>
        <v>11902230.719999999</v>
      </c>
      <c r="AH127" s="101">
        <v>36032305.670000002</v>
      </c>
      <c r="AI127" s="101">
        <v>13013549.84</v>
      </c>
      <c r="AJ127" s="107">
        <f>AH127+AI127</f>
        <v>49045855.510000005</v>
      </c>
    </row>
    <row r="128" spans="1:36" ht="14.25" thickTop="1" thickBot="1" x14ac:dyDescent="0.25">
      <c r="A128" s="52" t="s">
        <v>118</v>
      </c>
      <c r="B128" s="102">
        <f t="shared" si="36"/>
        <v>752880876.69000006</v>
      </c>
      <c r="C128" s="102">
        <f>(E128+H128+K128+N128+Q128+T128+W128+Z128+AC128+AF128+AI128)</f>
        <v>98260906.940000013</v>
      </c>
      <c r="D128" s="101">
        <v>8262191.4400000004</v>
      </c>
      <c r="E128" s="101">
        <v>-165.23</v>
      </c>
      <c r="F128" s="101">
        <f t="shared" ref="F128:F164" si="38">+D128+E128</f>
        <v>8262026.21</v>
      </c>
      <c r="G128" s="101">
        <v>117910672.04000001</v>
      </c>
      <c r="H128" s="101">
        <v>70158286.060000002</v>
      </c>
      <c r="I128" s="101">
        <f t="shared" ref="I128:I164" si="39">+G128+H128</f>
        <v>188068958.10000002</v>
      </c>
      <c r="J128" s="101"/>
      <c r="K128" s="101">
        <v>17189465.350000001</v>
      </c>
      <c r="L128" s="101">
        <f t="shared" ref="L128:L164" si="40">+J128+K128</f>
        <v>17189465.350000001</v>
      </c>
      <c r="M128" s="101">
        <v>2320604.86</v>
      </c>
      <c r="N128" s="101">
        <v>1326617.04</v>
      </c>
      <c r="O128" s="101">
        <f t="shared" ref="O128:O164" si="41">+M128+N128</f>
        <v>3647221.9</v>
      </c>
      <c r="P128" s="101">
        <v>294473358.20999998</v>
      </c>
      <c r="Q128" s="101">
        <v>2712239.2</v>
      </c>
      <c r="R128" s="101">
        <f t="shared" ref="R128:R164" si="42">+P128+Q128</f>
        <v>297185597.40999997</v>
      </c>
      <c r="S128" s="101">
        <v>24590378.870000001</v>
      </c>
      <c r="T128" s="101"/>
      <c r="U128" s="101">
        <f t="shared" ref="U128:U164" si="43">+S128+T128</f>
        <v>24590378.870000001</v>
      </c>
      <c r="V128" s="101">
        <v>5357178.2300000004</v>
      </c>
      <c r="W128" s="101">
        <v>16244.78</v>
      </c>
      <c r="X128" s="101">
        <f t="shared" ref="X128:X164" si="44">+V128+W128</f>
        <v>5373423.0100000007</v>
      </c>
      <c r="Y128" s="101">
        <v>248347927.96000001</v>
      </c>
      <c r="Z128" s="101">
        <v>653620.71</v>
      </c>
      <c r="AA128" s="101">
        <f t="shared" ref="AA128:AA164" si="45">+Y128+Z128</f>
        <v>249001548.67000002</v>
      </c>
      <c r="AB128" s="101"/>
      <c r="AC128" s="101"/>
      <c r="AD128" s="101">
        <f t="shared" ref="AD128:AD164" si="46">+AB128+AC128</f>
        <v>0</v>
      </c>
      <c r="AE128" s="101">
        <v>13036055.83</v>
      </c>
      <c r="AF128" s="101"/>
      <c r="AG128" s="101">
        <f t="shared" ref="AG128:AG164" si="47">+AE128+AF128</f>
        <v>13036055.83</v>
      </c>
      <c r="AH128" s="101">
        <v>38582509.25</v>
      </c>
      <c r="AI128" s="101">
        <v>6204599.0300000003</v>
      </c>
      <c r="AJ128" s="107">
        <f t="shared" ref="AJ128:AJ164" si="48">AH128+AI128</f>
        <v>44787108.280000001</v>
      </c>
    </row>
    <row r="129" spans="1:36" ht="14.25" thickTop="1" thickBot="1" x14ac:dyDescent="0.25">
      <c r="A129" s="52" t="s">
        <v>97</v>
      </c>
      <c r="B129" s="102">
        <f t="shared" si="36"/>
        <v>506329626.75</v>
      </c>
      <c r="C129" s="102">
        <f t="shared" si="37"/>
        <v>130217077.97000001</v>
      </c>
      <c r="D129" s="101">
        <v>2480924.36</v>
      </c>
      <c r="E129" s="101"/>
      <c r="F129" s="101">
        <f t="shared" si="38"/>
        <v>2480924.36</v>
      </c>
      <c r="G129" s="101">
        <v>76208791.150000006</v>
      </c>
      <c r="H129" s="101">
        <v>84061698.25</v>
      </c>
      <c r="I129" s="101">
        <f t="shared" si="39"/>
        <v>160270489.40000001</v>
      </c>
      <c r="J129" s="101"/>
      <c r="K129" s="101">
        <v>23482735.219999999</v>
      </c>
      <c r="L129" s="101">
        <f t="shared" si="40"/>
        <v>23482735.219999999</v>
      </c>
      <c r="M129" s="101">
        <v>13102563.01</v>
      </c>
      <c r="N129" s="101">
        <v>450012.62</v>
      </c>
      <c r="O129" s="101">
        <f t="shared" si="41"/>
        <v>13552575.629999999</v>
      </c>
      <c r="P129" s="101">
        <v>173837243.87</v>
      </c>
      <c r="Q129" s="101">
        <v>20961615.219999999</v>
      </c>
      <c r="R129" s="101">
        <f t="shared" si="42"/>
        <v>194798859.09</v>
      </c>
      <c r="S129" s="101">
        <v>469963.76</v>
      </c>
      <c r="T129" s="101"/>
      <c r="U129" s="101">
        <f t="shared" si="43"/>
        <v>469963.76</v>
      </c>
      <c r="V129" s="101">
        <v>4766174.5</v>
      </c>
      <c r="W129" s="101">
        <v>34858.949999999997</v>
      </c>
      <c r="X129" s="101">
        <f t="shared" si="44"/>
        <v>4801033.45</v>
      </c>
      <c r="Y129" s="101">
        <v>194478400</v>
      </c>
      <c r="Z129" s="101">
        <v>535151.01</v>
      </c>
      <c r="AA129" s="101">
        <f t="shared" si="45"/>
        <v>195013551.00999999</v>
      </c>
      <c r="AB129" s="101"/>
      <c r="AC129" s="101"/>
      <c r="AD129" s="101">
        <f t="shared" si="46"/>
        <v>0</v>
      </c>
      <c r="AE129" s="101">
        <v>10705476.189999999</v>
      </c>
      <c r="AF129" s="101">
        <v>27944.61</v>
      </c>
      <c r="AG129" s="101">
        <f t="shared" si="47"/>
        <v>10733420.799999999</v>
      </c>
      <c r="AH129" s="101">
        <v>30280089.91</v>
      </c>
      <c r="AI129" s="101">
        <v>663062.09</v>
      </c>
      <c r="AJ129" s="107">
        <f t="shared" si="48"/>
        <v>30943152</v>
      </c>
    </row>
    <row r="130" spans="1:36" ht="14.25" thickTop="1" thickBot="1" x14ac:dyDescent="0.25">
      <c r="A130" s="52" t="s">
        <v>94</v>
      </c>
      <c r="B130" s="102">
        <f t="shared" si="36"/>
        <v>437522155.46999997</v>
      </c>
      <c r="C130" s="102">
        <f t="shared" si="37"/>
        <v>19795509.899999999</v>
      </c>
      <c r="D130" s="101">
        <v>996545.47</v>
      </c>
      <c r="E130" s="101">
        <v>591.14</v>
      </c>
      <c r="F130" s="101">
        <f t="shared" si="38"/>
        <v>997136.61</v>
      </c>
      <c r="G130" s="101">
        <v>15134144.279999999</v>
      </c>
      <c r="H130" s="101">
        <v>10994.8</v>
      </c>
      <c r="I130" s="101">
        <f t="shared" si="39"/>
        <v>15145139.08</v>
      </c>
      <c r="J130" s="101">
        <v>386841.18</v>
      </c>
      <c r="K130" s="101">
        <v>7506739.7199999997</v>
      </c>
      <c r="L130" s="101">
        <f t="shared" si="40"/>
        <v>7893580.8999999994</v>
      </c>
      <c r="M130" s="101">
        <v>5688688.1600000001</v>
      </c>
      <c r="N130" s="101">
        <v>383078</v>
      </c>
      <c r="O130" s="101">
        <f t="shared" si="41"/>
        <v>6071766.1600000001</v>
      </c>
      <c r="P130" s="101">
        <v>180047330.84999999</v>
      </c>
      <c r="Q130" s="101">
        <v>7304591.4299999997</v>
      </c>
      <c r="R130" s="101">
        <f t="shared" si="42"/>
        <v>187351922.28</v>
      </c>
      <c r="S130" s="101">
        <v>8444012.7100000009</v>
      </c>
      <c r="T130" s="101"/>
      <c r="U130" s="101">
        <f t="shared" si="43"/>
        <v>8444012.7100000009</v>
      </c>
      <c r="V130" s="101">
        <v>11988851.609999999</v>
      </c>
      <c r="W130" s="101">
        <v>557952.43000000005</v>
      </c>
      <c r="X130" s="101">
        <f t="shared" si="44"/>
        <v>12546804.039999999</v>
      </c>
      <c r="Y130" s="101">
        <v>121559385</v>
      </c>
      <c r="Z130" s="101">
        <v>1772969.8</v>
      </c>
      <c r="AA130" s="101">
        <f t="shared" si="45"/>
        <v>123332354.8</v>
      </c>
      <c r="AB130" s="101"/>
      <c r="AC130" s="101"/>
      <c r="AD130" s="101">
        <f t="shared" si="46"/>
        <v>0</v>
      </c>
      <c r="AE130" s="101">
        <v>8814722.4499999993</v>
      </c>
      <c r="AF130" s="101">
        <v>1381969.81</v>
      </c>
      <c r="AG130" s="101">
        <f t="shared" si="47"/>
        <v>10196692.26</v>
      </c>
      <c r="AH130" s="101">
        <v>84461633.760000005</v>
      </c>
      <c r="AI130" s="101">
        <v>876622.77</v>
      </c>
      <c r="AJ130" s="107">
        <f t="shared" si="48"/>
        <v>85338256.530000001</v>
      </c>
    </row>
    <row r="131" spans="1:36" ht="14.25" thickTop="1" thickBot="1" x14ac:dyDescent="0.25">
      <c r="A131" s="52" t="s">
        <v>89</v>
      </c>
      <c r="B131" s="102">
        <f t="shared" si="36"/>
        <v>307913009.60000002</v>
      </c>
      <c r="C131" s="102">
        <f t="shared" si="37"/>
        <v>45576258.350000009</v>
      </c>
      <c r="D131" s="101">
        <v>283293.33</v>
      </c>
      <c r="E131" s="101"/>
      <c r="F131" s="101">
        <f t="shared" si="38"/>
        <v>283293.33</v>
      </c>
      <c r="G131" s="101">
        <v>18476601.420000002</v>
      </c>
      <c r="H131" s="101"/>
      <c r="I131" s="101">
        <f t="shared" si="39"/>
        <v>18476601.420000002</v>
      </c>
      <c r="J131" s="101">
        <v>9914.25</v>
      </c>
      <c r="K131" s="101">
        <v>44806852.43</v>
      </c>
      <c r="L131" s="101">
        <f t="shared" si="40"/>
        <v>44816766.68</v>
      </c>
      <c r="M131" s="101">
        <v>4604954.1399999997</v>
      </c>
      <c r="N131" s="101">
        <v>57414.25</v>
      </c>
      <c r="O131" s="101">
        <f t="shared" si="41"/>
        <v>4662368.3899999997</v>
      </c>
      <c r="P131" s="101">
        <v>121952841.09</v>
      </c>
      <c r="Q131" s="101">
        <v>542431.84</v>
      </c>
      <c r="R131" s="101">
        <f t="shared" si="42"/>
        <v>122495272.93000001</v>
      </c>
      <c r="S131" s="101">
        <v>1462733.34</v>
      </c>
      <c r="T131" s="101"/>
      <c r="U131" s="101">
        <f t="shared" si="43"/>
        <v>1462733.34</v>
      </c>
      <c r="V131" s="101">
        <v>4759357.53</v>
      </c>
      <c r="W131" s="101"/>
      <c r="X131" s="101">
        <f t="shared" si="44"/>
        <v>4759357.53</v>
      </c>
      <c r="Y131" s="101">
        <v>127071135.61</v>
      </c>
      <c r="Z131" s="101">
        <v>145940.56</v>
      </c>
      <c r="AA131" s="101">
        <f t="shared" si="45"/>
        <v>127217076.17</v>
      </c>
      <c r="AB131" s="101"/>
      <c r="AC131" s="101"/>
      <c r="AD131" s="101">
        <f t="shared" si="46"/>
        <v>0</v>
      </c>
      <c r="AE131" s="101">
        <v>6064191.96</v>
      </c>
      <c r="AF131" s="101"/>
      <c r="AG131" s="101">
        <f t="shared" si="47"/>
        <v>6064191.96</v>
      </c>
      <c r="AH131" s="101">
        <v>23227986.93</v>
      </c>
      <c r="AI131" s="101">
        <v>23619.27</v>
      </c>
      <c r="AJ131" s="107">
        <f t="shared" si="48"/>
        <v>23251606.199999999</v>
      </c>
    </row>
    <row r="132" spans="1:36" ht="14.25" thickTop="1" thickBot="1" x14ac:dyDescent="0.25">
      <c r="A132" s="52" t="s">
        <v>127</v>
      </c>
      <c r="B132" s="102">
        <f t="shared" si="36"/>
        <v>0</v>
      </c>
      <c r="C132" s="102">
        <f t="shared" si="37"/>
        <v>0</v>
      </c>
      <c r="D132" s="101"/>
      <c r="E132" s="101"/>
      <c r="F132" s="101">
        <f t="shared" si="38"/>
        <v>0</v>
      </c>
      <c r="G132" s="101"/>
      <c r="H132" s="101"/>
      <c r="I132" s="101">
        <f t="shared" si="39"/>
        <v>0</v>
      </c>
      <c r="J132" s="101"/>
      <c r="K132" s="101"/>
      <c r="L132" s="101">
        <f t="shared" si="40"/>
        <v>0</v>
      </c>
      <c r="M132" s="101"/>
      <c r="N132" s="101"/>
      <c r="O132" s="101">
        <f t="shared" si="41"/>
        <v>0</v>
      </c>
      <c r="P132" s="101"/>
      <c r="Q132" s="101"/>
      <c r="R132" s="101">
        <f t="shared" si="42"/>
        <v>0</v>
      </c>
      <c r="S132" s="101"/>
      <c r="T132" s="101"/>
      <c r="U132" s="101">
        <f t="shared" si="43"/>
        <v>0</v>
      </c>
      <c r="V132" s="101"/>
      <c r="W132" s="101"/>
      <c r="X132" s="101">
        <f t="shared" si="44"/>
        <v>0</v>
      </c>
      <c r="Y132" s="101"/>
      <c r="Z132" s="101"/>
      <c r="AA132" s="101">
        <f t="shared" si="45"/>
        <v>0</v>
      </c>
      <c r="AB132" s="101"/>
      <c r="AC132" s="101"/>
      <c r="AD132" s="101">
        <f t="shared" si="46"/>
        <v>0</v>
      </c>
      <c r="AE132" s="101"/>
      <c r="AF132" s="101"/>
      <c r="AG132" s="101">
        <f t="shared" si="47"/>
        <v>0</v>
      </c>
      <c r="AH132" s="101"/>
      <c r="AI132" s="101"/>
      <c r="AJ132" s="107">
        <f t="shared" si="48"/>
        <v>0</v>
      </c>
    </row>
    <row r="133" spans="1:36" ht="14.25" thickTop="1" thickBot="1" x14ac:dyDescent="0.25">
      <c r="A133" s="52" t="s">
        <v>91</v>
      </c>
      <c r="B133" s="102">
        <f t="shared" si="36"/>
        <v>88697350.000000015</v>
      </c>
      <c r="C133" s="102">
        <f t="shared" si="37"/>
        <v>1477291.46</v>
      </c>
      <c r="D133" s="101"/>
      <c r="E133" s="101"/>
      <c r="F133" s="101">
        <f t="shared" si="38"/>
        <v>0</v>
      </c>
      <c r="G133" s="101">
        <v>34439.06</v>
      </c>
      <c r="H133" s="101"/>
      <c r="I133" s="101">
        <f t="shared" si="39"/>
        <v>34439.06</v>
      </c>
      <c r="J133" s="101"/>
      <c r="K133" s="101"/>
      <c r="L133" s="101">
        <f t="shared" si="40"/>
        <v>0</v>
      </c>
      <c r="M133" s="101">
        <v>499.34</v>
      </c>
      <c r="N133" s="101"/>
      <c r="O133" s="101">
        <f t="shared" si="41"/>
        <v>499.34</v>
      </c>
      <c r="P133" s="101">
        <v>7535715.3899999997</v>
      </c>
      <c r="Q133" s="101">
        <v>1163169.9099999999</v>
      </c>
      <c r="R133" s="101">
        <f t="shared" si="42"/>
        <v>8698885.2999999989</v>
      </c>
      <c r="S133" s="101">
        <v>391417.84</v>
      </c>
      <c r="T133" s="101"/>
      <c r="U133" s="101">
        <f t="shared" si="43"/>
        <v>391417.84</v>
      </c>
      <c r="V133" s="101">
        <v>50779.94</v>
      </c>
      <c r="W133" s="101"/>
      <c r="X133" s="101">
        <f t="shared" si="44"/>
        <v>50779.94</v>
      </c>
      <c r="Y133" s="101">
        <v>75780144.950000003</v>
      </c>
      <c r="Z133" s="101">
        <v>244166.67</v>
      </c>
      <c r="AA133" s="101">
        <f t="shared" si="45"/>
        <v>76024311.620000005</v>
      </c>
      <c r="AB133" s="101"/>
      <c r="AC133" s="101"/>
      <c r="AD133" s="101">
        <f t="shared" si="46"/>
        <v>0</v>
      </c>
      <c r="AE133" s="101">
        <v>624934.29</v>
      </c>
      <c r="AF133" s="101">
        <v>562.52</v>
      </c>
      <c r="AG133" s="101">
        <f t="shared" si="47"/>
        <v>625496.81000000006</v>
      </c>
      <c r="AH133" s="101">
        <v>4279419.1900000004</v>
      </c>
      <c r="AI133" s="101">
        <v>69392.36</v>
      </c>
      <c r="AJ133" s="107">
        <f t="shared" si="48"/>
        <v>4348811.5500000007</v>
      </c>
    </row>
    <row r="134" spans="1:36" ht="14.25" thickTop="1" thickBot="1" x14ac:dyDescent="0.25">
      <c r="A134" s="52" t="s">
        <v>123</v>
      </c>
      <c r="B134" s="102">
        <f t="shared" si="36"/>
        <v>15505792.41</v>
      </c>
      <c r="C134" s="102">
        <f t="shared" si="37"/>
        <v>97658401.459999993</v>
      </c>
      <c r="D134" s="101"/>
      <c r="E134" s="101"/>
      <c r="F134" s="101">
        <f t="shared" si="38"/>
        <v>0</v>
      </c>
      <c r="G134" s="101">
        <v>2401266.04</v>
      </c>
      <c r="H134" s="101">
        <v>97658401.459999993</v>
      </c>
      <c r="I134" s="101">
        <f t="shared" si="39"/>
        <v>100059667.5</v>
      </c>
      <c r="J134" s="101"/>
      <c r="K134" s="101"/>
      <c r="L134" s="101">
        <f t="shared" si="40"/>
        <v>0</v>
      </c>
      <c r="M134" s="101">
        <v>1340959</v>
      </c>
      <c r="N134" s="101"/>
      <c r="O134" s="101">
        <f t="shared" si="41"/>
        <v>1340959</v>
      </c>
      <c r="P134" s="101">
        <v>10538466.73</v>
      </c>
      <c r="Q134" s="101"/>
      <c r="R134" s="101">
        <f t="shared" si="42"/>
        <v>10538466.73</v>
      </c>
      <c r="S134" s="101"/>
      <c r="T134" s="101"/>
      <c r="U134" s="101">
        <f t="shared" si="43"/>
        <v>0</v>
      </c>
      <c r="V134" s="101"/>
      <c r="W134" s="101"/>
      <c r="X134" s="101">
        <f t="shared" si="44"/>
        <v>0</v>
      </c>
      <c r="Y134" s="101"/>
      <c r="Z134" s="101"/>
      <c r="AA134" s="101">
        <f t="shared" si="45"/>
        <v>0</v>
      </c>
      <c r="AB134" s="101"/>
      <c r="AC134" s="101"/>
      <c r="AD134" s="101">
        <f t="shared" si="46"/>
        <v>0</v>
      </c>
      <c r="AE134" s="101"/>
      <c r="AF134" s="101"/>
      <c r="AG134" s="101">
        <f t="shared" si="47"/>
        <v>0</v>
      </c>
      <c r="AH134" s="101">
        <v>1225100.6399999999</v>
      </c>
      <c r="AI134" s="101"/>
      <c r="AJ134" s="107">
        <f t="shared" si="48"/>
        <v>1225100.6399999999</v>
      </c>
    </row>
    <row r="135" spans="1:36" ht="14.25" thickTop="1" thickBot="1" x14ac:dyDescent="0.25">
      <c r="A135" s="52" t="s">
        <v>78</v>
      </c>
      <c r="B135" s="102">
        <f t="shared" si="36"/>
        <v>90054920.229999989</v>
      </c>
      <c r="C135" s="102">
        <f t="shared" si="37"/>
        <v>269498.87</v>
      </c>
      <c r="D135" s="77"/>
      <c r="E135" s="101"/>
      <c r="F135" s="101">
        <f t="shared" si="38"/>
        <v>0</v>
      </c>
      <c r="G135" s="101">
        <v>26084.49</v>
      </c>
      <c r="H135" s="101"/>
      <c r="I135" s="101">
        <f t="shared" si="39"/>
        <v>26084.49</v>
      </c>
      <c r="J135" s="101"/>
      <c r="K135" s="101"/>
      <c r="L135" s="101">
        <f t="shared" si="40"/>
        <v>0</v>
      </c>
      <c r="M135" s="101">
        <v>1075.8599999999999</v>
      </c>
      <c r="N135" s="101"/>
      <c r="O135" s="101">
        <f t="shared" si="41"/>
        <v>1075.8599999999999</v>
      </c>
      <c r="P135" s="101">
        <v>339790.34</v>
      </c>
      <c r="Q135" s="101"/>
      <c r="R135" s="101">
        <f t="shared" si="42"/>
        <v>339790.34</v>
      </c>
      <c r="S135" s="101">
        <v>55069.83</v>
      </c>
      <c r="T135" s="101"/>
      <c r="U135" s="101">
        <f t="shared" si="43"/>
        <v>55069.83</v>
      </c>
      <c r="V135" s="101">
        <v>1129845.3400000001</v>
      </c>
      <c r="W135" s="101"/>
      <c r="X135" s="101">
        <f t="shared" si="44"/>
        <v>1129845.3400000001</v>
      </c>
      <c r="Y135" s="101">
        <v>87829474.769999996</v>
      </c>
      <c r="Z135" s="101">
        <v>20504.87</v>
      </c>
      <c r="AA135" s="101">
        <f t="shared" si="45"/>
        <v>87849979.640000001</v>
      </c>
      <c r="AB135" s="101"/>
      <c r="AC135" s="101"/>
      <c r="AD135" s="101">
        <f t="shared" si="46"/>
        <v>0</v>
      </c>
      <c r="AE135" s="101">
        <v>503922.21</v>
      </c>
      <c r="AF135" s="101">
        <v>248994</v>
      </c>
      <c r="AG135" s="101">
        <f t="shared" si="47"/>
        <v>752916.21</v>
      </c>
      <c r="AH135" s="101">
        <v>169657.39</v>
      </c>
      <c r="AI135" s="101"/>
      <c r="AJ135" s="107">
        <f t="shared" si="48"/>
        <v>169657.39</v>
      </c>
    </row>
    <row r="136" spans="1:36" ht="14.25" thickTop="1" thickBot="1" x14ac:dyDescent="0.25">
      <c r="A136" s="52" t="s">
        <v>93</v>
      </c>
      <c r="B136" s="102">
        <f t="shared" si="36"/>
        <v>12367745.389999999</v>
      </c>
      <c r="C136" s="102">
        <f t="shared" si="37"/>
        <v>209818577.53</v>
      </c>
      <c r="D136" s="101">
        <v>9391292.6099999994</v>
      </c>
      <c r="E136" s="101"/>
      <c r="F136" s="101">
        <f t="shared" si="38"/>
        <v>9391292.6099999994</v>
      </c>
      <c r="G136" s="101">
        <v>2976452.78</v>
      </c>
      <c r="H136" s="101">
        <v>155131.71</v>
      </c>
      <c r="I136" s="101">
        <f t="shared" si="39"/>
        <v>3131584.4899999998</v>
      </c>
      <c r="J136" s="101"/>
      <c r="K136" s="101">
        <v>209663445.81999999</v>
      </c>
      <c r="L136" s="101">
        <f t="shared" si="40"/>
        <v>209663445.81999999</v>
      </c>
      <c r="M136" s="101"/>
      <c r="N136" s="101"/>
      <c r="O136" s="101">
        <f t="shared" si="41"/>
        <v>0</v>
      </c>
      <c r="P136" s="101"/>
      <c r="Q136" s="101"/>
      <c r="R136" s="101">
        <f t="shared" si="42"/>
        <v>0</v>
      </c>
      <c r="S136" s="101"/>
      <c r="T136" s="101"/>
      <c r="U136" s="101">
        <f t="shared" si="43"/>
        <v>0</v>
      </c>
      <c r="V136" s="101"/>
      <c r="W136" s="101"/>
      <c r="X136" s="101">
        <f t="shared" si="44"/>
        <v>0</v>
      </c>
      <c r="Y136" s="101"/>
      <c r="Z136" s="101"/>
      <c r="AA136" s="101">
        <f t="shared" si="45"/>
        <v>0</v>
      </c>
      <c r="AB136" s="101"/>
      <c r="AC136" s="101"/>
      <c r="AD136" s="101">
        <f t="shared" si="46"/>
        <v>0</v>
      </c>
      <c r="AE136" s="101"/>
      <c r="AF136" s="101"/>
      <c r="AG136" s="101">
        <f t="shared" si="47"/>
        <v>0</v>
      </c>
      <c r="AH136" s="101"/>
      <c r="AI136" s="101"/>
      <c r="AJ136" s="107">
        <f t="shared" si="48"/>
        <v>0</v>
      </c>
    </row>
    <row r="137" spans="1:36" ht="14.25" thickTop="1" thickBot="1" x14ac:dyDescent="0.25">
      <c r="A137" s="52" t="s">
        <v>96</v>
      </c>
      <c r="B137" s="102">
        <f t="shared" si="36"/>
        <v>9682324.0099999998</v>
      </c>
      <c r="C137" s="102">
        <f t="shared" si="37"/>
        <v>0</v>
      </c>
      <c r="D137" s="101">
        <v>49848.26</v>
      </c>
      <c r="E137" s="101"/>
      <c r="F137" s="101">
        <f t="shared" si="38"/>
        <v>49848.26</v>
      </c>
      <c r="G137" s="101">
        <v>38626.449999999997</v>
      </c>
      <c r="H137" s="101"/>
      <c r="I137" s="101">
        <f t="shared" si="39"/>
        <v>38626.449999999997</v>
      </c>
      <c r="J137" s="101"/>
      <c r="K137" s="101"/>
      <c r="L137" s="101">
        <f t="shared" si="40"/>
        <v>0</v>
      </c>
      <c r="M137" s="101">
        <v>7175.01</v>
      </c>
      <c r="N137" s="101"/>
      <c r="O137" s="101">
        <f t="shared" si="41"/>
        <v>7175.01</v>
      </c>
      <c r="P137" s="101">
        <v>3672281.28</v>
      </c>
      <c r="Q137" s="101"/>
      <c r="R137" s="101">
        <f t="shared" si="42"/>
        <v>3672281.28</v>
      </c>
      <c r="S137" s="101">
        <v>831617.24</v>
      </c>
      <c r="T137" s="101"/>
      <c r="U137" s="101">
        <f t="shared" si="43"/>
        <v>831617.24</v>
      </c>
      <c r="V137" s="101">
        <v>34393.18</v>
      </c>
      <c r="W137" s="101"/>
      <c r="X137" s="101">
        <f t="shared" si="44"/>
        <v>34393.18</v>
      </c>
      <c r="Y137" s="101">
        <v>3740570.68</v>
      </c>
      <c r="Z137" s="101"/>
      <c r="AA137" s="101">
        <f t="shared" si="45"/>
        <v>3740570.68</v>
      </c>
      <c r="AB137" s="101"/>
      <c r="AC137" s="101"/>
      <c r="AD137" s="101">
        <f t="shared" si="46"/>
        <v>0</v>
      </c>
      <c r="AE137" s="101">
        <v>219553.24</v>
      </c>
      <c r="AF137" s="101"/>
      <c r="AG137" s="101">
        <f t="shared" si="47"/>
        <v>219553.24</v>
      </c>
      <c r="AH137" s="101">
        <v>1088258.67</v>
      </c>
      <c r="AI137" s="101"/>
      <c r="AJ137" s="107">
        <f t="shared" si="48"/>
        <v>1088258.67</v>
      </c>
    </row>
    <row r="138" spans="1:36" ht="14.25" thickTop="1" thickBot="1" x14ac:dyDescent="0.25">
      <c r="A138" s="52" t="s">
        <v>83</v>
      </c>
      <c r="B138" s="102">
        <f t="shared" si="36"/>
        <v>28490655.879999999</v>
      </c>
      <c r="C138" s="102">
        <f t="shared" si="37"/>
        <v>0</v>
      </c>
      <c r="D138" s="101"/>
      <c r="E138" s="101"/>
      <c r="F138" s="101">
        <f t="shared" si="38"/>
        <v>0</v>
      </c>
      <c r="G138" s="101"/>
      <c r="H138" s="101"/>
      <c r="I138" s="101">
        <f t="shared" si="39"/>
        <v>0</v>
      </c>
      <c r="J138" s="101"/>
      <c r="K138" s="101"/>
      <c r="L138" s="101">
        <f t="shared" si="40"/>
        <v>0</v>
      </c>
      <c r="M138" s="101"/>
      <c r="N138" s="101"/>
      <c r="O138" s="101">
        <f t="shared" si="41"/>
        <v>0</v>
      </c>
      <c r="P138" s="101">
        <v>4077.59</v>
      </c>
      <c r="Q138" s="101"/>
      <c r="R138" s="101">
        <f t="shared" si="42"/>
        <v>4077.59</v>
      </c>
      <c r="S138" s="101"/>
      <c r="T138" s="101"/>
      <c r="U138" s="101">
        <f t="shared" si="43"/>
        <v>0</v>
      </c>
      <c r="V138" s="101"/>
      <c r="W138" s="101"/>
      <c r="X138" s="101">
        <f t="shared" si="44"/>
        <v>0</v>
      </c>
      <c r="Y138" s="101">
        <v>28486578.289999999</v>
      </c>
      <c r="Z138" s="101"/>
      <c r="AA138" s="101">
        <f t="shared" si="45"/>
        <v>28486578.289999999</v>
      </c>
      <c r="AB138" s="101"/>
      <c r="AC138" s="101"/>
      <c r="AD138" s="101">
        <f t="shared" si="46"/>
        <v>0</v>
      </c>
      <c r="AE138" s="101"/>
      <c r="AF138" s="101"/>
      <c r="AG138" s="101">
        <f t="shared" si="47"/>
        <v>0</v>
      </c>
      <c r="AH138" s="101"/>
      <c r="AI138" s="101"/>
      <c r="AJ138" s="107">
        <f t="shared" si="48"/>
        <v>0</v>
      </c>
    </row>
    <row r="139" spans="1:36" ht="14.25" thickTop="1" thickBot="1" x14ac:dyDescent="0.25">
      <c r="A139" s="52" t="s">
        <v>125</v>
      </c>
      <c r="B139" s="102">
        <f t="shared" si="36"/>
        <v>29971.53</v>
      </c>
      <c r="C139" s="102">
        <f t="shared" si="37"/>
        <v>14822</v>
      </c>
      <c r="D139" s="101">
        <v>6795.69</v>
      </c>
      <c r="E139" s="101">
        <v>14822</v>
      </c>
      <c r="F139" s="101">
        <f t="shared" si="38"/>
        <v>21617.69</v>
      </c>
      <c r="G139" s="101"/>
      <c r="H139" s="101"/>
      <c r="I139" s="101">
        <f t="shared" si="39"/>
        <v>0</v>
      </c>
      <c r="J139" s="101"/>
      <c r="K139" s="101"/>
      <c r="L139" s="101">
        <f t="shared" si="40"/>
        <v>0</v>
      </c>
      <c r="M139" s="101"/>
      <c r="N139" s="101"/>
      <c r="O139" s="101">
        <f t="shared" si="41"/>
        <v>0</v>
      </c>
      <c r="P139" s="101"/>
      <c r="Q139" s="101"/>
      <c r="R139" s="101">
        <f t="shared" si="42"/>
        <v>0</v>
      </c>
      <c r="S139" s="101"/>
      <c r="T139" s="101"/>
      <c r="U139" s="101">
        <f t="shared" si="43"/>
        <v>0</v>
      </c>
      <c r="V139" s="101"/>
      <c r="W139" s="101"/>
      <c r="X139" s="101">
        <f t="shared" si="44"/>
        <v>0</v>
      </c>
      <c r="Y139" s="101"/>
      <c r="Z139" s="101"/>
      <c r="AA139" s="101">
        <f t="shared" si="45"/>
        <v>0</v>
      </c>
      <c r="AB139" s="101"/>
      <c r="AC139" s="101"/>
      <c r="AD139" s="101">
        <f t="shared" si="46"/>
        <v>0</v>
      </c>
      <c r="AE139" s="101"/>
      <c r="AF139" s="101"/>
      <c r="AG139" s="101">
        <f t="shared" si="47"/>
        <v>0</v>
      </c>
      <c r="AH139" s="101">
        <v>23175.84</v>
      </c>
      <c r="AI139" s="101"/>
      <c r="AJ139" s="107">
        <f t="shared" si="48"/>
        <v>23175.84</v>
      </c>
    </row>
    <row r="140" spans="1:36" ht="14.25" thickTop="1" thickBot="1" x14ac:dyDescent="0.25">
      <c r="A140" s="52" t="s">
        <v>81</v>
      </c>
      <c r="B140" s="102">
        <f t="shared" si="36"/>
        <v>37223215.57</v>
      </c>
      <c r="C140" s="102">
        <f t="shared" si="37"/>
        <v>79385.51999999999</v>
      </c>
      <c r="D140" s="101"/>
      <c r="E140" s="101"/>
      <c r="F140" s="101">
        <f t="shared" si="38"/>
        <v>0</v>
      </c>
      <c r="G140" s="101">
        <v>15179313.529999999</v>
      </c>
      <c r="H140" s="101">
        <v>45765.52</v>
      </c>
      <c r="I140" s="101">
        <f t="shared" si="39"/>
        <v>15225079.049999999</v>
      </c>
      <c r="J140" s="101"/>
      <c r="K140" s="101"/>
      <c r="L140" s="101">
        <f t="shared" si="40"/>
        <v>0</v>
      </c>
      <c r="M140" s="101"/>
      <c r="N140" s="101"/>
      <c r="O140" s="101">
        <f t="shared" si="41"/>
        <v>0</v>
      </c>
      <c r="P140" s="101">
        <v>3886095.92</v>
      </c>
      <c r="Q140" s="101"/>
      <c r="R140" s="101">
        <f t="shared" si="42"/>
        <v>3886095.92</v>
      </c>
      <c r="S140" s="101"/>
      <c r="T140" s="101"/>
      <c r="U140" s="101">
        <f t="shared" si="43"/>
        <v>0</v>
      </c>
      <c r="V140" s="101">
        <v>28356.41</v>
      </c>
      <c r="W140" s="101"/>
      <c r="X140" s="101">
        <f t="shared" si="44"/>
        <v>28356.41</v>
      </c>
      <c r="Y140" s="101">
        <v>17481709.609999999</v>
      </c>
      <c r="Z140" s="101"/>
      <c r="AA140" s="101">
        <f t="shared" si="45"/>
        <v>17481709.609999999</v>
      </c>
      <c r="AB140" s="101"/>
      <c r="AC140" s="101"/>
      <c r="AD140" s="101">
        <f t="shared" si="46"/>
        <v>0</v>
      </c>
      <c r="AE140" s="101">
        <v>192866.88</v>
      </c>
      <c r="AF140" s="101">
        <v>2320</v>
      </c>
      <c r="AG140" s="101">
        <f t="shared" si="47"/>
        <v>195186.88</v>
      </c>
      <c r="AH140" s="101">
        <v>454873.22</v>
      </c>
      <c r="AI140" s="101">
        <v>31300</v>
      </c>
      <c r="AJ140" s="107">
        <f t="shared" si="48"/>
        <v>486173.22</v>
      </c>
    </row>
    <row r="141" spans="1:36" ht="14.25" thickTop="1" thickBot="1" x14ac:dyDescent="0.25">
      <c r="A141" s="52" t="s">
        <v>80</v>
      </c>
      <c r="B141" s="102">
        <f t="shared" si="36"/>
        <v>30682937.050000001</v>
      </c>
      <c r="C141" s="102">
        <f t="shared" si="37"/>
        <v>646544.94999999995</v>
      </c>
      <c r="D141" s="101">
        <v>931.29</v>
      </c>
      <c r="E141" s="101"/>
      <c r="F141" s="101">
        <f t="shared" si="38"/>
        <v>931.29</v>
      </c>
      <c r="G141" s="101">
        <v>702195.9</v>
      </c>
      <c r="H141" s="101">
        <v>364016.01</v>
      </c>
      <c r="I141" s="101">
        <f t="shared" si="39"/>
        <v>1066211.9100000001</v>
      </c>
      <c r="J141" s="101"/>
      <c r="K141" s="101"/>
      <c r="L141" s="101">
        <f t="shared" si="40"/>
        <v>0</v>
      </c>
      <c r="M141" s="101"/>
      <c r="N141" s="101"/>
      <c r="O141" s="101">
        <f t="shared" si="41"/>
        <v>0</v>
      </c>
      <c r="P141" s="101">
        <v>4534716.97</v>
      </c>
      <c r="Q141" s="101">
        <v>282528.94</v>
      </c>
      <c r="R141" s="101">
        <f t="shared" si="42"/>
        <v>4817245.91</v>
      </c>
      <c r="S141" s="101">
        <v>137979.99</v>
      </c>
      <c r="T141" s="101"/>
      <c r="U141" s="101">
        <f t="shared" si="43"/>
        <v>137979.99</v>
      </c>
      <c r="V141" s="101">
        <v>64655.17</v>
      </c>
      <c r="W141" s="101"/>
      <c r="X141" s="101">
        <f t="shared" si="44"/>
        <v>64655.17</v>
      </c>
      <c r="Y141" s="101">
        <v>18912924.370000001</v>
      </c>
      <c r="Z141" s="101"/>
      <c r="AA141" s="101">
        <f t="shared" si="45"/>
        <v>18912924.370000001</v>
      </c>
      <c r="AB141" s="101"/>
      <c r="AC141" s="101"/>
      <c r="AD141" s="101">
        <f t="shared" si="46"/>
        <v>0</v>
      </c>
      <c r="AE141" s="101">
        <v>1300170.5900000001</v>
      </c>
      <c r="AF141" s="101"/>
      <c r="AG141" s="101">
        <f t="shared" si="47"/>
        <v>1300170.5900000001</v>
      </c>
      <c r="AH141" s="101">
        <v>5029362.7699999996</v>
      </c>
      <c r="AI141" s="101"/>
      <c r="AJ141" s="107">
        <f t="shared" si="48"/>
        <v>5029362.7699999996</v>
      </c>
    </row>
    <row r="142" spans="1:36" ht="14.25" thickTop="1" thickBot="1" x14ac:dyDescent="0.25">
      <c r="A142" s="52" t="s">
        <v>104</v>
      </c>
      <c r="B142" s="102">
        <f t="shared" si="36"/>
        <v>58901128.919999994</v>
      </c>
      <c r="C142" s="102">
        <f t="shared" si="37"/>
        <v>0</v>
      </c>
      <c r="D142" s="101"/>
      <c r="E142" s="101"/>
      <c r="F142" s="101">
        <f t="shared" si="38"/>
        <v>0</v>
      </c>
      <c r="G142" s="101">
        <v>20059.95</v>
      </c>
      <c r="H142" s="101"/>
      <c r="I142" s="101">
        <f t="shared" si="39"/>
        <v>20059.95</v>
      </c>
      <c r="J142" s="101"/>
      <c r="K142" s="101"/>
      <c r="L142" s="101">
        <f t="shared" si="40"/>
        <v>0</v>
      </c>
      <c r="M142" s="101"/>
      <c r="N142" s="101"/>
      <c r="O142" s="101">
        <f t="shared" si="41"/>
        <v>0</v>
      </c>
      <c r="P142" s="101">
        <v>74927.58</v>
      </c>
      <c r="Q142" s="101"/>
      <c r="R142" s="101">
        <f t="shared" si="42"/>
        <v>74927.58</v>
      </c>
      <c r="S142" s="101">
        <v>4316.38</v>
      </c>
      <c r="T142" s="101"/>
      <c r="U142" s="101">
        <f t="shared" si="43"/>
        <v>4316.38</v>
      </c>
      <c r="V142" s="101">
        <v>219707.6</v>
      </c>
      <c r="W142" s="101"/>
      <c r="X142" s="101">
        <f t="shared" si="44"/>
        <v>219707.6</v>
      </c>
      <c r="Y142" s="101">
        <v>51364147.229999997</v>
      </c>
      <c r="Z142" s="101"/>
      <c r="AA142" s="101">
        <f t="shared" si="45"/>
        <v>51364147.229999997</v>
      </c>
      <c r="AB142" s="101"/>
      <c r="AC142" s="101"/>
      <c r="AD142" s="101">
        <f t="shared" si="46"/>
        <v>0</v>
      </c>
      <c r="AE142" s="101">
        <v>7049633.1900000004</v>
      </c>
      <c r="AF142" s="101"/>
      <c r="AG142" s="101">
        <f t="shared" si="47"/>
        <v>7049633.1900000004</v>
      </c>
      <c r="AH142" s="101">
        <v>168336.99</v>
      </c>
      <c r="AI142" s="101"/>
      <c r="AJ142" s="107">
        <f t="shared" si="48"/>
        <v>168336.99</v>
      </c>
    </row>
    <row r="143" spans="1:36" ht="14.25" thickTop="1" thickBot="1" x14ac:dyDescent="0.25">
      <c r="A143" s="52" t="s">
        <v>79</v>
      </c>
      <c r="B143" s="102">
        <f t="shared" si="36"/>
        <v>37273027.050000004</v>
      </c>
      <c r="C143" s="102">
        <f>(E143+H143+K143+N143+Q143+T143+W143+Z143+AC143+AF143+AI143)</f>
        <v>86387627.069999993</v>
      </c>
      <c r="D143" s="101">
        <v>3620.65</v>
      </c>
      <c r="E143" s="101"/>
      <c r="F143" s="101">
        <f t="shared" si="38"/>
        <v>3620.65</v>
      </c>
      <c r="G143" s="101">
        <v>1909231.37</v>
      </c>
      <c r="H143" s="101">
        <v>85407058.909999996</v>
      </c>
      <c r="I143" s="101">
        <f t="shared" si="39"/>
        <v>87316290.280000001</v>
      </c>
      <c r="J143" s="101">
        <v>2120.0100000000002</v>
      </c>
      <c r="K143" s="101">
        <v>958139.06</v>
      </c>
      <c r="L143" s="101">
        <f t="shared" si="40"/>
        <v>960259.07000000007</v>
      </c>
      <c r="M143" s="101">
        <v>159245.10999999999</v>
      </c>
      <c r="N143" s="101"/>
      <c r="O143" s="101">
        <f t="shared" si="41"/>
        <v>159245.10999999999</v>
      </c>
      <c r="P143" s="101">
        <v>4288791.82</v>
      </c>
      <c r="Q143" s="101"/>
      <c r="R143" s="101">
        <f t="shared" si="42"/>
        <v>4288791.82</v>
      </c>
      <c r="S143" s="101">
        <v>3214932.99</v>
      </c>
      <c r="T143" s="101"/>
      <c r="U143" s="101">
        <f t="shared" si="43"/>
        <v>3214932.99</v>
      </c>
      <c r="V143" s="101">
        <v>118588.23</v>
      </c>
      <c r="W143" s="101"/>
      <c r="X143" s="101">
        <f t="shared" si="44"/>
        <v>118588.23</v>
      </c>
      <c r="Y143" s="101">
        <v>19452702.949999999</v>
      </c>
      <c r="Z143" s="101">
        <v>22429.1</v>
      </c>
      <c r="AA143" s="101">
        <f t="shared" si="45"/>
        <v>19475132.050000001</v>
      </c>
      <c r="AB143" s="101"/>
      <c r="AC143" s="101"/>
      <c r="AD143" s="101">
        <f t="shared" si="46"/>
        <v>0</v>
      </c>
      <c r="AE143" s="101">
        <v>4340310.1100000003</v>
      </c>
      <c r="AF143" s="101"/>
      <c r="AG143" s="101">
        <f t="shared" si="47"/>
        <v>4340310.1100000003</v>
      </c>
      <c r="AH143" s="101">
        <v>3783483.81</v>
      </c>
      <c r="AI143" s="101"/>
      <c r="AJ143" s="107">
        <f t="shared" si="48"/>
        <v>3783483.81</v>
      </c>
    </row>
    <row r="144" spans="1:36" ht="14.25" thickTop="1" thickBot="1" x14ac:dyDescent="0.25">
      <c r="A144" s="52" t="s">
        <v>84</v>
      </c>
      <c r="B144" s="102">
        <f t="shared" si="36"/>
        <v>0</v>
      </c>
      <c r="C144" s="102">
        <f t="shared" si="37"/>
        <v>0</v>
      </c>
      <c r="D144" s="101"/>
      <c r="E144" s="101"/>
      <c r="F144" s="101">
        <f t="shared" si="38"/>
        <v>0</v>
      </c>
      <c r="G144" s="101"/>
      <c r="H144" s="101"/>
      <c r="I144" s="101">
        <f t="shared" si="39"/>
        <v>0</v>
      </c>
      <c r="J144" s="101"/>
      <c r="K144" s="101"/>
      <c r="L144" s="101">
        <f t="shared" si="40"/>
        <v>0</v>
      </c>
      <c r="M144" s="101"/>
      <c r="N144" s="101"/>
      <c r="O144" s="101">
        <f t="shared" si="41"/>
        <v>0</v>
      </c>
      <c r="P144" s="101"/>
      <c r="Q144" s="101"/>
      <c r="R144" s="101">
        <f t="shared" si="42"/>
        <v>0</v>
      </c>
      <c r="S144" s="101"/>
      <c r="T144" s="101"/>
      <c r="U144" s="101">
        <f t="shared" si="43"/>
        <v>0</v>
      </c>
      <c r="V144" s="101"/>
      <c r="W144" s="101"/>
      <c r="X144" s="101">
        <f t="shared" si="44"/>
        <v>0</v>
      </c>
      <c r="Y144" s="101"/>
      <c r="Z144" s="101"/>
      <c r="AA144" s="101">
        <f t="shared" si="45"/>
        <v>0</v>
      </c>
      <c r="AB144" s="101"/>
      <c r="AC144" s="101"/>
      <c r="AD144" s="101">
        <f t="shared" si="46"/>
        <v>0</v>
      </c>
      <c r="AE144" s="101"/>
      <c r="AF144" s="101"/>
      <c r="AG144" s="101">
        <f t="shared" si="47"/>
        <v>0</v>
      </c>
      <c r="AH144" s="101"/>
      <c r="AI144" s="101"/>
      <c r="AJ144" s="107">
        <f t="shared" si="48"/>
        <v>0</v>
      </c>
    </row>
    <row r="145" spans="1:36" ht="14.25" thickTop="1" thickBot="1" x14ac:dyDescent="0.25">
      <c r="A145" s="52" t="s">
        <v>98</v>
      </c>
      <c r="B145" s="102">
        <f t="shared" si="36"/>
        <v>1920449.09</v>
      </c>
      <c r="C145" s="102">
        <f t="shared" si="37"/>
        <v>23405537.899999999</v>
      </c>
      <c r="D145" s="101"/>
      <c r="E145" s="101"/>
      <c r="F145" s="101">
        <f t="shared" si="38"/>
        <v>0</v>
      </c>
      <c r="G145" s="101">
        <v>1920449.09</v>
      </c>
      <c r="H145" s="101"/>
      <c r="I145" s="101">
        <f t="shared" si="39"/>
        <v>1920449.09</v>
      </c>
      <c r="J145" s="101"/>
      <c r="K145" s="101">
        <v>23405537.899999999</v>
      </c>
      <c r="L145" s="101">
        <f t="shared" si="40"/>
        <v>23405537.899999999</v>
      </c>
      <c r="M145" s="101"/>
      <c r="N145" s="101"/>
      <c r="O145" s="101">
        <f t="shared" si="41"/>
        <v>0</v>
      </c>
      <c r="P145" s="101"/>
      <c r="Q145" s="101"/>
      <c r="R145" s="101">
        <f t="shared" si="42"/>
        <v>0</v>
      </c>
      <c r="S145" s="101"/>
      <c r="T145" s="101"/>
      <c r="U145" s="101">
        <f t="shared" si="43"/>
        <v>0</v>
      </c>
      <c r="V145" s="101"/>
      <c r="W145" s="101"/>
      <c r="X145" s="101">
        <f t="shared" si="44"/>
        <v>0</v>
      </c>
      <c r="Y145" s="101"/>
      <c r="Z145" s="101"/>
      <c r="AA145" s="101">
        <f t="shared" si="45"/>
        <v>0</v>
      </c>
      <c r="AB145" s="101"/>
      <c r="AC145" s="101"/>
      <c r="AD145" s="101">
        <f t="shared" si="46"/>
        <v>0</v>
      </c>
      <c r="AE145" s="101"/>
      <c r="AF145" s="101"/>
      <c r="AG145" s="101">
        <f t="shared" si="47"/>
        <v>0</v>
      </c>
      <c r="AH145" s="101"/>
      <c r="AI145" s="101"/>
      <c r="AJ145" s="107">
        <f t="shared" si="48"/>
        <v>0</v>
      </c>
    </row>
    <row r="146" spans="1:36" ht="14.25" thickTop="1" thickBot="1" x14ac:dyDescent="0.25">
      <c r="A146" s="52" t="s">
        <v>90</v>
      </c>
      <c r="B146" s="102">
        <f t="shared" si="36"/>
        <v>5070227.7</v>
      </c>
      <c r="C146" s="102">
        <f t="shared" si="37"/>
        <v>121785</v>
      </c>
      <c r="D146" s="101">
        <v>143504.31</v>
      </c>
      <c r="E146" s="101"/>
      <c r="F146" s="101">
        <f t="shared" si="38"/>
        <v>143504.31</v>
      </c>
      <c r="G146" s="101">
        <v>305877.71000000002</v>
      </c>
      <c r="H146" s="101"/>
      <c r="I146" s="101">
        <f t="shared" si="39"/>
        <v>305877.71000000002</v>
      </c>
      <c r="J146" s="101"/>
      <c r="K146" s="101">
        <v>121785</v>
      </c>
      <c r="L146" s="101">
        <f t="shared" si="40"/>
        <v>121785</v>
      </c>
      <c r="M146" s="101"/>
      <c r="N146" s="101"/>
      <c r="O146" s="101">
        <f t="shared" si="41"/>
        <v>0</v>
      </c>
      <c r="P146" s="101">
        <v>11114.41</v>
      </c>
      <c r="Q146" s="101"/>
      <c r="R146" s="101">
        <f t="shared" si="42"/>
        <v>11114.41</v>
      </c>
      <c r="S146" s="101"/>
      <c r="T146" s="101"/>
      <c r="U146" s="101">
        <f t="shared" si="43"/>
        <v>0</v>
      </c>
      <c r="V146" s="101"/>
      <c r="W146" s="101"/>
      <c r="X146" s="101">
        <f t="shared" si="44"/>
        <v>0</v>
      </c>
      <c r="Y146" s="101">
        <v>4026570.14</v>
      </c>
      <c r="Z146" s="101"/>
      <c r="AA146" s="101">
        <f t="shared" si="45"/>
        <v>4026570.14</v>
      </c>
      <c r="AB146" s="101"/>
      <c r="AC146" s="101"/>
      <c r="AD146" s="101">
        <f t="shared" si="46"/>
        <v>0</v>
      </c>
      <c r="AE146" s="101">
        <v>235329.31</v>
      </c>
      <c r="AF146" s="101"/>
      <c r="AG146" s="101">
        <f t="shared" si="47"/>
        <v>235329.31</v>
      </c>
      <c r="AH146" s="101">
        <v>347831.82</v>
      </c>
      <c r="AI146" s="101"/>
      <c r="AJ146" s="107">
        <f t="shared" si="48"/>
        <v>347831.82</v>
      </c>
    </row>
    <row r="147" spans="1:36" ht="14.25" thickTop="1" thickBot="1" x14ac:dyDescent="0.25">
      <c r="A147" s="52" t="s">
        <v>99</v>
      </c>
      <c r="B147" s="102">
        <f t="shared" si="36"/>
        <v>65385603.689999998</v>
      </c>
      <c r="C147" s="102">
        <f t="shared" si="37"/>
        <v>50400</v>
      </c>
      <c r="D147" s="101">
        <v>418218.98</v>
      </c>
      <c r="E147" s="101"/>
      <c r="F147" s="101">
        <f t="shared" si="38"/>
        <v>418218.98</v>
      </c>
      <c r="G147" s="101">
        <v>28339</v>
      </c>
      <c r="H147" s="101"/>
      <c r="I147" s="101">
        <f t="shared" si="39"/>
        <v>28339</v>
      </c>
      <c r="J147" s="101"/>
      <c r="K147" s="101"/>
      <c r="L147" s="101">
        <f t="shared" si="40"/>
        <v>0</v>
      </c>
      <c r="M147" s="101">
        <v>7109.42</v>
      </c>
      <c r="N147" s="101"/>
      <c r="O147" s="101">
        <f t="shared" si="41"/>
        <v>7109.42</v>
      </c>
      <c r="P147" s="101">
        <v>414306.99</v>
      </c>
      <c r="Q147" s="101"/>
      <c r="R147" s="101">
        <f t="shared" si="42"/>
        <v>414306.99</v>
      </c>
      <c r="S147" s="101">
        <v>40344.83</v>
      </c>
      <c r="T147" s="101"/>
      <c r="U147" s="101">
        <f t="shared" si="43"/>
        <v>40344.83</v>
      </c>
      <c r="V147" s="101"/>
      <c r="W147" s="101"/>
      <c r="X147" s="101">
        <f t="shared" si="44"/>
        <v>0</v>
      </c>
      <c r="Y147" s="101">
        <v>41207875.75</v>
      </c>
      <c r="Z147" s="101">
        <v>33000</v>
      </c>
      <c r="AA147" s="101">
        <f t="shared" si="45"/>
        <v>41240875.75</v>
      </c>
      <c r="AB147" s="101"/>
      <c r="AC147" s="101"/>
      <c r="AD147" s="101">
        <f t="shared" si="46"/>
        <v>0</v>
      </c>
      <c r="AE147" s="101">
        <v>15999243.050000001</v>
      </c>
      <c r="AF147" s="101">
        <v>17400</v>
      </c>
      <c r="AG147" s="101">
        <f t="shared" si="47"/>
        <v>16016643.050000001</v>
      </c>
      <c r="AH147" s="101">
        <v>7270165.6699999999</v>
      </c>
      <c r="AI147" s="101"/>
      <c r="AJ147" s="107">
        <f t="shared" si="48"/>
        <v>7270165.6699999999</v>
      </c>
    </row>
    <row r="148" spans="1:36" ht="14.25" thickTop="1" thickBot="1" x14ac:dyDescent="0.25">
      <c r="A148" s="51" t="s">
        <v>112</v>
      </c>
      <c r="B148" s="102">
        <f t="shared" si="36"/>
        <v>41383821.57</v>
      </c>
      <c r="C148" s="102">
        <f t="shared" si="37"/>
        <v>0</v>
      </c>
      <c r="D148" s="101">
        <v>12177.47</v>
      </c>
      <c r="E148" s="101"/>
      <c r="F148" s="101">
        <f t="shared" si="38"/>
        <v>12177.47</v>
      </c>
      <c r="G148" s="101">
        <v>534361.71</v>
      </c>
      <c r="H148" s="101"/>
      <c r="I148" s="101">
        <f t="shared" si="39"/>
        <v>534361.71</v>
      </c>
      <c r="J148" s="101">
        <v>1048257.89</v>
      </c>
      <c r="K148" s="101"/>
      <c r="L148" s="101">
        <f t="shared" si="40"/>
        <v>1048257.89</v>
      </c>
      <c r="M148" s="101"/>
      <c r="N148" s="101"/>
      <c r="O148" s="101">
        <f t="shared" si="41"/>
        <v>0</v>
      </c>
      <c r="P148" s="101"/>
      <c r="Q148" s="101"/>
      <c r="R148" s="101">
        <f t="shared" si="42"/>
        <v>0</v>
      </c>
      <c r="S148" s="101">
        <v>68008.850000000006</v>
      </c>
      <c r="T148" s="101"/>
      <c r="U148" s="101">
        <f t="shared" si="43"/>
        <v>68008.850000000006</v>
      </c>
      <c r="V148" s="101">
        <v>11173.8</v>
      </c>
      <c r="W148" s="101"/>
      <c r="X148" s="101">
        <f t="shared" si="44"/>
        <v>11173.8</v>
      </c>
      <c r="Y148" s="101">
        <v>39369316.450000003</v>
      </c>
      <c r="Z148" s="101"/>
      <c r="AA148" s="101">
        <f t="shared" si="45"/>
        <v>39369316.450000003</v>
      </c>
      <c r="AB148" s="101"/>
      <c r="AC148" s="101"/>
      <c r="AD148" s="101">
        <f t="shared" si="46"/>
        <v>0</v>
      </c>
      <c r="AE148" s="101">
        <v>6150</v>
      </c>
      <c r="AF148" s="101"/>
      <c r="AG148" s="101">
        <f t="shared" si="47"/>
        <v>6150</v>
      </c>
      <c r="AH148" s="101">
        <v>334375.40000000002</v>
      </c>
      <c r="AI148" s="101"/>
      <c r="AJ148" s="107">
        <f t="shared" si="48"/>
        <v>334375.40000000002</v>
      </c>
    </row>
    <row r="149" spans="1:36" ht="14.25" thickTop="1" thickBot="1" x14ac:dyDescent="0.25">
      <c r="A149" s="52" t="s">
        <v>103</v>
      </c>
      <c r="B149" s="102">
        <f t="shared" si="36"/>
        <v>0</v>
      </c>
      <c r="C149" s="102">
        <f t="shared" si="37"/>
        <v>0</v>
      </c>
      <c r="D149" s="101"/>
      <c r="E149" s="101"/>
      <c r="F149" s="101">
        <f t="shared" si="38"/>
        <v>0</v>
      </c>
      <c r="G149" s="101"/>
      <c r="H149" s="101"/>
      <c r="I149" s="101">
        <f t="shared" si="39"/>
        <v>0</v>
      </c>
      <c r="J149" s="101"/>
      <c r="K149" s="101"/>
      <c r="L149" s="101">
        <f t="shared" si="40"/>
        <v>0</v>
      </c>
      <c r="M149" s="101"/>
      <c r="N149" s="101"/>
      <c r="O149" s="101">
        <f t="shared" si="41"/>
        <v>0</v>
      </c>
      <c r="P149" s="101"/>
      <c r="Q149" s="101"/>
      <c r="R149" s="101">
        <f t="shared" si="42"/>
        <v>0</v>
      </c>
      <c r="S149" s="101"/>
      <c r="T149" s="101"/>
      <c r="U149" s="101">
        <f t="shared" si="43"/>
        <v>0</v>
      </c>
      <c r="V149" s="101"/>
      <c r="W149" s="101"/>
      <c r="X149" s="101">
        <f t="shared" si="44"/>
        <v>0</v>
      </c>
      <c r="Y149" s="101"/>
      <c r="Z149" s="101"/>
      <c r="AA149" s="101">
        <f t="shared" si="45"/>
        <v>0</v>
      </c>
      <c r="AB149" s="101"/>
      <c r="AC149" s="101"/>
      <c r="AD149" s="101">
        <f t="shared" si="46"/>
        <v>0</v>
      </c>
      <c r="AE149" s="101"/>
      <c r="AF149" s="101"/>
      <c r="AG149" s="101">
        <f t="shared" si="47"/>
        <v>0</v>
      </c>
      <c r="AH149" s="101"/>
      <c r="AI149" s="101"/>
      <c r="AJ149" s="107">
        <f t="shared" si="48"/>
        <v>0</v>
      </c>
    </row>
    <row r="150" spans="1:36" ht="14.25" thickTop="1" thickBot="1" x14ac:dyDescent="0.25">
      <c r="A150" s="52" t="s">
        <v>82</v>
      </c>
      <c r="B150" s="102">
        <f t="shared" si="36"/>
        <v>4891074.26</v>
      </c>
      <c r="C150" s="102">
        <f t="shared" si="37"/>
        <v>0</v>
      </c>
      <c r="D150" s="101"/>
      <c r="E150" s="101"/>
      <c r="F150" s="101">
        <f t="shared" si="38"/>
        <v>0</v>
      </c>
      <c r="G150" s="101"/>
      <c r="H150" s="101"/>
      <c r="I150" s="101">
        <f t="shared" si="39"/>
        <v>0</v>
      </c>
      <c r="J150" s="101"/>
      <c r="K150" s="101"/>
      <c r="L150" s="101">
        <f t="shared" si="40"/>
        <v>0</v>
      </c>
      <c r="M150" s="101"/>
      <c r="N150" s="101"/>
      <c r="O150" s="101">
        <f t="shared" si="41"/>
        <v>0</v>
      </c>
      <c r="P150" s="101"/>
      <c r="Q150" s="101"/>
      <c r="R150" s="101">
        <f t="shared" si="42"/>
        <v>0</v>
      </c>
      <c r="S150" s="101"/>
      <c r="T150" s="101"/>
      <c r="U150" s="101">
        <f t="shared" si="43"/>
        <v>0</v>
      </c>
      <c r="V150" s="101"/>
      <c r="W150" s="101"/>
      <c r="X150" s="101">
        <f t="shared" si="44"/>
        <v>0</v>
      </c>
      <c r="Y150" s="101">
        <v>4891074.26</v>
      </c>
      <c r="Z150" s="101"/>
      <c r="AA150" s="101">
        <f t="shared" si="45"/>
        <v>4891074.26</v>
      </c>
      <c r="AB150" s="101"/>
      <c r="AC150" s="101"/>
      <c r="AD150" s="101">
        <f t="shared" si="46"/>
        <v>0</v>
      </c>
      <c r="AE150" s="101"/>
      <c r="AF150" s="101"/>
      <c r="AG150" s="101">
        <f t="shared" si="47"/>
        <v>0</v>
      </c>
      <c r="AH150" s="101"/>
      <c r="AI150" s="101"/>
      <c r="AJ150" s="107">
        <f t="shared" si="48"/>
        <v>0</v>
      </c>
    </row>
    <row r="151" spans="1:36" s="159" customFormat="1" ht="14.25" thickTop="1" thickBot="1" x14ac:dyDescent="0.25">
      <c r="A151" s="52" t="s">
        <v>102</v>
      </c>
      <c r="B151" s="102">
        <f t="shared" si="36"/>
        <v>0</v>
      </c>
      <c r="C151" s="102">
        <f t="shared" si="37"/>
        <v>0</v>
      </c>
      <c r="D151" s="157"/>
      <c r="E151" s="157"/>
      <c r="F151" s="101">
        <f t="shared" si="38"/>
        <v>0</v>
      </c>
      <c r="G151" s="157"/>
      <c r="H151" s="157"/>
      <c r="I151" s="101">
        <f t="shared" si="39"/>
        <v>0</v>
      </c>
      <c r="J151" s="157"/>
      <c r="K151" s="157"/>
      <c r="L151" s="101">
        <f t="shared" si="40"/>
        <v>0</v>
      </c>
      <c r="M151" s="157"/>
      <c r="N151" s="157"/>
      <c r="O151" s="101">
        <f t="shared" si="41"/>
        <v>0</v>
      </c>
      <c r="P151" s="157"/>
      <c r="Q151" s="157"/>
      <c r="R151" s="101">
        <f t="shared" si="42"/>
        <v>0</v>
      </c>
      <c r="S151" s="157"/>
      <c r="T151" s="157"/>
      <c r="U151" s="101">
        <f t="shared" si="43"/>
        <v>0</v>
      </c>
      <c r="V151" s="157"/>
      <c r="W151" s="157"/>
      <c r="X151" s="101">
        <f t="shared" si="44"/>
        <v>0</v>
      </c>
      <c r="Y151" s="157"/>
      <c r="Z151" s="157"/>
      <c r="AA151" s="101">
        <f t="shared" si="45"/>
        <v>0</v>
      </c>
      <c r="AB151" s="101"/>
      <c r="AC151" s="101"/>
      <c r="AD151" s="101">
        <f t="shared" si="46"/>
        <v>0</v>
      </c>
      <c r="AE151" s="101"/>
      <c r="AF151" s="101"/>
      <c r="AG151" s="101">
        <f t="shared" si="47"/>
        <v>0</v>
      </c>
      <c r="AH151" s="157"/>
      <c r="AI151" s="157"/>
      <c r="AJ151" s="158">
        <f t="shared" si="48"/>
        <v>0</v>
      </c>
    </row>
    <row r="152" spans="1:36" ht="14.25" thickTop="1" thickBot="1" x14ac:dyDescent="0.25">
      <c r="A152" s="52" t="s">
        <v>111</v>
      </c>
      <c r="B152" s="102">
        <f t="shared" si="36"/>
        <v>49899881.960000001</v>
      </c>
      <c r="C152" s="102">
        <f t="shared" si="37"/>
        <v>2859.68</v>
      </c>
      <c r="D152" s="101">
        <v>304362.38</v>
      </c>
      <c r="E152" s="101"/>
      <c r="F152" s="101">
        <f t="shared" si="38"/>
        <v>304362.38</v>
      </c>
      <c r="G152" s="101">
        <v>2690025.56</v>
      </c>
      <c r="H152" s="101"/>
      <c r="I152" s="101">
        <f t="shared" si="39"/>
        <v>2690025.56</v>
      </c>
      <c r="J152" s="101"/>
      <c r="K152" s="101"/>
      <c r="L152" s="101">
        <f t="shared" si="40"/>
        <v>0</v>
      </c>
      <c r="M152" s="101">
        <v>2119381.31</v>
      </c>
      <c r="N152" s="101"/>
      <c r="O152" s="101">
        <f t="shared" si="41"/>
        <v>2119381.31</v>
      </c>
      <c r="P152" s="101">
        <v>18052673.940000001</v>
      </c>
      <c r="Q152" s="101"/>
      <c r="R152" s="101">
        <f t="shared" si="42"/>
        <v>18052673.940000001</v>
      </c>
      <c r="S152" s="101">
        <v>286723.75</v>
      </c>
      <c r="T152" s="101"/>
      <c r="U152" s="101">
        <f t="shared" si="43"/>
        <v>286723.75</v>
      </c>
      <c r="V152" s="101">
        <v>178360.19</v>
      </c>
      <c r="W152" s="101"/>
      <c r="X152" s="101">
        <f t="shared" si="44"/>
        <v>178360.19</v>
      </c>
      <c r="Y152" s="101">
        <v>22135038.949999999</v>
      </c>
      <c r="Z152" s="101">
        <v>2859.68</v>
      </c>
      <c r="AA152" s="101">
        <f t="shared" si="45"/>
        <v>22137898.629999999</v>
      </c>
      <c r="AB152" s="101"/>
      <c r="AC152" s="101"/>
      <c r="AD152" s="101">
        <f t="shared" si="46"/>
        <v>0</v>
      </c>
      <c r="AE152" s="101">
        <v>299621.81</v>
      </c>
      <c r="AF152" s="101"/>
      <c r="AG152" s="101">
        <f t="shared" si="47"/>
        <v>299621.81</v>
      </c>
      <c r="AH152" s="101">
        <v>3833694.07</v>
      </c>
      <c r="AI152" s="101"/>
      <c r="AJ152" s="107">
        <f t="shared" si="48"/>
        <v>3833694.07</v>
      </c>
    </row>
    <row r="153" spans="1:36" ht="14.25" thickTop="1" thickBot="1" x14ac:dyDescent="0.25">
      <c r="A153" s="52" t="s">
        <v>113</v>
      </c>
      <c r="B153" s="102">
        <f t="shared" si="36"/>
        <v>82430227.219999999</v>
      </c>
      <c r="C153" s="102">
        <f t="shared" si="37"/>
        <v>767695115.07999992</v>
      </c>
      <c r="D153" s="101">
        <v>3696888.87</v>
      </c>
      <c r="E153" s="101"/>
      <c r="F153" s="101">
        <f t="shared" si="38"/>
        <v>3696888.87</v>
      </c>
      <c r="G153" s="101">
        <v>25909959.91</v>
      </c>
      <c r="H153" s="101">
        <v>3911931.96</v>
      </c>
      <c r="I153" s="101">
        <f t="shared" si="39"/>
        <v>29821891.870000001</v>
      </c>
      <c r="J153" s="101"/>
      <c r="K153" s="101">
        <v>758824104.28999996</v>
      </c>
      <c r="L153" s="101">
        <f t="shared" si="40"/>
        <v>758824104.28999996</v>
      </c>
      <c r="M153" s="101">
        <v>2255184.4700000002</v>
      </c>
      <c r="N153" s="101">
        <v>0.01</v>
      </c>
      <c r="O153" s="101">
        <f t="shared" si="41"/>
        <v>2255184.48</v>
      </c>
      <c r="P153" s="101">
        <v>12519751.99</v>
      </c>
      <c r="Q153" s="101">
        <v>1335783.17</v>
      </c>
      <c r="R153" s="101">
        <f t="shared" si="42"/>
        <v>13855535.16</v>
      </c>
      <c r="S153" s="101">
        <v>208171.71</v>
      </c>
      <c r="T153" s="101"/>
      <c r="U153" s="101">
        <f t="shared" si="43"/>
        <v>208171.71</v>
      </c>
      <c r="V153" s="101">
        <v>305924.21999999997</v>
      </c>
      <c r="W153" s="101">
        <v>0.56000000000000005</v>
      </c>
      <c r="X153" s="101">
        <f t="shared" si="44"/>
        <v>305924.77999999997</v>
      </c>
      <c r="Y153" s="101">
        <v>33716521.539999999</v>
      </c>
      <c r="Z153" s="101">
        <v>3603384.09</v>
      </c>
      <c r="AA153" s="101">
        <f t="shared" si="45"/>
        <v>37319905.629999995</v>
      </c>
      <c r="AB153" s="101"/>
      <c r="AC153" s="101"/>
      <c r="AD153" s="101">
        <f t="shared" si="46"/>
        <v>0</v>
      </c>
      <c r="AE153" s="101">
        <v>620415.31999999995</v>
      </c>
      <c r="AF153" s="101">
        <v>0.01</v>
      </c>
      <c r="AG153" s="101">
        <f t="shared" si="47"/>
        <v>620415.32999999996</v>
      </c>
      <c r="AH153" s="101">
        <v>3197409.19</v>
      </c>
      <c r="AI153" s="101">
        <v>19910.990000000002</v>
      </c>
      <c r="AJ153" s="107">
        <f t="shared" si="48"/>
        <v>3217320.18</v>
      </c>
    </row>
    <row r="154" spans="1:36" ht="14.25" thickTop="1" thickBot="1" x14ac:dyDescent="0.25">
      <c r="A154" s="52" t="s">
        <v>116</v>
      </c>
      <c r="B154" s="102">
        <f>(D154+G154+J154+M154+P154+S154+V154+Y154+AB154+AE154+AH154)</f>
        <v>19008710.59</v>
      </c>
      <c r="C154" s="102">
        <f t="shared" si="37"/>
        <v>10363283.26</v>
      </c>
      <c r="D154" s="101"/>
      <c r="E154" s="101"/>
      <c r="F154" s="101">
        <f t="shared" si="38"/>
        <v>0</v>
      </c>
      <c r="G154" s="101">
        <v>51348.22</v>
      </c>
      <c r="H154" s="101">
        <v>10261262.640000001</v>
      </c>
      <c r="I154" s="101">
        <f t="shared" si="39"/>
        <v>10312610.860000001</v>
      </c>
      <c r="J154" s="101"/>
      <c r="K154" s="101">
        <v>19256.29</v>
      </c>
      <c r="L154" s="101">
        <f t="shared" si="40"/>
        <v>19256.29</v>
      </c>
      <c r="M154" s="101">
        <v>1812.74</v>
      </c>
      <c r="N154" s="101"/>
      <c r="O154" s="101">
        <f t="shared" si="41"/>
        <v>1812.74</v>
      </c>
      <c r="P154" s="101">
        <v>1604599.74</v>
      </c>
      <c r="Q154" s="101">
        <v>40463.56</v>
      </c>
      <c r="R154" s="101">
        <f t="shared" si="42"/>
        <v>1645063.3</v>
      </c>
      <c r="S154" s="101">
        <v>3385275.78</v>
      </c>
      <c r="T154" s="101"/>
      <c r="U154" s="101">
        <f t="shared" si="43"/>
        <v>3385275.78</v>
      </c>
      <c r="V154" s="101">
        <v>28714.720000000001</v>
      </c>
      <c r="W154" s="101"/>
      <c r="X154" s="101">
        <f t="shared" si="44"/>
        <v>28714.720000000001</v>
      </c>
      <c r="Y154" s="101">
        <v>12649700.560000001</v>
      </c>
      <c r="Z154" s="101"/>
      <c r="AA154" s="101">
        <f t="shared" si="45"/>
        <v>12649700.560000001</v>
      </c>
      <c r="AB154" s="101"/>
      <c r="AC154" s="101"/>
      <c r="AD154" s="101">
        <f t="shared" si="46"/>
        <v>0</v>
      </c>
      <c r="AE154" s="101">
        <v>413543.14</v>
      </c>
      <c r="AF154" s="101"/>
      <c r="AG154" s="101">
        <f t="shared" si="47"/>
        <v>413543.14</v>
      </c>
      <c r="AH154" s="101">
        <v>873715.69</v>
      </c>
      <c r="AI154" s="101">
        <v>42300.77</v>
      </c>
      <c r="AJ154" s="107">
        <f t="shared" si="48"/>
        <v>916016.46</v>
      </c>
    </row>
    <row r="155" spans="1:36" ht="14.25" thickTop="1" thickBot="1" x14ac:dyDescent="0.25">
      <c r="A155" s="52" t="s">
        <v>120</v>
      </c>
      <c r="B155" s="102">
        <f t="shared" si="36"/>
        <v>18607439.609999999</v>
      </c>
      <c r="C155" s="102">
        <f t="shared" si="37"/>
        <v>856135</v>
      </c>
      <c r="D155" s="101"/>
      <c r="E155" s="101"/>
      <c r="F155" s="101">
        <f t="shared" si="38"/>
        <v>0</v>
      </c>
      <c r="G155" s="101">
        <v>507451.63</v>
      </c>
      <c r="H155" s="101"/>
      <c r="I155" s="101">
        <f t="shared" si="39"/>
        <v>507451.63</v>
      </c>
      <c r="J155" s="101"/>
      <c r="K155" s="101">
        <v>856135</v>
      </c>
      <c r="L155" s="101">
        <f t="shared" si="40"/>
        <v>856135</v>
      </c>
      <c r="M155" s="101"/>
      <c r="N155" s="101"/>
      <c r="O155" s="101">
        <f t="shared" si="41"/>
        <v>0</v>
      </c>
      <c r="P155" s="101">
        <v>378850.81</v>
      </c>
      <c r="Q155" s="101"/>
      <c r="R155" s="101">
        <f t="shared" si="42"/>
        <v>378850.81</v>
      </c>
      <c r="S155" s="101">
        <v>570015.52</v>
      </c>
      <c r="T155" s="101"/>
      <c r="U155" s="101">
        <f t="shared" si="43"/>
        <v>570015.52</v>
      </c>
      <c r="V155" s="101">
        <v>151262.73000000001</v>
      </c>
      <c r="W155" s="101"/>
      <c r="X155" s="101">
        <f t="shared" si="44"/>
        <v>151262.73000000001</v>
      </c>
      <c r="Y155" s="101">
        <v>12362851.83</v>
      </c>
      <c r="Z155" s="101"/>
      <c r="AA155" s="101">
        <f t="shared" si="45"/>
        <v>12362851.83</v>
      </c>
      <c r="AB155" s="101"/>
      <c r="AC155" s="101"/>
      <c r="AD155" s="101">
        <f t="shared" si="46"/>
        <v>0</v>
      </c>
      <c r="AE155" s="101">
        <v>3751869.87</v>
      </c>
      <c r="AF155" s="101"/>
      <c r="AG155" s="101">
        <f t="shared" si="47"/>
        <v>3751869.87</v>
      </c>
      <c r="AH155" s="101">
        <v>885137.22</v>
      </c>
      <c r="AI155" s="101"/>
      <c r="AJ155" s="107">
        <f t="shared" si="48"/>
        <v>885137.22</v>
      </c>
    </row>
    <row r="156" spans="1:36" ht="14.25" thickTop="1" thickBot="1" x14ac:dyDescent="0.25">
      <c r="A156" s="52" t="s">
        <v>100</v>
      </c>
      <c r="B156" s="102">
        <f t="shared" si="36"/>
        <v>0</v>
      </c>
      <c r="C156" s="102">
        <f t="shared" si="37"/>
        <v>0</v>
      </c>
      <c r="D156" s="101"/>
      <c r="E156" s="101"/>
      <c r="F156" s="101">
        <f t="shared" si="38"/>
        <v>0</v>
      </c>
      <c r="G156" s="101"/>
      <c r="H156" s="101"/>
      <c r="I156" s="101">
        <f t="shared" si="39"/>
        <v>0</v>
      </c>
      <c r="J156" s="101"/>
      <c r="K156" s="101"/>
      <c r="L156" s="101">
        <f t="shared" si="40"/>
        <v>0</v>
      </c>
      <c r="M156" s="101"/>
      <c r="N156" s="101"/>
      <c r="O156" s="101">
        <f t="shared" si="41"/>
        <v>0</v>
      </c>
      <c r="P156" s="101"/>
      <c r="Q156" s="101"/>
      <c r="R156" s="101">
        <f t="shared" si="42"/>
        <v>0</v>
      </c>
      <c r="S156" s="101"/>
      <c r="T156" s="101"/>
      <c r="U156" s="101">
        <f t="shared" si="43"/>
        <v>0</v>
      </c>
      <c r="V156" s="101"/>
      <c r="W156" s="101"/>
      <c r="X156" s="101">
        <f t="shared" si="44"/>
        <v>0</v>
      </c>
      <c r="Y156" s="101"/>
      <c r="Z156" s="101"/>
      <c r="AA156" s="101">
        <f t="shared" si="45"/>
        <v>0</v>
      </c>
      <c r="AB156" s="101"/>
      <c r="AC156" s="101"/>
      <c r="AD156" s="101">
        <f t="shared" si="46"/>
        <v>0</v>
      </c>
      <c r="AE156" s="101"/>
      <c r="AF156" s="101"/>
      <c r="AG156" s="101">
        <f t="shared" si="47"/>
        <v>0</v>
      </c>
      <c r="AH156" s="101"/>
      <c r="AI156" s="101"/>
      <c r="AJ156" s="107">
        <f t="shared" si="48"/>
        <v>0</v>
      </c>
    </row>
    <row r="157" spans="1:36" ht="14.25" thickTop="1" thickBot="1" x14ac:dyDescent="0.25">
      <c r="A157" s="51" t="s">
        <v>106</v>
      </c>
      <c r="B157" s="102">
        <f t="shared" si="36"/>
        <v>0</v>
      </c>
      <c r="C157" s="102">
        <f t="shared" si="37"/>
        <v>31587723.879999999</v>
      </c>
      <c r="D157" s="101"/>
      <c r="E157" s="101"/>
      <c r="F157" s="101">
        <f t="shared" si="38"/>
        <v>0</v>
      </c>
      <c r="G157" s="101"/>
      <c r="H157" s="101"/>
      <c r="I157" s="101">
        <f t="shared" si="39"/>
        <v>0</v>
      </c>
      <c r="J157" s="101"/>
      <c r="K157" s="101">
        <v>31587723.879999999</v>
      </c>
      <c r="L157" s="101">
        <f t="shared" si="40"/>
        <v>31587723.879999999</v>
      </c>
      <c r="M157" s="101"/>
      <c r="N157" s="101"/>
      <c r="O157" s="101">
        <f t="shared" si="41"/>
        <v>0</v>
      </c>
      <c r="P157" s="101"/>
      <c r="Q157" s="101"/>
      <c r="R157" s="101">
        <f t="shared" si="42"/>
        <v>0</v>
      </c>
      <c r="S157" s="101"/>
      <c r="T157" s="101"/>
      <c r="U157" s="101">
        <f t="shared" si="43"/>
        <v>0</v>
      </c>
      <c r="V157" s="101"/>
      <c r="W157" s="101"/>
      <c r="X157" s="101">
        <f t="shared" si="44"/>
        <v>0</v>
      </c>
      <c r="Y157" s="101"/>
      <c r="Z157" s="101"/>
      <c r="AA157" s="101">
        <f t="shared" si="45"/>
        <v>0</v>
      </c>
      <c r="AB157" s="101"/>
      <c r="AC157" s="101"/>
      <c r="AD157" s="101">
        <f t="shared" si="46"/>
        <v>0</v>
      </c>
      <c r="AE157" s="101"/>
      <c r="AF157" s="101"/>
      <c r="AG157" s="101">
        <f t="shared" si="47"/>
        <v>0</v>
      </c>
      <c r="AH157" s="101"/>
      <c r="AI157" s="101"/>
      <c r="AJ157" s="107">
        <f t="shared" si="48"/>
        <v>0</v>
      </c>
    </row>
    <row r="158" spans="1:36" ht="14.25" thickTop="1" thickBot="1" x14ac:dyDescent="0.25">
      <c r="A158" s="52" t="s">
        <v>119</v>
      </c>
      <c r="B158" s="102">
        <f t="shared" si="36"/>
        <v>7022894.1099999994</v>
      </c>
      <c r="C158" s="102">
        <f t="shared" si="37"/>
        <v>0</v>
      </c>
      <c r="D158" s="101"/>
      <c r="E158" s="101"/>
      <c r="F158" s="101">
        <f t="shared" si="38"/>
        <v>0</v>
      </c>
      <c r="G158" s="101"/>
      <c r="H158" s="101"/>
      <c r="I158" s="101">
        <f t="shared" si="39"/>
        <v>0</v>
      </c>
      <c r="J158" s="101"/>
      <c r="K158" s="101"/>
      <c r="L158" s="101">
        <f t="shared" si="40"/>
        <v>0</v>
      </c>
      <c r="M158" s="101"/>
      <c r="N158" s="101"/>
      <c r="O158" s="101">
        <f t="shared" si="41"/>
        <v>0</v>
      </c>
      <c r="P158" s="101">
        <v>318483.77</v>
      </c>
      <c r="Q158" s="101"/>
      <c r="R158" s="101">
        <f t="shared" si="42"/>
        <v>318483.77</v>
      </c>
      <c r="S158" s="101">
        <v>444489.83</v>
      </c>
      <c r="T158" s="101"/>
      <c r="U158" s="101">
        <f t="shared" si="43"/>
        <v>444489.83</v>
      </c>
      <c r="V158" s="101">
        <v>33973.370000000003</v>
      </c>
      <c r="W158" s="101"/>
      <c r="X158" s="101">
        <f t="shared" si="44"/>
        <v>33973.370000000003</v>
      </c>
      <c r="Y158" s="101">
        <v>5488572.2199999997</v>
      </c>
      <c r="Z158" s="101"/>
      <c r="AA158" s="101">
        <f t="shared" si="45"/>
        <v>5488572.2199999997</v>
      </c>
      <c r="AB158" s="101"/>
      <c r="AC158" s="101"/>
      <c r="AD158" s="101">
        <f t="shared" si="46"/>
        <v>0</v>
      </c>
      <c r="AE158" s="101">
        <v>129909.78</v>
      </c>
      <c r="AF158" s="101"/>
      <c r="AG158" s="101">
        <f t="shared" si="47"/>
        <v>129909.78</v>
      </c>
      <c r="AH158" s="101">
        <v>607465.14</v>
      </c>
      <c r="AI158" s="101"/>
      <c r="AJ158" s="107">
        <f t="shared" si="48"/>
        <v>607465.14</v>
      </c>
    </row>
    <row r="159" spans="1:36" ht="14.25" thickTop="1" thickBot="1" x14ac:dyDescent="0.25">
      <c r="A159" s="52" t="s">
        <v>115</v>
      </c>
      <c r="B159" s="102">
        <f>(D159+G159+J159+M159+P159+S159+V159+Y159+AB159+AE159+AH159)</f>
        <v>16520599.799999999</v>
      </c>
      <c r="C159" s="102">
        <f t="shared" si="37"/>
        <v>410467.38</v>
      </c>
      <c r="D159" s="101"/>
      <c r="E159" s="101"/>
      <c r="F159" s="101">
        <f t="shared" si="38"/>
        <v>0</v>
      </c>
      <c r="G159" s="101">
        <v>8409876.6699999999</v>
      </c>
      <c r="H159" s="101"/>
      <c r="I159" s="101">
        <f t="shared" si="39"/>
        <v>8409876.6699999999</v>
      </c>
      <c r="J159" s="101"/>
      <c r="K159" s="101">
        <v>3370</v>
      </c>
      <c r="L159" s="101">
        <f t="shared" si="40"/>
        <v>3370</v>
      </c>
      <c r="M159" s="101">
        <v>4284</v>
      </c>
      <c r="N159" s="101"/>
      <c r="O159" s="101">
        <f t="shared" si="41"/>
        <v>4284</v>
      </c>
      <c r="P159" s="101">
        <v>4248969.01</v>
      </c>
      <c r="Q159" s="101">
        <v>378342.66</v>
      </c>
      <c r="R159" s="101">
        <f t="shared" si="42"/>
        <v>4627311.67</v>
      </c>
      <c r="S159" s="101">
        <v>1270330.72</v>
      </c>
      <c r="T159" s="101"/>
      <c r="U159" s="101">
        <f t="shared" si="43"/>
        <v>1270330.72</v>
      </c>
      <c r="V159" s="101">
        <v>16356.15</v>
      </c>
      <c r="W159" s="101"/>
      <c r="X159" s="101">
        <f t="shared" si="44"/>
        <v>16356.15</v>
      </c>
      <c r="Y159" s="101">
        <v>3398.69</v>
      </c>
      <c r="Z159" s="101">
        <v>20147.52</v>
      </c>
      <c r="AA159" s="101">
        <f t="shared" si="45"/>
        <v>23546.21</v>
      </c>
      <c r="AB159" s="101"/>
      <c r="AC159" s="101"/>
      <c r="AD159" s="101">
        <f t="shared" si="46"/>
        <v>0</v>
      </c>
      <c r="AE159" s="101">
        <v>2346.6999999999998</v>
      </c>
      <c r="AF159" s="101">
        <v>6562.5</v>
      </c>
      <c r="AG159" s="101">
        <f t="shared" si="47"/>
        <v>8909.2000000000007</v>
      </c>
      <c r="AH159" s="101">
        <v>2565037.86</v>
      </c>
      <c r="AI159" s="101">
        <v>2044.7</v>
      </c>
      <c r="AJ159" s="107">
        <f t="shared" si="48"/>
        <v>2567082.56</v>
      </c>
    </row>
    <row r="160" spans="1:36" ht="14.25" thickTop="1" thickBot="1" x14ac:dyDescent="0.25">
      <c r="A160" s="52" t="s">
        <v>117</v>
      </c>
      <c r="B160" s="102">
        <f t="shared" si="36"/>
        <v>0</v>
      </c>
      <c r="C160" s="102">
        <f t="shared" si="37"/>
        <v>0</v>
      </c>
      <c r="D160" s="101"/>
      <c r="E160" s="101"/>
      <c r="F160" s="101">
        <f t="shared" si="38"/>
        <v>0</v>
      </c>
      <c r="G160" s="101"/>
      <c r="H160" s="101"/>
      <c r="I160" s="101">
        <f t="shared" si="39"/>
        <v>0</v>
      </c>
      <c r="J160" s="101"/>
      <c r="K160" s="101"/>
      <c r="L160" s="101">
        <f t="shared" si="40"/>
        <v>0</v>
      </c>
      <c r="M160" s="101"/>
      <c r="N160" s="101"/>
      <c r="O160" s="101">
        <f t="shared" si="41"/>
        <v>0</v>
      </c>
      <c r="P160" s="101"/>
      <c r="Q160" s="101"/>
      <c r="R160" s="101">
        <f t="shared" si="42"/>
        <v>0</v>
      </c>
      <c r="S160" s="101"/>
      <c r="T160" s="101"/>
      <c r="U160" s="101">
        <f t="shared" si="43"/>
        <v>0</v>
      </c>
      <c r="V160" s="101"/>
      <c r="W160" s="101"/>
      <c r="X160" s="101">
        <f t="shared" si="44"/>
        <v>0</v>
      </c>
      <c r="Y160" s="101"/>
      <c r="Z160" s="101"/>
      <c r="AA160" s="101">
        <f t="shared" si="45"/>
        <v>0</v>
      </c>
      <c r="AB160" s="101"/>
      <c r="AC160" s="101"/>
      <c r="AD160" s="101">
        <f t="shared" si="46"/>
        <v>0</v>
      </c>
      <c r="AE160" s="101"/>
      <c r="AF160" s="101"/>
      <c r="AG160" s="101">
        <f t="shared" si="47"/>
        <v>0</v>
      </c>
      <c r="AH160" s="101"/>
      <c r="AI160" s="101"/>
      <c r="AJ160" s="107">
        <f t="shared" si="48"/>
        <v>0</v>
      </c>
    </row>
    <row r="161" spans="1:39" ht="14.25" thickTop="1" thickBot="1" x14ac:dyDescent="0.25">
      <c r="A161" s="52" t="s">
        <v>122</v>
      </c>
      <c r="B161" s="102">
        <f t="shared" si="36"/>
        <v>622143.59</v>
      </c>
      <c r="C161" s="102">
        <f t="shared" si="37"/>
        <v>0</v>
      </c>
      <c r="D161" s="101"/>
      <c r="E161" s="101"/>
      <c r="F161" s="101">
        <f t="shared" si="38"/>
        <v>0</v>
      </c>
      <c r="G161" s="101"/>
      <c r="H161" s="101"/>
      <c r="I161" s="101">
        <f t="shared" si="39"/>
        <v>0</v>
      </c>
      <c r="J161" s="101"/>
      <c r="K161" s="101"/>
      <c r="L161" s="101">
        <f t="shared" si="40"/>
        <v>0</v>
      </c>
      <c r="M161" s="101"/>
      <c r="N161" s="101"/>
      <c r="O161" s="101">
        <f t="shared" si="41"/>
        <v>0</v>
      </c>
      <c r="P161" s="101">
        <v>2586.21</v>
      </c>
      <c r="Q161" s="101"/>
      <c r="R161" s="101">
        <f t="shared" si="42"/>
        <v>2586.21</v>
      </c>
      <c r="S161" s="101"/>
      <c r="T161" s="101"/>
      <c r="U161" s="101">
        <f t="shared" si="43"/>
        <v>0</v>
      </c>
      <c r="V161" s="101"/>
      <c r="W161" s="101"/>
      <c r="X161" s="101">
        <f t="shared" si="44"/>
        <v>0</v>
      </c>
      <c r="Y161" s="101">
        <v>422142.21</v>
      </c>
      <c r="Z161" s="101"/>
      <c r="AA161" s="101">
        <f t="shared" si="45"/>
        <v>422142.21</v>
      </c>
      <c r="AB161" s="101"/>
      <c r="AC161" s="101"/>
      <c r="AD161" s="101">
        <f t="shared" si="46"/>
        <v>0</v>
      </c>
      <c r="AE161" s="101">
        <v>188908.32</v>
      </c>
      <c r="AF161" s="101"/>
      <c r="AG161" s="101">
        <f t="shared" si="47"/>
        <v>188908.32</v>
      </c>
      <c r="AH161" s="101">
        <v>8506.85</v>
      </c>
      <c r="AI161" s="101"/>
      <c r="AJ161" s="107">
        <f t="shared" si="48"/>
        <v>8506.85</v>
      </c>
    </row>
    <row r="162" spans="1:39" ht="14.25" thickTop="1" thickBot="1" x14ac:dyDescent="0.25">
      <c r="A162" s="52" t="s">
        <v>124</v>
      </c>
      <c r="B162" s="102">
        <f t="shared" si="36"/>
        <v>49772.12</v>
      </c>
      <c r="C162" s="102">
        <f t="shared" si="37"/>
        <v>0</v>
      </c>
      <c r="D162" s="101"/>
      <c r="E162" s="101"/>
      <c r="F162" s="101">
        <f t="shared" si="38"/>
        <v>0</v>
      </c>
      <c r="G162" s="101"/>
      <c r="H162" s="101"/>
      <c r="I162" s="101">
        <f t="shared" si="39"/>
        <v>0</v>
      </c>
      <c r="J162" s="101"/>
      <c r="K162" s="101"/>
      <c r="L162" s="101">
        <f t="shared" si="40"/>
        <v>0</v>
      </c>
      <c r="M162" s="101"/>
      <c r="N162" s="101"/>
      <c r="O162" s="101">
        <f t="shared" si="41"/>
        <v>0</v>
      </c>
      <c r="P162" s="101"/>
      <c r="Q162" s="101"/>
      <c r="R162" s="101">
        <f t="shared" si="42"/>
        <v>0</v>
      </c>
      <c r="S162" s="101"/>
      <c r="T162" s="101"/>
      <c r="U162" s="101">
        <f t="shared" si="43"/>
        <v>0</v>
      </c>
      <c r="V162" s="101"/>
      <c r="W162" s="101"/>
      <c r="X162" s="101">
        <f t="shared" si="44"/>
        <v>0</v>
      </c>
      <c r="Y162" s="101">
        <v>49772.12</v>
      </c>
      <c r="Z162" s="101"/>
      <c r="AA162" s="101">
        <f t="shared" si="45"/>
        <v>49772.12</v>
      </c>
      <c r="AB162" s="101"/>
      <c r="AC162" s="101"/>
      <c r="AD162" s="101">
        <f t="shared" si="46"/>
        <v>0</v>
      </c>
      <c r="AE162" s="101"/>
      <c r="AF162" s="101"/>
      <c r="AG162" s="101">
        <f t="shared" si="47"/>
        <v>0</v>
      </c>
      <c r="AH162" s="101"/>
      <c r="AI162" s="101"/>
      <c r="AJ162" s="107">
        <f t="shared" si="48"/>
        <v>0</v>
      </c>
    </row>
    <row r="163" spans="1:39" ht="14.25" thickTop="1" thickBot="1" x14ac:dyDescent="0.25">
      <c r="A163" s="52" t="s">
        <v>101</v>
      </c>
      <c r="B163" s="102">
        <f t="shared" si="36"/>
        <v>2153552</v>
      </c>
      <c r="C163" s="102">
        <f t="shared" si="37"/>
        <v>45887037.539999999</v>
      </c>
      <c r="D163" s="101"/>
      <c r="E163" s="101"/>
      <c r="F163" s="101">
        <f t="shared" si="38"/>
        <v>0</v>
      </c>
      <c r="G163" s="101">
        <v>2153552</v>
      </c>
      <c r="H163" s="101"/>
      <c r="I163" s="101">
        <f t="shared" si="39"/>
        <v>2153552</v>
      </c>
      <c r="J163" s="101"/>
      <c r="K163" s="101"/>
      <c r="L163" s="101">
        <f t="shared" si="40"/>
        <v>0</v>
      </c>
      <c r="M163" s="101"/>
      <c r="N163" s="101"/>
      <c r="O163" s="101">
        <f t="shared" si="41"/>
        <v>0</v>
      </c>
      <c r="P163" s="101"/>
      <c r="Q163" s="101"/>
      <c r="R163" s="101">
        <f t="shared" si="42"/>
        <v>0</v>
      </c>
      <c r="S163" s="101"/>
      <c r="T163" s="101"/>
      <c r="U163" s="101">
        <f t="shared" si="43"/>
        <v>0</v>
      </c>
      <c r="V163" s="101"/>
      <c r="W163" s="101"/>
      <c r="X163" s="101">
        <f t="shared" si="44"/>
        <v>0</v>
      </c>
      <c r="Y163" s="101"/>
      <c r="Z163" s="101"/>
      <c r="AA163" s="101">
        <f t="shared" si="45"/>
        <v>0</v>
      </c>
      <c r="AB163" s="101"/>
      <c r="AC163" s="101">
        <v>45887037.539999999</v>
      </c>
      <c r="AD163" s="101">
        <f t="shared" si="46"/>
        <v>45887037.539999999</v>
      </c>
      <c r="AE163" s="101"/>
      <c r="AF163" s="101"/>
      <c r="AG163" s="101">
        <f t="shared" si="47"/>
        <v>0</v>
      </c>
      <c r="AH163" s="101"/>
      <c r="AI163" s="101"/>
      <c r="AJ163" s="107">
        <f t="shared" si="48"/>
        <v>0</v>
      </c>
    </row>
    <row r="164" spans="1:39" s="45" customFormat="1" ht="14.25" thickTop="1" thickBot="1" x14ac:dyDescent="0.25">
      <c r="A164" s="52" t="s">
        <v>107</v>
      </c>
      <c r="B164" s="104">
        <f>(D164+G164+J164+M164+P164+S164+V164+Y164+AB164+AE164+AH164)</f>
        <v>28281822.289999999</v>
      </c>
      <c r="C164" s="104">
        <f>(E164+H164+K164+N164+Q164+T164+W164+Z164+AC164+AF164+AI164)</f>
        <v>0</v>
      </c>
      <c r="D164" s="105"/>
      <c r="E164" s="105"/>
      <c r="F164" s="101">
        <f t="shared" si="38"/>
        <v>0</v>
      </c>
      <c r="G164" s="105">
        <v>27408859</v>
      </c>
      <c r="H164" s="105"/>
      <c r="I164" s="101">
        <f t="shared" si="39"/>
        <v>27408859</v>
      </c>
      <c r="J164" s="105"/>
      <c r="K164" s="105"/>
      <c r="L164" s="101">
        <f t="shared" si="40"/>
        <v>0</v>
      </c>
      <c r="M164" s="105"/>
      <c r="N164" s="105"/>
      <c r="O164" s="101">
        <f t="shared" si="41"/>
        <v>0</v>
      </c>
      <c r="P164" s="105"/>
      <c r="Q164" s="105"/>
      <c r="R164" s="101">
        <f t="shared" si="42"/>
        <v>0</v>
      </c>
      <c r="S164" s="105"/>
      <c r="T164" s="105"/>
      <c r="U164" s="101">
        <f t="shared" si="43"/>
        <v>0</v>
      </c>
      <c r="V164" s="105"/>
      <c r="W164" s="105"/>
      <c r="X164" s="101">
        <f t="shared" si="44"/>
        <v>0</v>
      </c>
      <c r="Y164" s="105"/>
      <c r="Z164" s="105"/>
      <c r="AA164" s="101">
        <f t="shared" si="45"/>
        <v>0</v>
      </c>
      <c r="AB164" s="105"/>
      <c r="AC164" s="105"/>
      <c r="AD164" s="101">
        <f t="shared" si="46"/>
        <v>0</v>
      </c>
      <c r="AE164" s="105">
        <v>872963.29</v>
      </c>
      <c r="AF164" s="105"/>
      <c r="AG164" s="101">
        <f t="shared" si="47"/>
        <v>872963.29</v>
      </c>
      <c r="AH164" s="105"/>
      <c r="AI164" s="105"/>
      <c r="AJ164" s="156">
        <f t="shared" si="48"/>
        <v>0</v>
      </c>
      <c r="AK164" s="30"/>
      <c r="AL164" s="30"/>
      <c r="AM164" s="30"/>
    </row>
    <row r="165" spans="1:39" ht="14.25" thickTop="1" thickBot="1" x14ac:dyDescent="0.25">
      <c r="A165" s="55" t="s">
        <v>19</v>
      </c>
      <c r="B165" s="66">
        <f>SUM(B127:B164)</f>
        <v>3889997539.2900014</v>
      </c>
      <c r="C165" s="66">
        <f t="shared" ref="C165:AJ165" si="49">SUM(C127:C164)</f>
        <v>2128935268.8500006</v>
      </c>
      <c r="D165" s="66">
        <f t="shared" si="49"/>
        <v>31291476.029999994</v>
      </c>
      <c r="E165" s="66">
        <f t="shared" si="49"/>
        <v>19584.27</v>
      </c>
      <c r="F165" s="66">
        <f t="shared" si="49"/>
        <v>31311060.299999997</v>
      </c>
      <c r="G165" s="66">
        <f t="shared" si="49"/>
        <v>395795901.76999992</v>
      </c>
      <c r="H165" s="66">
        <f t="shared" si="49"/>
        <v>498576762.1699999</v>
      </c>
      <c r="I165" s="66">
        <f t="shared" si="49"/>
        <v>894372663.93999994</v>
      </c>
      <c r="J165" s="66">
        <f t="shared" si="49"/>
        <v>1447866.12</v>
      </c>
      <c r="K165" s="66">
        <f t="shared" si="49"/>
        <v>1437462685.95</v>
      </c>
      <c r="L165" s="66">
        <f t="shared" si="49"/>
        <v>1438910552.0700002</v>
      </c>
      <c r="M165" s="66">
        <f t="shared" si="49"/>
        <v>58834489.540000007</v>
      </c>
      <c r="N165" s="66">
        <f t="shared" si="49"/>
        <v>2247151.92</v>
      </c>
      <c r="O165" s="66">
        <f t="shared" si="49"/>
        <v>61081641.460000001</v>
      </c>
      <c r="P165" s="66">
        <f t="shared" si="49"/>
        <v>1604053262.96</v>
      </c>
      <c r="Q165" s="66">
        <f t="shared" si="49"/>
        <v>112066232.99999999</v>
      </c>
      <c r="R165" s="66">
        <f t="shared" si="49"/>
        <v>1716119495.9599998</v>
      </c>
      <c r="S165" s="66">
        <f t="shared" si="49"/>
        <v>47206854.740000017</v>
      </c>
      <c r="T165" s="66">
        <f t="shared" si="49"/>
        <v>0</v>
      </c>
      <c r="U165" s="66">
        <f t="shared" si="49"/>
        <v>47206854.740000017</v>
      </c>
      <c r="V165" s="66">
        <f t="shared" si="49"/>
        <v>66513451.36999999</v>
      </c>
      <c r="W165" s="66">
        <f t="shared" si="49"/>
        <v>714847.04</v>
      </c>
      <c r="X165" s="66">
        <f t="shared" si="49"/>
        <v>67228298.410000011</v>
      </c>
      <c r="Y165" s="66">
        <f t="shared" si="49"/>
        <v>1349274312.1599998</v>
      </c>
      <c r="Z165" s="66">
        <f t="shared" si="49"/>
        <v>8904835.089999998</v>
      </c>
      <c r="AA165" s="66">
        <f t="shared" si="49"/>
        <v>1358179147.2499998</v>
      </c>
      <c r="AB165" s="66">
        <f t="shared" si="49"/>
        <v>0</v>
      </c>
      <c r="AC165" s="66">
        <f t="shared" si="49"/>
        <v>45887037.539999999</v>
      </c>
      <c r="AD165" s="66">
        <f t="shared" si="49"/>
        <v>45887037.539999999</v>
      </c>
      <c r="AE165" s="66">
        <f t="shared" si="49"/>
        <v>86850391.650000021</v>
      </c>
      <c r="AF165" s="66">
        <f t="shared" si="49"/>
        <v>2109730.0499999998</v>
      </c>
      <c r="AG165" s="66">
        <f t="shared" si="49"/>
        <v>88960121.700000018</v>
      </c>
      <c r="AH165" s="66">
        <f t="shared" si="49"/>
        <v>248729532.94999996</v>
      </c>
      <c r="AI165" s="66">
        <f t="shared" si="49"/>
        <v>20946401.819999997</v>
      </c>
      <c r="AJ165" s="100">
        <f t="shared" si="49"/>
        <v>269675934.76999998</v>
      </c>
    </row>
    <row r="166" spans="1:39" ht="13.5" thickTop="1" x14ac:dyDescent="0.2">
      <c r="A166" s="144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39" x14ac:dyDescent="0.2">
      <c r="A167" s="5" t="s">
        <v>38</v>
      </c>
      <c r="B167" s="198">
        <f>(C165/B168*100)</f>
        <v>35.370643546158703</v>
      </c>
      <c r="C167" s="198"/>
      <c r="D167" s="198">
        <f>(E165/D168*100)</f>
        <v>6.2547450684702632E-2</v>
      </c>
      <c r="E167" s="198"/>
      <c r="F167" s="36"/>
      <c r="G167" s="198">
        <f>(H165/G168*100)</f>
        <v>55.745975058496157</v>
      </c>
      <c r="H167" s="198"/>
      <c r="I167" s="36"/>
      <c r="J167" s="198">
        <f>(K165/J168*100)</f>
        <v>99.899377614687936</v>
      </c>
      <c r="K167" s="198"/>
      <c r="L167" s="36"/>
      <c r="M167" s="198">
        <f>(N165/M168*100)</f>
        <v>3.6789317809534836</v>
      </c>
      <c r="N167" s="198"/>
      <c r="O167" s="36"/>
      <c r="P167" s="198">
        <f>(Q165/P168*100)</f>
        <v>6.5302115187095371</v>
      </c>
      <c r="Q167" s="198"/>
      <c r="R167" s="36"/>
      <c r="S167" s="198">
        <f>(T165/S168*100)</f>
        <v>0</v>
      </c>
      <c r="T167" s="198"/>
      <c r="U167" s="36"/>
      <c r="V167" s="198">
        <f>(W165/V168*100)</f>
        <v>1.0633127074560447</v>
      </c>
      <c r="W167" s="198"/>
      <c r="X167" s="36"/>
      <c r="Y167" s="198">
        <f>(Z165/Y168*100)</f>
        <v>0.65564510455268288</v>
      </c>
      <c r="Z167" s="198"/>
      <c r="AA167" s="36"/>
      <c r="AB167" s="198">
        <f>(AC165/AB168*100)</f>
        <v>100</v>
      </c>
      <c r="AC167" s="198"/>
      <c r="AD167" s="36"/>
      <c r="AE167" s="198">
        <f>(AF165/AE168*100)</f>
        <v>2.3715458226492054</v>
      </c>
      <c r="AF167" s="198"/>
      <c r="AG167" s="36"/>
      <c r="AH167" s="198">
        <f>(AI165/AH168*100)</f>
        <v>7.7672491755204893</v>
      </c>
      <c r="AI167" s="198"/>
      <c r="AJ167" s="36"/>
    </row>
    <row r="168" spans="1:39" x14ac:dyDescent="0.2">
      <c r="A168" s="5" t="s">
        <v>39</v>
      </c>
      <c r="B168" s="200">
        <f>(B165+C165)</f>
        <v>6018932808.1400023</v>
      </c>
      <c r="C168" s="201"/>
      <c r="D168" s="200">
        <f>(D165+E165)</f>
        <v>31311060.299999993</v>
      </c>
      <c r="E168" s="201"/>
      <c r="F168" s="37"/>
      <c r="G168" s="200">
        <f>(G165+H165)</f>
        <v>894372663.93999982</v>
      </c>
      <c r="H168" s="201"/>
      <c r="I168" s="37"/>
      <c r="J168" s="200">
        <f>(J165+K165)</f>
        <v>1438910552.0699999</v>
      </c>
      <c r="K168" s="201"/>
      <c r="L168" s="37"/>
      <c r="M168" s="200">
        <f>(M165+N165)</f>
        <v>61081641.460000008</v>
      </c>
      <c r="N168" s="201"/>
      <c r="O168" s="37"/>
      <c r="P168" s="200">
        <f>(P165+Q165)</f>
        <v>1716119495.96</v>
      </c>
      <c r="Q168" s="201"/>
      <c r="R168" s="37"/>
      <c r="S168" s="200">
        <f>(S165+T165)</f>
        <v>47206854.740000017</v>
      </c>
      <c r="T168" s="201"/>
      <c r="U168" s="37"/>
      <c r="V168" s="200">
        <f>(V165+W165)</f>
        <v>67228298.409999996</v>
      </c>
      <c r="W168" s="201"/>
      <c r="X168" s="37"/>
      <c r="Y168" s="200">
        <f>(Y165+Z165)</f>
        <v>1358179147.2499998</v>
      </c>
      <c r="Z168" s="201"/>
      <c r="AA168" s="37"/>
      <c r="AB168" s="200">
        <f>(AB165+AC165)</f>
        <v>45887037.539999999</v>
      </c>
      <c r="AC168" s="201"/>
      <c r="AD168" s="37"/>
      <c r="AE168" s="200">
        <f>(AE165+AF165)</f>
        <v>88960121.700000018</v>
      </c>
      <c r="AF168" s="201"/>
      <c r="AG168" s="37"/>
      <c r="AH168" s="200">
        <f>(AH165+AI165)</f>
        <v>269675934.76999998</v>
      </c>
      <c r="AI168" s="201"/>
      <c r="AJ168" s="37"/>
    </row>
    <row r="169" spans="1:39" x14ac:dyDescent="0.2">
      <c r="A169" s="5" t="s">
        <v>40</v>
      </c>
      <c r="B169" s="198">
        <f>SUM(D169:AI169)</f>
        <v>99.999999999999943</v>
      </c>
      <c r="C169" s="201"/>
      <c r="D169" s="198">
        <f>(D168/B168*100)</f>
        <v>0.52020950055556237</v>
      </c>
      <c r="E169" s="198"/>
      <c r="F169" s="36"/>
      <c r="G169" s="198">
        <f>(G168/B168*100)</f>
        <v>14.859322947258203</v>
      </c>
      <c r="H169" s="198"/>
      <c r="I169" s="36"/>
      <c r="J169" s="198">
        <f>(J168/B168*100)</f>
        <v>23.90640663281733</v>
      </c>
      <c r="K169" s="198"/>
      <c r="L169" s="36"/>
      <c r="M169" s="198">
        <f>(M168/B168*100)</f>
        <v>1.0148251094844125</v>
      </c>
      <c r="N169" s="198"/>
      <c r="O169" s="36"/>
      <c r="P169" s="198">
        <f>(P168/B168*100)</f>
        <v>28.512022823034687</v>
      </c>
      <c r="Q169" s="198"/>
      <c r="R169" s="36"/>
      <c r="S169" s="198">
        <f>(S168/B168*100)</f>
        <v>0.78430605964162758</v>
      </c>
      <c r="T169" s="198"/>
      <c r="U169" s="36"/>
      <c r="V169" s="198">
        <f>(V168/B168*100)</f>
        <v>1.1169471491537581</v>
      </c>
      <c r="W169" s="198"/>
      <c r="X169" s="36"/>
      <c r="Y169" s="198">
        <f>(Y168/B168*100)</f>
        <v>22.565115620051429</v>
      </c>
      <c r="Z169" s="198"/>
      <c r="AA169" s="36"/>
      <c r="AB169" s="198">
        <f>(AB168/B168*100)</f>
        <v>0.76237829865690465</v>
      </c>
      <c r="AC169" s="198"/>
      <c r="AD169" s="36"/>
      <c r="AE169" s="198">
        <f>(AE168/B168*100)</f>
        <v>1.4780048978066407</v>
      </c>
      <c r="AF169" s="198"/>
      <c r="AG169" s="36"/>
      <c r="AH169" s="198">
        <f>(AH168/B168*100)</f>
        <v>4.4804609615394</v>
      </c>
      <c r="AI169" s="198"/>
      <c r="AJ169" s="36"/>
    </row>
    <row r="170" spans="1:39" x14ac:dyDescent="0.2">
      <c r="A170" s="110" t="s">
        <v>95</v>
      </c>
      <c r="D170" s="41"/>
    </row>
    <row r="171" spans="1:39" x14ac:dyDescent="0.2">
      <c r="A171" s="170"/>
      <c r="B171" s="34"/>
      <c r="C171" s="34"/>
      <c r="D171" s="41"/>
    </row>
    <row r="172" spans="1:39" x14ac:dyDescent="0.2">
      <c r="A172" s="110"/>
      <c r="D172" s="41"/>
    </row>
    <row r="173" spans="1:39" x14ac:dyDescent="0.2">
      <c r="A173" s="110"/>
      <c r="D173" s="41"/>
    </row>
    <row r="174" spans="1:39" x14ac:dyDescent="0.2">
      <c r="A174" s="110"/>
      <c r="D174" s="41"/>
    </row>
    <row r="175" spans="1:39" x14ac:dyDescent="0.2">
      <c r="A175" s="110"/>
      <c r="D175" s="41"/>
    </row>
    <row r="176" spans="1:39" x14ac:dyDescent="0.2">
      <c r="B176" s="40"/>
    </row>
    <row r="177" spans="1:36" x14ac:dyDescent="0.2">
      <c r="B177" s="40"/>
    </row>
    <row r="178" spans="1:36" ht="20.25" x14ac:dyDescent="0.3">
      <c r="A178" s="196" t="s">
        <v>42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</row>
    <row r="179" spans="1:36" x14ac:dyDescent="0.2">
      <c r="A179" s="197" t="s">
        <v>56</v>
      </c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</row>
    <row r="180" spans="1:36" x14ac:dyDescent="0.2">
      <c r="A180" s="204" t="s">
        <v>130</v>
      </c>
      <c r="B180" s="204"/>
      <c r="C180" s="204"/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</row>
    <row r="181" spans="1:36" x14ac:dyDescent="0.2">
      <c r="A181" s="197" t="s">
        <v>110</v>
      </c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</row>
    <row r="182" spans="1:36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thickBot="1" x14ac:dyDescent="0.25"/>
    <row r="184" spans="1:36" ht="14.25" thickTop="1" thickBot="1" x14ac:dyDescent="0.25">
      <c r="A184" s="195" t="s">
        <v>33</v>
      </c>
      <c r="B184" s="199" t="s">
        <v>0</v>
      </c>
      <c r="C184" s="199"/>
      <c r="D184" s="199" t="s">
        <v>12</v>
      </c>
      <c r="E184" s="199"/>
      <c r="F184" s="155"/>
      <c r="G184" s="199" t="s">
        <v>13</v>
      </c>
      <c r="H184" s="199"/>
      <c r="I184" s="155"/>
      <c r="J184" s="199" t="s">
        <v>14</v>
      </c>
      <c r="K184" s="199"/>
      <c r="L184" s="155"/>
      <c r="M184" s="199" t="s">
        <v>15</v>
      </c>
      <c r="N184" s="199"/>
      <c r="O184" s="155"/>
      <c r="P184" s="199" t="s">
        <v>27</v>
      </c>
      <c r="Q184" s="199"/>
      <c r="R184" s="155"/>
      <c r="S184" s="199" t="s">
        <v>35</v>
      </c>
      <c r="T184" s="199"/>
      <c r="U184" s="155"/>
      <c r="V184" s="199" t="s">
        <v>16</v>
      </c>
      <c r="W184" s="199"/>
      <c r="X184" s="155"/>
      <c r="Y184" s="199" t="s">
        <v>68</v>
      </c>
      <c r="Z184" s="199"/>
      <c r="AA184" s="155"/>
      <c r="AB184" s="199" t="s">
        <v>34</v>
      </c>
      <c r="AC184" s="199"/>
      <c r="AD184" s="155"/>
      <c r="AE184" s="199" t="s">
        <v>17</v>
      </c>
      <c r="AF184" s="199"/>
      <c r="AG184" s="155"/>
      <c r="AH184" s="199" t="s">
        <v>18</v>
      </c>
      <c r="AI184" s="199"/>
      <c r="AJ184" s="73"/>
    </row>
    <row r="185" spans="1:36" ht="25.5" thickTop="1" thickBot="1" x14ac:dyDescent="0.25">
      <c r="A185" s="202"/>
      <c r="B185" s="155" t="s">
        <v>28</v>
      </c>
      <c r="C185" s="155" t="s">
        <v>25</v>
      </c>
      <c r="D185" s="155" t="s">
        <v>28</v>
      </c>
      <c r="E185" s="155" t="s">
        <v>25</v>
      </c>
      <c r="F185" s="155"/>
      <c r="G185" s="155" t="s">
        <v>28</v>
      </c>
      <c r="H185" s="155" t="s">
        <v>25</v>
      </c>
      <c r="I185" s="155"/>
      <c r="J185" s="155" t="s">
        <v>28</v>
      </c>
      <c r="K185" s="155" t="s">
        <v>25</v>
      </c>
      <c r="L185" s="155"/>
      <c r="M185" s="155" t="s">
        <v>28</v>
      </c>
      <c r="N185" s="155" t="s">
        <v>25</v>
      </c>
      <c r="O185" s="155"/>
      <c r="P185" s="155" t="s">
        <v>28</v>
      </c>
      <c r="Q185" s="155" t="s">
        <v>25</v>
      </c>
      <c r="R185" s="155"/>
      <c r="S185" s="155" t="s">
        <v>28</v>
      </c>
      <c r="T185" s="155" t="s">
        <v>25</v>
      </c>
      <c r="U185" s="155"/>
      <c r="V185" s="155" t="s">
        <v>28</v>
      </c>
      <c r="W185" s="155" t="s">
        <v>25</v>
      </c>
      <c r="X185" s="155"/>
      <c r="Y185" s="155" t="s">
        <v>28</v>
      </c>
      <c r="Z185" s="155" t="s">
        <v>25</v>
      </c>
      <c r="AA185" s="155"/>
      <c r="AB185" s="155" t="s">
        <v>28</v>
      </c>
      <c r="AC185" s="155" t="s">
        <v>25</v>
      </c>
      <c r="AD185" s="155"/>
      <c r="AE185" s="155" t="s">
        <v>28</v>
      </c>
      <c r="AF185" s="155" t="s">
        <v>25</v>
      </c>
      <c r="AG185" s="155"/>
      <c r="AH185" s="155" t="s">
        <v>28</v>
      </c>
      <c r="AI185" s="155" t="s">
        <v>25</v>
      </c>
      <c r="AJ185" s="73"/>
    </row>
    <row r="186" spans="1:36" ht="14.25" thickTop="1" thickBot="1" x14ac:dyDescent="0.25">
      <c r="A186" s="101" t="s">
        <v>88</v>
      </c>
      <c r="B186" s="102">
        <f t="shared" ref="B186:B222" si="50">(D186+G186+J186+M186+P186+S186+V186+Y186+AB186+AE186+AH186)</f>
        <v>734114311.91999996</v>
      </c>
      <c r="C186" s="102">
        <f t="shared" ref="C186:C222" si="51">(E186+H186+K186+N186+Q186+T186+W186+Z186+AC186+AF186+AI186)</f>
        <v>546146193.96999991</v>
      </c>
      <c r="D186" s="101">
        <v>5757856.4299999997</v>
      </c>
      <c r="E186" s="101">
        <v>1130.6300000000001</v>
      </c>
      <c r="F186" s="101">
        <f>+D186+E186</f>
        <v>5758987.0599999996</v>
      </c>
      <c r="G186" s="101">
        <v>87703041.25</v>
      </c>
      <c r="H186" s="101">
        <v>144146129.56999999</v>
      </c>
      <c r="I186" s="101">
        <f>+G186+H186</f>
        <v>231849170.81999999</v>
      </c>
      <c r="J186" s="101">
        <v>219.84</v>
      </c>
      <c r="K186" s="101">
        <v>323583999.88</v>
      </c>
      <c r="L186" s="101">
        <f>+J186+K186</f>
        <v>323584219.71999997</v>
      </c>
      <c r="M186" s="101">
        <v>29977564.859999999</v>
      </c>
      <c r="N186" s="101"/>
      <c r="O186" s="101">
        <f>+M186+N186</f>
        <v>29977564.859999999</v>
      </c>
      <c r="P186" s="101">
        <v>320527879.64999998</v>
      </c>
      <c r="Q186" s="101">
        <v>74821760.239999995</v>
      </c>
      <c r="R186" s="101">
        <f>+P186+Q186</f>
        <v>395349639.88999999</v>
      </c>
      <c r="S186" s="101">
        <v>3300360.47</v>
      </c>
      <c r="T186" s="101"/>
      <c r="U186" s="101">
        <f>+S186+T186</f>
        <v>3300360.47</v>
      </c>
      <c r="V186" s="101">
        <v>23316819.050000001</v>
      </c>
      <c r="W186" s="101"/>
      <c r="X186" s="101">
        <f>+V186+W186</f>
        <v>23316819.050000001</v>
      </c>
      <c r="Y186" s="101">
        <v>179400861.96000001</v>
      </c>
      <c r="Z186" s="101">
        <v>1217510.1200000001</v>
      </c>
      <c r="AA186" s="101">
        <f>+Y186+Z186</f>
        <v>180618372.08000001</v>
      </c>
      <c r="AB186" s="101"/>
      <c r="AC186" s="101"/>
      <c r="AD186" s="101">
        <f>+AB186+AC186</f>
        <v>0</v>
      </c>
      <c r="AE186" s="101">
        <v>8653691.2599999998</v>
      </c>
      <c r="AF186" s="101">
        <v>90509.1</v>
      </c>
      <c r="AG186" s="101">
        <f>+AE186+AF186</f>
        <v>8744200.3599999994</v>
      </c>
      <c r="AH186" s="101">
        <v>75476017.150000006</v>
      </c>
      <c r="AI186" s="101">
        <v>2285154.4300000002</v>
      </c>
      <c r="AJ186" s="107">
        <f>AH186+AI186</f>
        <v>77761171.580000013</v>
      </c>
    </row>
    <row r="187" spans="1:36" ht="14.25" thickTop="1" thickBot="1" x14ac:dyDescent="0.25">
      <c r="A187" s="52" t="s">
        <v>118</v>
      </c>
      <c r="B187" s="102">
        <f t="shared" si="50"/>
        <v>638026258.47000003</v>
      </c>
      <c r="C187" s="102">
        <f t="shared" si="51"/>
        <v>84709964.659999996</v>
      </c>
      <c r="D187" s="101">
        <v>3813687.88</v>
      </c>
      <c r="E187" s="101">
        <v>964.63</v>
      </c>
      <c r="F187" s="101">
        <f t="shared" ref="F187:F223" si="52">+D187+E187</f>
        <v>3814652.51</v>
      </c>
      <c r="G187" s="101">
        <v>110963294.37</v>
      </c>
      <c r="H187" s="101">
        <v>69218263.769999996</v>
      </c>
      <c r="I187" s="101">
        <f t="shared" ref="I187:I223" si="53">+G187+H187</f>
        <v>180181558.13999999</v>
      </c>
      <c r="J187" s="101"/>
      <c r="K187" s="101">
        <v>7475807.3600000003</v>
      </c>
      <c r="L187" s="101">
        <f t="shared" ref="L187:L223" si="54">+J187+K187</f>
        <v>7475807.3600000003</v>
      </c>
      <c r="M187" s="101">
        <v>314988.78999999998</v>
      </c>
      <c r="N187" s="101">
        <v>531504.03</v>
      </c>
      <c r="O187" s="101">
        <f t="shared" ref="O187:O223" si="55">+M187+N187</f>
        <v>846492.82000000007</v>
      </c>
      <c r="P187" s="101">
        <v>161080867.16999999</v>
      </c>
      <c r="Q187" s="101">
        <v>6054368.3899999997</v>
      </c>
      <c r="R187" s="101">
        <f t="shared" ref="R187:R223" si="56">+P187+Q187</f>
        <v>167135235.55999997</v>
      </c>
      <c r="S187" s="101">
        <v>136836618.38999999</v>
      </c>
      <c r="T187" s="101"/>
      <c r="U187" s="101">
        <f t="shared" ref="U187:U223" si="57">+S187+T187</f>
        <v>136836618.38999999</v>
      </c>
      <c r="V187" s="101">
        <v>4134509.5</v>
      </c>
      <c r="W187" s="101">
        <v>16244.18</v>
      </c>
      <c r="X187" s="101">
        <f t="shared" ref="X187:X223" si="58">+V187+W187</f>
        <v>4150753.68</v>
      </c>
      <c r="Y187" s="101">
        <v>171213365.84</v>
      </c>
      <c r="Z187" s="101">
        <v>452552.66</v>
      </c>
      <c r="AA187" s="101">
        <f t="shared" ref="AA187:AA223" si="59">+Y187+Z187</f>
        <v>171665918.5</v>
      </c>
      <c r="AB187" s="101"/>
      <c r="AC187" s="101"/>
      <c r="AD187" s="101">
        <f t="shared" ref="AD187:AD223" si="60">+AB187+AC187</f>
        <v>0</v>
      </c>
      <c r="AE187" s="101">
        <v>13494898.720000001</v>
      </c>
      <c r="AF187" s="101"/>
      <c r="AG187" s="101">
        <f t="shared" ref="AG187:AG223" si="61">+AE187+AF187</f>
        <v>13494898.720000001</v>
      </c>
      <c r="AH187" s="101">
        <v>36174027.810000002</v>
      </c>
      <c r="AI187" s="101">
        <v>960259.64</v>
      </c>
      <c r="AJ187" s="107">
        <f t="shared" ref="AJ187:AJ223" si="62">AH187+AI187</f>
        <v>37134287.450000003</v>
      </c>
    </row>
    <row r="188" spans="1:36" ht="14.25" thickTop="1" thickBot="1" x14ac:dyDescent="0.25">
      <c r="A188" s="52" t="s">
        <v>97</v>
      </c>
      <c r="B188" s="102">
        <f t="shared" si="50"/>
        <v>504718137.47999996</v>
      </c>
      <c r="C188" s="102">
        <f t="shared" si="51"/>
        <v>130647673.69</v>
      </c>
      <c r="D188" s="101">
        <v>2288072.3199999998</v>
      </c>
      <c r="E188" s="101"/>
      <c r="F188" s="101">
        <f t="shared" si="52"/>
        <v>2288072.3199999998</v>
      </c>
      <c r="G188" s="101">
        <v>82132932.780000001</v>
      </c>
      <c r="H188" s="101">
        <v>83565116.109999999</v>
      </c>
      <c r="I188" s="101">
        <f t="shared" si="53"/>
        <v>165698048.88999999</v>
      </c>
      <c r="J188" s="101"/>
      <c r="K188" s="101">
        <v>27370554.940000001</v>
      </c>
      <c r="L188" s="101">
        <f t="shared" si="54"/>
        <v>27370554.940000001</v>
      </c>
      <c r="M188" s="101">
        <v>15201246.470000001</v>
      </c>
      <c r="N188" s="101">
        <v>399329.41</v>
      </c>
      <c r="O188" s="101">
        <f t="shared" si="55"/>
        <v>15600575.880000001</v>
      </c>
      <c r="P188" s="101">
        <v>165762053.41999999</v>
      </c>
      <c r="Q188" s="101">
        <v>17305761.43</v>
      </c>
      <c r="R188" s="101">
        <f t="shared" si="56"/>
        <v>183067814.84999999</v>
      </c>
      <c r="S188" s="101">
        <v>1996900.5</v>
      </c>
      <c r="T188" s="101"/>
      <c r="U188" s="101">
        <f t="shared" si="57"/>
        <v>1996900.5</v>
      </c>
      <c r="V188" s="101">
        <v>4167715.86</v>
      </c>
      <c r="W188" s="101"/>
      <c r="X188" s="101">
        <f t="shared" si="58"/>
        <v>4167715.86</v>
      </c>
      <c r="Y188" s="101">
        <v>185550174.13</v>
      </c>
      <c r="Z188" s="101">
        <v>220353.04</v>
      </c>
      <c r="AA188" s="101">
        <f t="shared" si="59"/>
        <v>185770527.16999999</v>
      </c>
      <c r="AB188" s="101"/>
      <c r="AC188" s="101"/>
      <c r="AD188" s="101">
        <f t="shared" si="60"/>
        <v>0</v>
      </c>
      <c r="AE188" s="101">
        <v>20195684.859999999</v>
      </c>
      <c r="AF188" s="101">
        <v>98467.34</v>
      </c>
      <c r="AG188" s="101">
        <f t="shared" si="61"/>
        <v>20294152.199999999</v>
      </c>
      <c r="AH188" s="101">
        <v>27423357.140000001</v>
      </c>
      <c r="AI188" s="101">
        <v>1688091.42</v>
      </c>
      <c r="AJ188" s="107">
        <f t="shared" si="62"/>
        <v>29111448.560000002</v>
      </c>
    </row>
    <row r="189" spans="1:36" ht="14.25" thickTop="1" thickBot="1" x14ac:dyDescent="0.25">
      <c r="A189" s="52" t="s">
        <v>94</v>
      </c>
      <c r="B189" s="102">
        <f t="shared" si="50"/>
        <v>452905776.94999999</v>
      </c>
      <c r="C189" s="102">
        <f t="shared" si="51"/>
        <v>21611855.399999999</v>
      </c>
      <c r="D189" s="101">
        <v>1355448.3200000001</v>
      </c>
      <c r="E189" s="101">
        <v>591.14</v>
      </c>
      <c r="F189" s="101">
        <f t="shared" si="52"/>
        <v>1356039.46</v>
      </c>
      <c r="G189" s="101">
        <v>13524889.800000001</v>
      </c>
      <c r="H189" s="101">
        <v>10516.8</v>
      </c>
      <c r="I189" s="101">
        <f t="shared" si="53"/>
        <v>13535406.600000001</v>
      </c>
      <c r="J189" s="101">
        <v>224949.83</v>
      </c>
      <c r="K189" s="101">
        <v>13444079.67</v>
      </c>
      <c r="L189" s="101">
        <f t="shared" si="54"/>
        <v>13669029.5</v>
      </c>
      <c r="M189" s="101">
        <v>1050018.6399999999</v>
      </c>
      <c r="N189" s="101">
        <v>365497</v>
      </c>
      <c r="O189" s="101">
        <f t="shared" si="55"/>
        <v>1415515.64</v>
      </c>
      <c r="P189" s="101">
        <v>193570157.55000001</v>
      </c>
      <c r="Q189" s="101">
        <v>3482321.6</v>
      </c>
      <c r="R189" s="101">
        <f t="shared" si="56"/>
        <v>197052479.15000001</v>
      </c>
      <c r="S189" s="101">
        <v>6552851.8700000001</v>
      </c>
      <c r="T189" s="101"/>
      <c r="U189" s="101">
        <f t="shared" si="57"/>
        <v>6552851.8700000001</v>
      </c>
      <c r="V189" s="101">
        <v>14884990.77</v>
      </c>
      <c r="W189" s="101"/>
      <c r="X189" s="101">
        <f t="shared" si="58"/>
        <v>14884990.77</v>
      </c>
      <c r="Y189" s="101">
        <v>133692923.39</v>
      </c>
      <c r="Z189" s="101">
        <v>4201705.38</v>
      </c>
      <c r="AA189" s="101">
        <f t="shared" si="59"/>
        <v>137894628.77000001</v>
      </c>
      <c r="AB189" s="101"/>
      <c r="AC189" s="101"/>
      <c r="AD189" s="101">
        <f t="shared" si="60"/>
        <v>0</v>
      </c>
      <c r="AE189" s="101">
        <v>9550052.0299999993</v>
      </c>
      <c r="AF189" s="101">
        <v>51340.27</v>
      </c>
      <c r="AG189" s="101">
        <f t="shared" si="61"/>
        <v>9601392.2999999989</v>
      </c>
      <c r="AH189" s="101">
        <v>78499494.75</v>
      </c>
      <c r="AI189" s="101">
        <v>55803.54</v>
      </c>
      <c r="AJ189" s="107">
        <f t="shared" si="62"/>
        <v>78555298.290000007</v>
      </c>
    </row>
    <row r="190" spans="1:36" ht="14.25" thickTop="1" thickBot="1" x14ac:dyDescent="0.25">
      <c r="A190" s="52" t="s">
        <v>89</v>
      </c>
      <c r="B190" s="102">
        <f t="shared" si="50"/>
        <v>298199512.19</v>
      </c>
      <c r="C190" s="102">
        <f t="shared" si="51"/>
        <v>44716701.519999996</v>
      </c>
      <c r="D190" s="101">
        <v>92468.06</v>
      </c>
      <c r="E190" s="101"/>
      <c r="F190" s="101">
        <f t="shared" si="52"/>
        <v>92468.06</v>
      </c>
      <c r="G190" s="101">
        <v>14701392.57</v>
      </c>
      <c r="H190" s="101"/>
      <c r="I190" s="101">
        <f t="shared" si="53"/>
        <v>14701392.57</v>
      </c>
      <c r="J190" s="101">
        <v>308624.94</v>
      </c>
      <c r="K190" s="101">
        <v>38157031.630000003</v>
      </c>
      <c r="L190" s="101">
        <f t="shared" si="54"/>
        <v>38465656.57</v>
      </c>
      <c r="M190" s="101">
        <v>2636932.52</v>
      </c>
      <c r="N190" s="101">
        <v>57535.25</v>
      </c>
      <c r="O190" s="101">
        <f t="shared" si="55"/>
        <v>2694467.77</v>
      </c>
      <c r="P190" s="101">
        <v>118805372.20999999</v>
      </c>
      <c r="Q190" s="101">
        <v>2741876.48</v>
      </c>
      <c r="R190" s="101">
        <f t="shared" si="56"/>
        <v>121547248.69</v>
      </c>
      <c r="S190" s="101">
        <v>2352951.96</v>
      </c>
      <c r="T190" s="101"/>
      <c r="U190" s="101">
        <f t="shared" si="57"/>
        <v>2352951.96</v>
      </c>
      <c r="V190" s="101">
        <v>7976178.2599999998</v>
      </c>
      <c r="W190" s="101"/>
      <c r="X190" s="101">
        <f t="shared" si="58"/>
        <v>7976178.2599999998</v>
      </c>
      <c r="Y190" s="101">
        <v>117194627.34</v>
      </c>
      <c r="Z190" s="101">
        <v>3.03</v>
      </c>
      <c r="AA190" s="101">
        <f t="shared" si="59"/>
        <v>117194630.37</v>
      </c>
      <c r="AB190" s="101"/>
      <c r="AC190" s="101"/>
      <c r="AD190" s="101">
        <f t="shared" si="60"/>
        <v>0</v>
      </c>
      <c r="AE190" s="101">
        <v>9700932.8200000003</v>
      </c>
      <c r="AF190" s="101">
        <v>9509.4</v>
      </c>
      <c r="AG190" s="101">
        <f t="shared" si="61"/>
        <v>9710442.2200000007</v>
      </c>
      <c r="AH190" s="101">
        <v>24430031.510000002</v>
      </c>
      <c r="AI190" s="101">
        <v>3750745.73</v>
      </c>
      <c r="AJ190" s="107">
        <f t="shared" si="62"/>
        <v>28180777.240000002</v>
      </c>
    </row>
    <row r="191" spans="1:36" ht="14.25" thickTop="1" thickBot="1" x14ac:dyDescent="0.25">
      <c r="A191" s="52" t="s">
        <v>127</v>
      </c>
      <c r="B191" s="102">
        <f t="shared" si="50"/>
        <v>0</v>
      </c>
      <c r="C191" s="102">
        <f t="shared" si="51"/>
        <v>0</v>
      </c>
      <c r="D191" s="101"/>
      <c r="E191" s="101"/>
      <c r="F191" s="101">
        <f t="shared" si="52"/>
        <v>0</v>
      </c>
      <c r="G191" s="101"/>
      <c r="H191" s="101"/>
      <c r="I191" s="101">
        <f t="shared" si="53"/>
        <v>0</v>
      </c>
      <c r="J191" s="101"/>
      <c r="K191" s="101"/>
      <c r="L191" s="101">
        <f t="shared" si="54"/>
        <v>0</v>
      </c>
      <c r="M191" s="101"/>
      <c r="N191" s="101"/>
      <c r="O191" s="101">
        <f t="shared" si="55"/>
        <v>0</v>
      </c>
      <c r="P191" s="101"/>
      <c r="Q191" s="101"/>
      <c r="R191" s="101">
        <f t="shared" si="56"/>
        <v>0</v>
      </c>
      <c r="S191" s="101"/>
      <c r="T191" s="101"/>
      <c r="U191" s="101">
        <f t="shared" si="57"/>
        <v>0</v>
      </c>
      <c r="V191" s="101"/>
      <c r="W191" s="101"/>
      <c r="X191" s="101">
        <f t="shared" si="58"/>
        <v>0</v>
      </c>
      <c r="Y191" s="101"/>
      <c r="Z191" s="101"/>
      <c r="AA191" s="101">
        <f t="shared" si="59"/>
        <v>0</v>
      </c>
      <c r="AB191" s="101"/>
      <c r="AC191" s="101"/>
      <c r="AD191" s="101">
        <f t="shared" si="60"/>
        <v>0</v>
      </c>
      <c r="AE191" s="101"/>
      <c r="AF191" s="101"/>
      <c r="AG191" s="101">
        <f t="shared" si="61"/>
        <v>0</v>
      </c>
      <c r="AH191" s="101"/>
      <c r="AI191" s="101"/>
      <c r="AJ191" s="107">
        <f t="shared" si="62"/>
        <v>0</v>
      </c>
    </row>
    <row r="192" spans="1:36" ht="14.25" thickTop="1" thickBot="1" x14ac:dyDescent="0.25">
      <c r="A192" s="52" t="s">
        <v>91</v>
      </c>
      <c r="B192" s="102">
        <f t="shared" si="50"/>
        <v>72743431.950000003</v>
      </c>
      <c r="C192" s="102">
        <f t="shared" si="51"/>
        <v>1497493.7</v>
      </c>
      <c r="D192" s="101"/>
      <c r="E192" s="101"/>
      <c r="F192" s="101">
        <f t="shared" si="52"/>
        <v>0</v>
      </c>
      <c r="G192" s="101">
        <v>66812.84</v>
      </c>
      <c r="H192" s="101"/>
      <c r="I192" s="101">
        <f t="shared" si="53"/>
        <v>66812.84</v>
      </c>
      <c r="J192" s="101"/>
      <c r="K192" s="101"/>
      <c r="L192" s="101">
        <f t="shared" si="54"/>
        <v>0</v>
      </c>
      <c r="M192" s="101">
        <v>21288.66</v>
      </c>
      <c r="N192" s="101"/>
      <c r="O192" s="101">
        <f t="shared" si="55"/>
        <v>21288.66</v>
      </c>
      <c r="P192" s="101">
        <v>9285367.0600000005</v>
      </c>
      <c r="Q192" s="101">
        <v>1365680.1</v>
      </c>
      <c r="R192" s="101">
        <f t="shared" si="56"/>
        <v>10651047.16</v>
      </c>
      <c r="S192" s="101">
        <v>92183.46</v>
      </c>
      <c r="T192" s="101"/>
      <c r="U192" s="101">
        <f t="shared" si="57"/>
        <v>92183.46</v>
      </c>
      <c r="V192" s="101">
        <v>69585.279999999999</v>
      </c>
      <c r="W192" s="101">
        <v>23407.47</v>
      </c>
      <c r="X192" s="101">
        <f t="shared" si="58"/>
        <v>92992.75</v>
      </c>
      <c r="Y192" s="101">
        <v>57962014.689999998</v>
      </c>
      <c r="Z192" s="101">
        <v>62454.73</v>
      </c>
      <c r="AA192" s="101">
        <f t="shared" si="59"/>
        <v>58024469.419999994</v>
      </c>
      <c r="AB192" s="101"/>
      <c r="AC192" s="101"/>
      <c r="AD192" s="101">
        <f t="shared" si="60"/>
        <v>0</v>
      </c>
      <c r="AE192" s="101">
        <v>1392961.28</v>
      </c>
      <c r="AF192" s="101">
        <v>35203.129999999997</v>
      </c>
      <c r="AG192" s="101">
        <f t="shared" si="61"/>
        <v>1428164.41</v>
      </c>
      <c r="AH192" s="101">
        <v>3853218.68</v>
      </c>
      <c r="AI192" s="101">
        <v>10748.27</v>
      </c>
      <c r="AJ192" s="107">
        <f t="shared" si="62"/>
        <v>3863966.95</v>
      </c>
    </row>
    <row r="193" spans="1:36" ht="14.25" thickTop="1" thickBot="1" x14ac:dyDescent="0.25">
      <c r="A193" s="52" t="s">
        <v>123</v>
      </c>
      <c r="B193" s="102">
        <f t="shared" si="50"/>
        <v>39281314.129999995</v>
      </c>
      <c r="C193" s="102">
        <f t="shared" si="51"/>
        <v>97600500.200000003</v>
      </c>
      <c r="D193" s="101"/>
      <c r="E193" s="101"/>
      <c r="F193" s="101">
        <f t="shared" si="52"/>
        <v>0</v>
      </c>
      <c r="G193" s="101">
        <v>18666037.280000001</v>
      </c>
      <c r="H193" s="101">
        <v>97600500.200000003</v>
      </c>
      <c r="I193" s="101">
        <f t="shared" si="53"/>
        <v>116266537.48</v>
      </c>
      <c r="J193" s="101"/>
      <c r="K193" s="101"/>
      <c r="L193" s="101">
        <f t="shared" si="54"/>
        <v>0</v>
      </c>
      <c r="M193" s="101">
        <v>1320269.18</v>
      </c>
      <c r="N193" s="101"/>
      <c r="O193" s="101">
        <f t="shared" si="55"/>
        <v>1320269.18</v>
      </c>
      <c r="P193" s="101">
        <v>10612506.51</v>
      </c>
      <c r="Q193" s="101"/>
      <c r="R193" s="101">
        <f t="shared" si="56"/>
        <v>10612506.51</v>
      </c>
      <c r="S193" s="101"/>
      <c r="T193" s="101"/>
      <c r="U193" s="101">
        <f t="shared" si="57"/>
        <v>0</v>
      </c>
      <c r="V193" s="101"/>
      <c r="W193" s="101"/>
      <c r="X193" s="101">
        <f t="shared" si="58"/>
        <v>0</v>
      </c>
      <c r="Y193" s="101"/>
      <c r="Z193" s="101"/>
      <c r="AA193" s="101">
        <f t="shared" si="59"/>
        <v>0</v>
      </c>
      <c r="AB193" s="101"/>
      <c r="AC193" s="101"/>
      <c r="AD193" s="101">
        <f t="shared" si="60"/>
        <v>0</v>
      </c>
      <c r="AE193" s="101"/>
      <c r="AF193" s="101"/>
      <c r="AG193" s="101">
        <f t="shared" si="61"/>
        <v>0</v>
      </c>
      <c r="AH193" s="101">
        <v>8682501.1600000001</v>
      </c>
      <c r="AI193" s="101"/>
      <c r="AJ193" s="107">
        <f t="shared" si="62"/>
        <v>8682501.1600000001</v>
      </c>
    </row>
    <row r="194" spans="1:36" ht="14.25" thickTop="1" thickBot="1" x14ac:dyDescent="0.25">
      <c r="A194" s="52" t="s">
        <v>78</v>
      </c>
      <c r="B194" s="102">
        <f t="shared" si="50"/>
        <v>62513477.539999999</v>
      </c>
      <c r="C194" s="102">
        <f t="shared" si="51"/>
        <v>243856.99</v>
      </c>
      <c r="D194" s="77"/>
      <c r="E194" s="101"/>
      <c r="F194" s="101">
        <f t="shared" si="52"/>
        <v>0</v>
      </c>
      <c r="G194" s="101"/>
      <c r="H194" s="101"/>
      <c r="I194" s="101">
        <f t="shared" si="53"/>
        <v>0</v>
      </c>
      <c r="J194" s="101"/>
      <c r="K194" s="101"/>
      <c r="L194" s="101">
        <f t="shared" si="54"/>
        <v>0</v>
      </c>
      <c r="M194" s="101">
        <v>1565.51</v>
      </c>
      <c r="N194" s="101"/>
      <c r="O194" s="101">
        <f t="shared" si="55"/>
        <v>1565.51</v>
      </c>
      <c r="P194" s="101">
        <v>51381.97</v>
      </c>
      <c r="Q194" s="101"/>
      <c r="R194" s="101">
        <f t="shared" si="56"/>
        <v>51381.97</v>
      </c>
      <c r="S194" s="101">
        <v>72631.3</v>
      </c>
      <c r="T194" s="101"/>
      <c r="U194" s="101">
        <f t="shared" si="57"/>
        <v>72631.3</v>
      </c>
      <c r="V194" s="101">
        <v>1046903.28</v>
      </c>
      <c r="W194" s="101"/>
      <c r="X194" s="101">
        <f t="shared" si="58"/>
        <v>1046903.28</v>
      </c>
      <c r="Y194" s="101">
        <v>60622772.969999999</v>
      </c>
      <c r="Z194" s="101">
        <v>32446.99</v>
      </c>
      <c r="AA194" s="101">
        <f t="shared" si="59"/>
        <v>60655219.960000001</v>
      </c>
      <c r="AB194" s="101"/>
      <c r="AC194" s="101"/>
      <c r="AD194" s="101">
        <f t="shared" si="60"/>
        <v>0</v>
      </c>
      <c r="AE194" s="101">
        <v>702054.36</v>
      </c>
      <c r="AF194" s="101">
        <v>211410</v>
      </c>
      <c r="AG194" s="101">
        <f t="shared" si="61"/>
        <v>913464.36</v>
      </c>
      <c r="AH194" s="101">
        <v>16168.15</v>
      </c>
      <c r="AI194" s="101"/>
      <c r="AJ194" s="107">
        <f t="shared" si="62"/>
        <v>16168.15</v>
      </c>
    </row>
    <row r="195" spans="1:36" ht="14.25" thickTop="1" thickBot="1" x14ac:dyDescent="0.25">
      <c r="A195" s="52" t="s">
        <v>93</v>
      </c>
      <c r="B195" s="102">
        <f t="shared" si="50"/>
        <v>7240299.9699999997</v>
      </c>
      <c r="C195" s="102">
        <f t="shared" si="51"/>
        <v>177358208.81</v>
      </c>
      <c r="D195" s="101">
        <v>6740826.9100000001</v>
      </c>
      <c r="E195" s="101"/>
      <c r="F195" s="101">
        <f t="shared" si="52"/>
        <v>6740826.9100000001</v>
      </c>
      <c r="G195" s="101">
        <v>499473.06</v>
      </c>
      <c r="H195" s="101">
        <v>308859.2</v>
      </c>
      <c r="I195" s="101">
        <f t="shared" si="53"/>
        <v>808332.26</v>
      </c>
      <c r="J195" s="101"/>
      <c r="K195" s="101">
        <v>177049349.61000001</v>
      </c>
      <c r="L195" s="101">
        <f t="shared" si="54"/>
        <v>177049349.61000001</v>
      </c>
      <c r="M195" s="101"/>
      <c r="N195" s="101"/>
      <c r="O195" s="101">
        <f t="shared" si="55"/>
        <v>0</v>
      </c>
      <c r="P195" s="101"/>
      <c r="Q195" s="101"/>
      <c r="R195" s="101">
        <f t="shared" si="56"/>
        <v>0</v>
      </c>
      <c r="S195" s="101"/>
      <c r="T195" s="101"/>
      <c r="U195" s="101">
        <f t="shared" si="57"/>
        <v>0</v>
      </c>
      <c r="V195" s="101"/>
      <c r="W195" s="101"/>
      <c r="X195" s="101">
        <f t="shared" si="58"/>
        <v>0</v>
      </c>
      <c r="Y195" s="101"/>
      <c r="Z195" s="101"/>
      <c r="AA195" s="101">
        <f t="shared" si="59"/>
        <v>0</v>
      </c>
      <c r="AB195" s="101"/>
      <c r="AC195" s="101"/>
      <c r="AD195" s="101">
        <f t="shared" si="60"/>
        <v>0</v>
      </c>
      <c r="AE195" s="101"/>
      <c r="AF195" s="101"/>
      <c r="AG195" s="101">
        <f t="shared" si="61"/>
        <v>0</v>
      </c>
      <c r="AH195" s="101"/>
      <c r="AI195" s="101"/>
      <c r="AJ195" s="107">
        <f t="shared" si="62"/>
        <v>0</v>
      </c>
    </row>
    <row r="196" spans="1:36" ht="14.25" thickTop="1" thickBot="1" x14ac:dyDescent="0.25">
      <c r="A196" s="52" t="s">
        <v>96</v>
      </c>
      <c r="B196" s="102">
        <f t="shared" si="50"/>
        <v>6030235.8400000008</v>
      </c>
      <c r="C196" s="102">
        <f t="shared" si="51"/>
        <v>0</v>
      </c>
      <c r="D196" s="101">
        <v>82158.47</v>
      </c>
      <c r="E196" s="101"/>
      <c r="F196" s="101">
        <f t="shared" si="52"/>
        <v>82158.47</v>
      </c>
      <c r="G196" s="101">
        <v>34139.550000000003</v>
      </c>
      <c r="H196" s="101"/>
      <c r="I196" s="101">
        <f t="shared" si="53"/>
        <v>34139.550000000003</v>
      </c>
      <c r="J196" s="101"/>
      <c r="K196" s="101"/>
      <c r="L196" s="101">
        <f t="shared" si="54"/>
        <v>0</v>
      </c>
      <c r="M196" s="101">
        <v>3916.37</v>
      </c>
      <c r="N196" s="101"/>
      <c r="O196" s="101">
        <f t="shared" si="55"/>
        <v>3916.37</v>
      </c>
      <c r="P196" s="101">
        <v>2124246.19</v>
      </c>
      <c r="Q196" s="101"/>
      <c r="R196" s="101">
        <f t="shared" si="56"/>
        <v>2124246.19</v>
      </c>
      <c r="S196" s="101">
        <v>18318.97</v>
      </c>
      <c r="T196" s="101"/>
      <c r="U196" s="101">
        <f t="shared" si="57"/>
        <v>18318.97</v>
      </c>
      <c r="V196" s="101">
        <v>6034.48</v>
      </c>
      <c r="W196" s="101"/>
      <c r="X196" s="101">
        <f t="shared" si="58"/>
        <v>6034.48</v>
      </c>
      <c r="Y196" s="101">
        <v>2766072.85</v>
      </c>
      <c r="Z196" s="101"/>
      <c r="AA196" s="101">
        <f t="shared" si="59"/>
        <v>2766072.85</v>
      </c>
      <c r="AB196" s="101"/>
      <c r="AC196" s="101"/>
      <c r="AD196" s="101">
        <f t="shared" si="60"/>
        <v>0</v>
      </c>
      <c r="AE196" s="101">
        <v>267848.86</v>
      </c>
      <c r="AF196" s="101"/>
      <c r="AG196" s="101">
        <f t="shared" si="61"/>
        <v>267848.86</v>
      </c>
      <c r="AH196" s="101">
        <v>727500.1</v>
      </c>
      <c r="AI196" s="101"/>
      <c r="AJ196" s="107">
        <f t="shared" si="62"/>
        <v>727500.1</v>
      </c>
    </row>
    <row r="197" spans="1:36" ht="14.25" thickTop="1" thickBot="1" x14ac:dyDescent="0.25">
      <c r="A197" s="52" t="s">
        <v>83</v>
      </c>
      <c r="B197" s="102">
        <f t="shared" si="50"/>
        <v>15725959.109999999</v>
      </c>
      <c r="C197" s="102">
        <f t="shared" si="51"/>
        <v>0</v>
      </c>
      <c r="D197" s="101"/>
      <c r="E197" s="101"/>
      <c r="F197" s="101">
        <f t="shared" si="52"/>
        <v>0</v>
      </c>
      <c r="G197" s="101"/>
      <c r="H197" s="101"/>
      <c r="I197" s="101">
        <f t="shared" si="53"/>
        <v>0</v>
      </c>
      <c r="J197" s="101"/>
      <c r="K197" s="101"/>
      <c r="L197" s="101">
        <f t="shared" si="54"/>
        <v>0</v>
      </c>
      <c r="M197" s="101"/>
      <c r="N197" s="101"/>
      <c r="O197" s="101">
        <f t="shared" si="55"/>
        <v>0</v>
      </c>
      <c r="P197" s="101"/>
      <c r="Q197" s="101"/>
      <c r="R197" s="101">
        <f t="shared" si="56"/>
        <v>0</v>
      </c>
      <c r="S197" s="101"/>
      <c r="T197" s="101"/>
      <c r="U197" s="101">
        <f t="shared" si="57"/>
        <v>0</v>
      </c>
      <c r="V197" s="101"/>
      <c r="W197" s="101"/>
      <c r="X197" s="101">
        <f t="shared" si="58"/>
        <v>0</v>
      </c>
      <c r="Y197" s="101">
        <v>15725959.109999999</v>
      </c>
      <c r="Z197" s="101"/>
      <c r="AA197" s="101">
        <f t="shared" si="59"/>
        <v>15725959.109999999</v>
      </c>
      <c r="AB197" s="101"/>
      <c r="AC197" s="101"/>
      <c r="AD197" s="101">
        <f t="shared" si="60"/>
        <v>0</v>
      </c>
      <c r="AE197" s="101"/>
      <c r="AF197" s="101"/>
      <c r="AG197" s="101">
        <f t="shared" si="61"/>
        <v>0</v>
      </c>
      <c r="AH197" s="101"/>
      <c r="AI197" s="101"/>
      <c r="AJ197" s="107">
        <f t="shared" si="62"/>
        <v>0</v>
      </c>
    </row>
    <row r="198" spans="1:36" ht="14.25" thickTop="1" thickBot="1" x14ac:dyDescent="0.25">
      <c r="A198" s="52" t="s">
        <v>125</v>
      </c>
      <c r="B198" s="102">
        <f t="shared" si="50"/>
        <v>45252.61</v>
      </c>
      <c r="C198" s="102">
        <f t="shared" si="51"/>
        <v>13981</v>
      </c>
      <c r="D198" s="101">
        <v>7937.08</v>
      </c>
      <c r="E198" s="101"/>
      <c r="F198" s="101">
        <f t="shared" si="52"/>
        <v>7937.08</v>
      </c>
      <c r="G198" s="101"/>
      <c r="H198" s="101"/>
      <c r="I198" s="101">
        <f t="shared" si="53"/>
        <v>0</v>
      </c>
      <c r="J198" s="101">
        <v>356.12</v>
      </c>
      <c r="K198" s="101">
        <v>13981</v>
      </c>
      <c r="L198" s="101">
        <f t="shared" si="54"/>
        <v>14337.12</v>
      </c>
      <c r="M198" s="101"/>
      <c r="N198" s="101"/>
      <c r="O198" s="101">
        <f t="shared" si="55"/>
        <v>0</v>
      </c>
      <c r="P198" s="101"/>
      <c r="Q198" s="101"/>
      <c r="R198" s="101">
        <f t="shared" si="56"/>
        <v>0</v>
      </c>
      <c r="S198" s="101"/>
      <c r="T198" s="101"/>
      <c r="U198" s="101">
        <f t="shared" si="57"/>
        <v>0</v>
      </c>
      <c r="V198" s="101"/>
      <c r="W198" s="101"/>
      <c r="X198" s="101">
        <f t="shared" si="58"/>
        <v>0</v>
      </c>
      <c r="Y198" s="101"/>
      <c r="Z198" s="101"/>
      <c r="AA198" s="101">
        <f t="shared" si="59"/>
        <v>0</v>
      </c>
      <c r="AB198" s="101"/>
      <c r="AC198" s="101"/>
      <c r="AD198" s="101">
        <f t="shared" si="60"/>
        <v>0</v>
      </c>
      <c r="AE198" s="101"/>
      <c r="AF198" s="101"/>
      <c r="AG198" s="101">
        <f t="shared" si="61"/>
        <v>0</v>
      </c>
      <c r="AH198" s="101">
        <v>36959.410000000003</v>
      </c>
      <c r="AI198" s="101"/>
      <c r="AJ198" s="107">
        <f t="shared" si="62"/>
        <v>36959.410000000003</v>
      </c>
    </row>
    <row r="199" spans="1:36" ht="14.25" thickTop="1" thickBot="1" x14ac:dyDescent="0.25">
      <c r="A199" s="52" t="s">
        <v>81</v>
      </c>
      <c r="B199" s="102">
        <f t="shared" si="50"/>
        <v>30560686.259999998</v>
      </c>
      <c r="C199" s="102">
        <f t="shared" si="51"/>
        <v>74953.03</v>
      </c>
      <c r="D199" s="101"/>
      <c r="E199" s="101"/>
      <c r="F199" s="101">
        <f t="shared" si="52"/>
        <v>0</v>
      </c>
      <c r="G199" s="101">
        <v>13735702.77</v>
      </c>
      <c r="H199" s="101">
        <v>45443.03</v>
      </c>
      <c r="I199" s="101">
        <f t="shared" si="53"/>
        <v>13781145.799999999</v>
      </c>
      <c r="J199" s="101"/>
      <c r="K199" s="101"/>
      <c r="L199" s="101">
        <f t="shared" si="54"/>
        <v>0</v>
      </c>
      <c r="M199" s="101"/>
      <c r="N199" s="101"/>
      <c r="O199" s="101">
        <f t="shared" si="55"/>
        <v>0</v>
      </c>
      <c r="P199" s="101">
        <v>3544663.8</v>
      </c>
      <c r="Q199" s="101"/>
      <c r="R199" s="101">
        <f t="shared" si="56"/>
        <v>3544663.8</v>
      </c>
      <c r="S199" s="101"/>
      <c r="T199" s="101"/>
      <c r="U199" s="101">
        <f t="shared" si="57"/>
        <v>0</v>
      </c>
      <c r="V199" s="101">
        <v>21923.34</v>
      </c>
      <c r="W199" s="101"/>
      <c r="X199" s="101">
        <f t="shared" si="58"/>
        <v>21923.34</v>
      </c>
      <c r="Y199" s="101">
        <v>12452137.17</v>
      </c>
      <c r="Z199" s="101"/>
      <c r="AA199" s="101">
        <f t="shared" si="59"/>
        <v>12452137.17</v>
      </c>
      <c r="AB199" s="101"/>
      <c r="AC199" s="101"/>
      <c r="AD199" s="101">
        <f t="shared" si="60"/>
        <v>0</v>
      </c>
      <c r="AE199" s="101">
        <v>437049.12</v>
      </c>
      <c r="AF199" s="101"/>
      <c r="AG199" s="101">
        <f t="shared" si="61"/>
        <v>437049.12</v>
      </c>
      <c r="AH199" s="101">
        <v>369210.06</v>
      </c>
      <c r="AI199" s="101">
        <v>29510</v>
      </c>
      <c r="AJ199" s="107">
        <f t="shared" si="62"/>
        <v>398720.06</v>
      </c>
    </row>
    <row r="200" spans="1:36" ht="14.25" thickTop="1" thickBot="1" x14ac:dyDescent="0.25">
      <c r="A200" s="52" t="s">
        <v>80</v>
      </c>
      <c r="B200" s="102">
        <f t="shared" si="50"/>
        <v>22736385.969999999</v>
      </c>
      <c r="C200" s="102">
        <f t="shared" si="51"/>
        <v>361491.72</v>
      </c>
      <c r="D200" s="101"/>
      <c r="E200" s="101"/>
      <c r="F200" s="101">
        <f t="shared" si="52"/>
        <v>0</v>
      </c>
      <c r="G200" s="101">
        <v>3740148.87</v>
      </c>
      <c r="H200" s="101">
        <v>361491.72</v>
      </c>
      <c r="I200" s="101">
        <f t="shared" si="53"/>
        <v>4101640.59</v>
      </c>
      <c r="J200" s="101"/>
      <c r="K200" s="101"/>
      <c r="L200" s="101">
        <f t="shared" si="54"/>
        <v>0</v>
      </c>
      <c r="M200" s="101"/>
      <c r="N200" s="101"/>
      <c r="O200" s="101">
        <f t="shared" si="55"/>
        <v>0</v>
      </c>
      <c r="P200" s="101">
        <v>1943240.48</v>
      </c>
      <c r="Q200" s="101"/>
      <c r="R200" s="101">
        <f t="shared" si="56"/>
        <v>1943240.48</v>
      </c>
      <c r="S200" s="101">
        <v>22629.08</v>
      </c>
      <c r="T200" s="101"/>
      <c r="U200" s="101">
        <f t="shared" si="57"/>
        <v>22629.08</v>
      </c>
      <c r="V200" s="101">
        <v>1016.68</v>
      </c>
      <c r="W200" s="101"/>
      <c r="X200" s="101">
        <f t="shared" si="58"/>
        <v>1016.68</v>
      </c>
      <c r="Y200" s="101">
        <v>11633974.390000001</v>
      </c>
      <c r="Z200" s="101"/>
      <c r="AA200" s="101">
        <f t="shared" si="59"/>
        <v>11633974.390000001</v>
      </c>
      <c r="AB200" s="101"/>
      <c r="AC200" s="101"/>
      <c r="AD200" s="101">
        <f t="shared" si="60"/>
        <v>0</v>
      </c>
      <c r="AE200" s="101">
        <v>2063661.27</v>
      </c>
      <c r="AF200" s="101"/>
      <c r="AG200" s="101">
        <f t="shared" si="61"/>
        <v>2063661.27</v>
      </c>
      <c r="AH200" s="101">
        <v>3331715.2</v>
      </c>
      <c r="AI200" s="101"/>
      <c r="AJ200" s="107">
        <f t="shared" si="62"/>
        <v>3331715.2</v>
      </c>
    </row>
    <row r="201" spans="1:36" ht="14.25" thickTop="1" thickBot="1" x14ac:dyDescent="0.25">
      <c r="A201" s="52" t="s">
        <v>104</v>
      </c>
      <c r="B201" s="102">
        <f t="shared" si="50"/>
        <v>40333820.509999998</v>
      </c>
      <c r="C201" s="102">
        <f t="shared" si="51"/>
        <v>0</v>
      </c>
      <c r="D201" s="101"/>
      <c r="E201" s="101"/>
      <c r="F201" s="101">
        <f t="shared" si="52"/>
        <v>0</v>
      </c>
      <c r="G201" s="101">
        <v>71788.81</v>
      </c>
      <c r="H201" s="101"/>
      <c r="I201" s="101">
        <f t="shared" si="53"/>
        <v>71788.81</v>
      </c>
      <c r="J201" s="101"/>
      <c r="K201" s="101"/>
      <c r="L201" s="101">
        <f t="shared" si="54"/>
        <v>0</v>
      </c>
      <c r="M201" s="101"/>
      <c r="N201" s="101"/>
      <c r="O201" s="101">
        <f t="shared" si="55"/>
        <v>0</v>
      </c>
      <c r="P201" s="101">
        <v>118504.32000000001</v>
      </c>
      <c r="Q201" s="101"/>
      <c r="R201" s="101">
        <f t="shared" si="56"/>
        <v>118504.32000000001</v>
      </c>
      <c r="S201" s="101"/>
      <c r="T201" s="101"/>
      <c r="U201" s="101">
        <f t="shared" si="57"/>
        <v>0</v>
      </c>
      <c r="V201" s="101">
        <v>337243.59</v>
      </c>
      <c r="W201" s="101"/>
      <c r="X201" s="101">
        <f t="shared" si="58"/>
        <v>337243.59</v>
      </c>
      <c r="Y201" s="101">
        <v>33541611.129999999</v>
      </c>
      <c r="Z201" s="101"/>
      <c r="AA201" s="101">
        <f t="shared" si="59"/>
        <v>33541611.129999999</v>
      </c>
      <c r="AB201" s="101"/>
      <c r="AC201" s="101"/>
      <c r="AD201" s="101">
        <f t="shared" si="60"/>
        <v>0</v>
      </c>
      <c r="AE201" s="101">
        <v>6151454.2599999998</v>
      </c>
      <c r="AF201" s="101"/>
      <c r="AG201" s="101">
        <f t="shared" si="61"/>
        <v>6151454.2599999998</v>
      </c>
      <c r="AH201" s="101">
        <v>113218.4</v>
      </c>
      <c r="AI201" s="101"/>
      <c r="AJ201" s="107">
        <f t="shared" si="62"/>
        <v>113218.4</v>
      </c>
    </row>
    <row r="202" spans="1:36" ht="14.25" thickTop="1" thickBot="1" x14ac:dyDescent="0.25">
      <c r="A202" s="52" t="s">
        <v>79</v>
      </c>
      <c r="B202" s="102">
        <f t="shared" si="50"/>
        <v>41685626.5</v>
      </c>
      <c r="C202" s="102">
        <f t="shared" si="51"/>
        <v>84119800.530000001</v>
      </c>
      <c r="D202" s="101">
        <v>5492.2</v>
      </c>
      <c r="E202" s="101"/>
      <c r="F202" s="101">
        <f t="shared" si="52"/>
        <v>5492.2</v>
      </c>
      <c r="G202" s="101">
        <v>2403265.59</v>
      </c>
      <c r="H202" s="101">
        <v>83260504</v>
      </c>
      <c r="I202" s="101">
        <f t="shared" si="53"/>
        <v>85663769.590000004</v>
      </c>
      <c r="J202" s="101"/>
      <c r="K202" s="101">
        <v>419038.86</v>
      </c>
      <c r="L202" s="101">
        <f t="shared" si="54"/>
        <v>419038.86</v>
      </c>
      <c r="M202" s="101">
        <v>219636.64</v>
      </c>
      <c r="N202" s="101">
        <v>314623.13</v>
      </c>
      <c r="O202" s="101">
        <f t="shared" si="55"/>
        <v>534259.77</v>
      </c>
      <c r="P202" s="101">
        <v>5242857.97</v>
      </c>
      <c r="Q202" s="101"/>
      <c r="R202" s="101">
        <f t="shared" si="56"/>
        <v>5242857.97</v>
      </c>
      <c r="S202" s="101">
        <v>12881462.48</v>
      </c>
      <c r="T202" s="101"/>
      <c r="U202" s="101">
        <f t="shared" si="57"/>
        <v>12881462.48</v>
      </c>
      <c r="V202" s="101">
        <v>67563.06</v>
      </c>
      <c r="W202" s="101"/>
      <c r="X202" s="101">
        <f t="shared" si="58"/>
        <v>67563.06</v>
      </c>
      <c r="Y202" s="101">
        <v>15567440.91</v>
      </c>
      <c r="Z202" s="101">
        <v>116934.54</v>
      </c>
      <c r="AA202" s="101">
        <f t="shared" si="59"/>
        <v>15684375.449999999</v>
      </c>
      <c r="AB202" s="101"/>
      <c r="AC202" s="101"/>
      <c r="AD202" s="101">
        <f t="shared" si="60"/>
        <v>0</v>
      </c>
      <c r="AE202" s="101">
        <v>2538673.06</v>
      </c>
      <c r="AF202" s="101"/>
      <c r="AG202" s="101">
        <f t="shared" si="61"/>
        <v>2538673.06</v>
      </c>
      <c r="AH202" s="101">
        <v>2759234.59</v>
      </c>
      <c r="AI202" s="101">
        <v>8700</v>
      </c>
      <c r="AJ202" s="107">
        <f t="shared" si="62"/>
        <v>2767934.59</v>
      </c>
    </row>
    <row r="203" spans="1:36" ht="14.25" thickTop="1" thickBot="1" x14ac:dyDescent="0.25">
      <c r="A203" s="52" t="s">
        <v>84</v>
      </c>
      <c r="B203" s="102">
        <f t="shared" si="50"/>
        <v>0</v>
      </c>
      <c r="C203" s="102">
        <f t="shared" si="51"/>
        <v>0</v>
      </c>
      <c r="D203" s="101"/>
      <c r="E203" s="101"/>
      <c r="F203" s="101">
        <f t="shared" si="52"/>
        <v>0</v>
      </c>
      <c r="G203" s="101"/>
      <c r="H203" s="101"/>
      <c r="I203" s="101">
        <f t="shared" si="53"/>
        <v>0</v>
      </c>
      <c r="J203" s="101"/>
      <c r="K203" s="101"/>
      <c r="L203" s="101">
        <f t="shared" si="54"/>
        <v>0</v>
      </c>
      <c r="M203" s="101"/>
      <c r="N203" s="101"/>
      <c r="O203" s="101">
        <f t="shared" si="55"/>
        <v>0</v>
      </c>
      <c r="P203" s="101"/>
      <c r="Q203" s="101"/>
      <c r="R203" s="101">
        <f t="shared" si="56"/>
        <v>0</v>
      </c>
      <c r="S203" s="101"/>
      <c r="T203" s="101"/>
      <c r="U203" s="101">
        <f t="shared" si="57"/>
        <v>0</v>
      </c>
      <c r="V203" s="101"/>
      <c r="W203" s="101"/>
      <c r="X203" s="101">
        <f t="shared" si="58"/>
        <v>0</v>
      </c>
      <c r="Y203" s="101"/>
      <c r="Z203" s="101"/>
      <c r="AA203" s="101">
        <f t="shared" si="59"/>
        <v>0</v>
      </c>
      <c r="AB203" s="101"/>
      <c r="AC203" s="101"/>
      <c r="AD203" s="101">
        <f t="shared" si="60"/>
        <v>0</v>
      </c>
      <c r="AE203" s="101"/>
      <c r="AF203" s="101"/>
      <c r="AG203" s="101">
        <f t="shared" si="61"/>
        <v>0</v>
      </c>
      <c r="AH203" s="101"/>
      <c r="AI203" s="101"/>
      <c r="AJ203" s="107">
        <f t="shared" si="62"/>
        <v>0</v>
      </c>
    </row>
    <row r="204" spans="1:36" ht="14.25" thickTop="1" thickBot="1" x14ac:dyDescent="0.25">
      <c r="A204" s="52" t="s">
        <v>98</v>
      </c>
      <c r="B204" s="102">
        <f t="shared" si="50"/>
        <v>1289729.1100000001</v>
      </c>
      <c r="C204" s="102">
        <f t="shared" si="51"/>
        <v>33546348.489999998</v>
      </c>
      <c r="D204" s="101"/>
      <c r="E204" s="101"/>
      <c r="F204" s="101">
        <f t="shared" si="52"/>
        <v>0</v>
      </c>
      <c r="G204" s="101">
        <v>1289729.1100000001</v>
      </c>
      <c r="H204" s="101"/>
      <c r="I204" s="101">
        <f t="shared" si="53"/>
        <v>1289729.1100000001</v>
      </c>
      <c r="J204" s="101"/>
      <c r="K204" s="101">
        <v>33546348.489999998</v>
      </c>
      <c r="L204" s="101">
        <f t="shared" si="54"/>
        <v>33546348.489999998</v>
      </c>
      <c r="M204" s="101"/>
      <c r="N204" s="101"/>
      <c r="O204" s="101">
        <f t="shared" si="55"/>
        <v>0</v>
      </c>
      <c r="P204" s="101"/>
      <c r="Q204" s="101"/>
      <c r="R204" s="101">
        <f t="shared" si="56"/>
        <v>0</v>
      </c>
      <c r="S204" s="101"/>
      <c r="T204" s="101"/>
      <c r="U204" s="101">
        <f t="shared" si="57"/>
        <v>0</v>
      </c>
      <c r="V204" s="101"/>
      <c r="W204" s="101"/>
      <c r="X204" s="101">
        <f t="shared" si="58"/>
        <v>0</v>
      </c>
      <c r="Y204" s="101"/>
      <c r="Z204" s="101"/>
      <c r="AA204" s="101">
        <f t="shared" si="59"/>
        <v>0</v>
      </c>
      <c r="AB204" s="101"/>
      <c r="AC204" s="101"/>
      <c r="AD204" s="101">
        <f t="shared" si="60"/>
        <v>0</v>
      </c>
      <c r="AE204" s="101"/>
      <c r="AF204" s="101"/>
      <c r="AG204" s="101">
        <f t="shared" si="61"/>
        <v>0</v>
      </c>
      <c r="AH204" s="101"/>
      <c r="AI204" s="101"/>
      <c r="AJ204" s="107">
        <f t="shared" si="62"/>
        <v>0</v>
      </c>
    </row>
    <row r="205" spans="1:36" ht="14.25" thickTop="1" thickBot="1" x14ac:dyDescent="0.25">
      <c r="A205" s="52" t="s">
        <v>90</v>
      </c>
      <c r="B205" s="102">
        <f t="shared" si="50"/>
        <v>4360722.0600000005</v>
      </c>
      <c r="C205" s="102">
        <f t="shared" si="51"/>
        <v>109860</v>
      </c>
      <c r="D205" s="101">
        <v>98150.86</v>
      </c>
      <c r="E205" s="101"/>
      <c r="F205" s="101">
        <f t="shared" si="52"/>
        <v>98150.86</v>
      </c>
      <c r="G205" s="101">
        <v>357626.12</v>
      </c>
      <c r="H205" s="101"/>
      <c r="I205" s="101">
        <f t="shared" si="53"/>
        <v>357626.12</v>
      </c>
      <c r="J205" s="101"/>
      <c r="K205" s="101">
        <v>109860</v>
      </c>
      <c r="L205" s="101">
        <f t="shared" si="54"/>
        <v>109860</v>
      </c>
      <c r="M205" s="101"/>
      <c r="N205" s="101"/>
      <c r="O205" s="101">
        <f t="shared" si="55"/>
        <v>0</v>
      </c>
      <c r="P205" s="101"/>
      <c r="Q205" s="101"/>
      <c r="R205" s="101">
        <f t="shared" si="56"/>
        <v>0</v>
      </c>
      <c r="S205" s="101">
        <v>51169.78</v>
      </c>
      <c r="T205" s="101"/>
      <c r="U205" s="101">
        <f t="shared" si="57"/>
        <v>51169.78</v>
      </c>
      <c r="V205" s="101"/>
      <c r="W205" s="101"/>
      <c r="X205" s="101">
        <f t="shared" si="58"/>
        <v>0</v>
      </c>
      <c r="Y205" s="101">
        <v>3763130.47</v>
      </c>
      <c r="Z205" s="101"/>
      <c r="AA205" s="101">
        <f t="shared" si="59"/>
        <v>3763130.47</v>
      </c>
      <c r="AB205" s="101"/>
      <c r="AC205" s="101"/>
      <c r="AD205" s="101">
        <f t="shared" si="60"/>
        <v>0</v>
      </c>
      <c r="AE205" s="101">
        <v>90644.83</v>
      </c>
      <c r="AF205" s="101"/>
      <c r="AG205" s="101">
        <f t="shared" si="61"/>
        <v>90644.83</v>
      </c>
      <c r="AH205" s="101"/>
      <c r="AI205" s="101"/>
      <c r="AJ205" s="107">
        <f t="shared" si="62"/>
        <v>0</v>
      </c>
    </row>
    <row r="206" spans="1:36" ht="14.25" thickTop="1" thickBot="1" x14ac:dyDescent="0.25">
      <c r="A206" s="52" t="s">
        <v>99</v>
      </c>
      <c r="B206" s="102">
        <f t="shared" si="50"/>
        <v>42897100.770000003</v>
      </c>
      <c r="C206" s="102">
        <f t="shared" si="51"/>
        <v>0</v>
      </c>
      <c r="D206" s="101">
        <v>301814.78999999998</v>
      </c>
      <c r="E206" s="101"/>
      <c r="F206" s="101">
        <f t="shared" si="52"/>
        <v>301814.78999999998</v>
      </c>
      <c r="G206" s="101"/>
      <c r="H206" s="101"/>
      <c r="I206" s="101">
        <f t="shared" si="53"/>
        <v>0</v>
      </c>
      <c r="J206" s="101"/>
      <c r="K206" s="101"/>
      <c r="L206" s="101">
        <f t="shared" si="54"/>
        <v>0</v>
      </c>
      <c r="M206" s="101">
        <v>21637.93</v>
      </c>
      <c r="N206" s="101"/>
      <c r="O206" s="101">
        <f t="shared" si="55"/>
        <v>21637.93</v>
      </c>
      <c r="P206" s="101">
        <v>685508.68</v>
      </c>
      <c r="Q206" s="101"/>
      <c r="R206" s="101">
        <f t="shared" si="56"/>
        <v>685508.68</v>
      </c>
      <c r="S206" s="101">
        <v>10000</v>
      </c>
      <c r="T206" s="101"/>
      <c r="U206" s="101">
        <f t="shared" si="57"/>
        <v>10000</v>
      </c>
      <c r="V206" s="101"/>
      <c r="W206" s="101"/>
      <c r="X206" s="101">
        <f t="shared" si="58"/>
        <v>0</v>
      </c>
      <c r="Y206" s="101">
        <v>25555891.219999999</v>
      </c>
      <c r="Z206" s="101"/>
      <c r="AA206" s="101">
        <f t="shared" si="59"/>
        <v>25555891.219999999</v>
      </c>
      <c r="AB206" s="101"/>
      <c r="AC206" s="101"/>
      <c r="AD206" s="101">
        <f t="shared" si="60"/>
        <v>0</v>
      </c>
      <c r="AE206" s="101">
        <v>16024501.560000001</v>
      </c>
      <c r="AF206" s="101"/>
      <c r="AG206" s="101">
        <f t="shared" si="61"/>
        <v>16024501.560000001</v>
      </c>
      <c r="AH206" s="101">
        <v>297746.59000000003</v>
      </c>
      <c r="AI206" s="101"/>
      <c r="AJ206" s="107">
        <f t="shared" si="62"/>
        <v>297746.59000000003</v>
      </c>
    </row>
    <row r="207" spans="1:36" ht="14.25" thickTop="1" thickBot="1" x14ac:dyDescent="0.25">
      <c r="A207" s="51" t="s">
        <v>112</v>
      </c>
      <c r="B207" s="102">
        <f t="shared" si="50"/>
        <v>34555463.240000002</v>
      </c>
      <c r="C207" s="102">
        <f t="shared" si="51"/>
        <v>0</v>
      </c>
      <c r="D207" s="101">
        <v>11739.53</v>
      </c>
      <c r="E207" s="101"/>
      <c r="F207" s="101">
        <f t="shared" si="52"/>
        <v>11739.53</v>
      </c>
      <c r="G207" s="101">
        <v>611566.28</v>
      </c>
      <c r="H207" s="101"/>
      <c r="I207" s="101">
        <f t="shared" si="53"/>
        <v>611566.28</v>
      </c>
      <c r="J207" s="101"/>
      <c r="K207" s="101"/>
      <c r="L207" s="101">
        <f t="shared" si="54"/>
        <v>0</v>
      </c>
      <c r="M207" s="101"/>
      <c r="N207" s="101"/>
      <c r="O207" s="101">
        <f t="shared" si="55"/>
        <v>0</v>
      </c>
      <c r="P207" s="101">
        <v>963428.62</v>
      </c>
      <c r="Q207" s="101"/>
      <c r="R207" s="101">
        <f t="shared" si="56"/>
        <v>963428.62</v>
      </c>
      <c r="S207" s="101">
        <v>66339.399999999994</v>
      </c>
      <c r="T207" s="101"/>
      <c r="U207" s="101">
        <f t="shared" si="57"/>
        <v>66339.399999999994</v>
      </c>
      <c r="V207" s="101"/>
      <c r="W207" s="101"/>
      <c r="X207" s="101">
        <f t="shared" si="58"/>
        <v>0</v>
      </c>
      <c r="Y207" s="101">
        <v>32654605.670000002</v>
      </c>
      <c r="Z207" s="101"/>
      <c r="AA207" s="101">
        <f t="shared" si="59"/>
        <v>32654605.670000002</v>
      </c>
      <c r="AB207" s="101"/>
      <c r="AC207" s="101"/>
      <c r="AD207" s="101">
        <f t="shared" si="60"/>
        <v>0</v>
      </c>
      <c r="AE207" s="101">
        <v>300</v>
      </c>
      <c r="AF207" s="101"/>
      <c r="AG207" s="101">
        <f t="shared" si="61"/>
        <v>300</v>
      </c>
      <c r="AH207" s="101">
        <v>247483.74</v>
      </c>
      <c r="AI207" s="101"/>
      <c r="AJ207" s="107">
        <f t="shared" si="62"/>
        <v>247483.74</v>
      </c>
    </row>
    <row r="208" spans="1:36" ht="14.25" thickTop="1" thickBot="1" x14ac:dyDescent="0.25">
      <c r="A208" s="52" t="s">
        <v>103</v>
      </c>
      <c r="B208" s="102">
        <f t="shared" si="50"/>
        <v>0</v>
      </c>
      <c r="C208" s="102">
        <f t="shared" si="51"/>
        <v>0</v>
      </c>
      <c r="D208" s="101"/>
      <c r="E208" s="101"/>
      <c r="F208" s="101">
        <f t="shared" si="52"/>
        <v>0</v>
      </c>
      <c r="G208" s="101"/>
      <c r="H208" s="101"/>
      <c r="I208" s="101">
        <f t="shared" si="53"/>
        <v>0</v>
      </c>
      <c r="J208" s="101"/>
      <c r="K208" s="101"/>
      <c r="L208" s="101">
        <f t="shared" si="54"/>
        <v>0</v>
      </c>
      <c r="M208" s="101"/>
      <c r="N208" s="101"/>
      <c r="O208" s="101">
        <f t="shared" si="55"/>
        <v>0</v>
      </c>
      <c r="P208" s="101"/>
      <c r="Q208" s="101"/>
      <c r="R208" s="101">
        <f t="shared" si="56"/>
        <v>0</v>
      </c>
      <c r="S208" s="101"/>
      <c r="T208" s="101"/>
      <c r="U208" s="101">
        <f t="shared" si="57"/>
        <v>0</v>
      </c>
      <c r="V208" s="101"/>
      <c r="W208" s="101"/>
      <c r="X208" s="101">
        <f t="shared" si="58"/>
        <v>0</v>
      </c>
      <c r="Y208" s="101"/>
      <c r="Z208" s="101"/>
      <c r="AA208" s="101">
        <f t="shared" si="59"/>
        <v>0</v>
      </c>
      <c r="AB208" s="101"/>
      <c r="AC208" s="101"/>
      <c r="AD208" s="101">
        <f t="shared" si="60"/>
        <v>0</v>
      </c>
      <c r="AE208" s="101"/>
      <c r="AF208" s="101"/>
      <c r="AG208" s="101">
        <f t="shared" si="61"/>
        <v>0</v>
      </c>
      <c r="AH208" s="101"/>
      <c r="AI208" s="101"/>
      <c r="AJ208" s="107">
        <f t="shared" si="62"/>
        <v>0</v>
      </c>
    </row>
    <row r="209" spans="1:36" ht="14.25" thickTop="1" thickBot="1" x14ac:dyDescent="0.25">
      <c r="A209" s="52" t="s">
        <v>82</v>
      </c>
      <c r="B209" s="102">
        <f t="shared" si="50"/>
        <v>3445898.67</v>
      </c>
      <c r="C209" s="102">
        <f t="shared" si="51"/>
        <v>0</v>
      </c>
      <c r="D209" s="101"/>
      <c r="E209" s="101"/>
      <c r="F209" s="101">
        <f t="shared" si="52"/>
        <v>0</v>
      </c>
      <c r="G209" s="101"/>
      <c r="H209" s="101"/>
      <c r="I209" s="101">
        <f t="shared" si="53"/>
        <v>0</v>
      </c>
      <c r="J209" s="101"/>
      <c r="K209" s="101"/>
      <c r="L209" s="101">
        <f t="shared" si="54"/>
        <v>0</v>
      </c>
      <c r="M209" s="101"/>
      <c r="N209" s="101"/>
      <c r="O209" s="101">
        <f t="shared" si="55"/>
        <v>0</v>
      </c>
      <c r="P209" s="101"/>
      <c r="Q209" s="101"/>
      <c r="R209" s="101">
        <f t="shared" si="56"/>
        <v>0</v>
      </c>
      <c r="S209" s="101"/>
      <c r="T209" s="101"/>
      <c r="U209" s="101">
        <f t="shared" si="57"/>
        <v>0</v>
      </c>
      <c r="V209" s="101"/>
      <c r="W209" s="101"/>
      <c r="X209" s="101">
        <f t="shared" si="58"/>
        <v>0</v>
      </c>
      <c r="Y209" s="101">
        <v>3445898.67</v>
      </c>
      <c r="Z209" s="101"/>
      <c r="AA209" s="101">
        <f t="shared" si="59"/>
        <v>3445898.67</v>
      </c>
      <c r="AB209" s="101"/>
      <c r="AC209" s="101"/>
      <c r="AD209" s="101">
        <f t="shared" si="60"/>
        <v>0</v>
      </c>
      <c r="AE209" s="101"/>
      <c r="AF209" s="101"/>
      <c r="AG209" s="101">
        <f t="shared" si="61"/>
        <v>0</v>
      </c>
      <c r="AH209" s="101"/>
      <c r="AI209" s="101"/>
      <c r="AJ209" s="107">
        <f t="shared" si="62"/>
        <v>0</v>
      </c>
    </row>
    <row r="210" spans="1:36" ht="14.25" thickTop="1" thickBot="1" x14ac:dyDescent="0.25">
      <c r="A210" s="52" t="s">
        <v>102</v>
      </c>
      <c r="B210" s="102">
        <f t="shared" si="50"/>
        <v>0</v>
      </c>
      <c r="C210" s="102">
        <f t="shared" si="51"/>
        <v>0</v>
      </c>
      <c r="D210" s="101"/>
      <c r="E210" s="101"/>
      <c r="F210" s="101">
        <f t="shared" si="52"/>
        <v>0</v>
      </c>
      <c r="G210" s="101"/>
      <c r="H210" s="101"/>
      <c r="I210" s="101">
        <f t="shared" si="53"/>
        <v>0</v>
      </c>
      <c r="J210" s="101"/>
      <c r="K210" s="101"/>
      <c r="L210" s="101">
        <f t="shared" si="54"/>
        <v>0</v>
      </c>
      <c r="M210" s="101"/>
      <c r="N210" s="101"/>
      <c r="O210" s="101">
        <f t="shared" si="55"/>
        <v>0</v>
      </c>
      <c r="P210" s="101"/>
      <c r="Q210" s="101"/>
      <c r="R210" s="101">
        <f t="shared" si="56"/>
        <v>0</v>
      </c>
      <c r="S210" s="101"/>
      <c r="T210" s="101"/>
      <c r="U210" s="101">
        <f t="shared" si="57"/>
        <v>0</v>
      </c>
      <c r="V210" s="101"/>
      <c r="W210" s="101"/>
      <c r="X210" s="101">
        <f t="shared" si="58"/>
        <v>0</v>
      </c>
      <c r="Y210" s="101"/>
      <c r="Z210" s="101"/>
      <c r="AA210" s="101">
        <f t="shared" si="59"/>
        <v>0</v>
      </c>
      <c r="AB210" s="101"/>
      <c r="AC210" s="101"/>
      <c r="AD210" s="101">
        <f t="shared" si="60"/>
        <v>0</v>
      </c>
      <c r="AE210" s="101"/>
      <c r="AF210" s="101"/>
      <c r="AG210" s="101">
        <f t="shared" si="61"/>
        <v>0</v>
      </c>
      <c r="AH210" s="101"/>
      <c r="AI210" s="101"/>
      <c r="AJ210" s="107">
        <f t="shared" si="62"/>
        <v>0</v>
      </c>
    </row>
    <row r="211" spans="1:36" ht="14.25" thickTop="1" thickBot="1" x14ac:dyDescent="0.25">
      <c r="A211" s="52" t="s">
        <v>111</v>
      </c>
      <c r="B211" s="102">
        <f t="shared" si="50"/>
        <v>35412866.199999996</v>
      </c>
      <c r="C211" s="102">
        <f t="shared" si="51"/>
        <v>2859.68</v>
      </c>
      <c r="D211" s="101">
        <v>106526.56</v>
      </c>
      <c r="E211" s="101"/>
      <c r="F211" s="101">
        <f t="shared" si="52"/>
        <v>106526.56</v>
      </c>
      <c r="G211" s="101">
        <v>1613944.44</v>
      </c>
      <c r="H211" s="101"/>
      <c r="I211" s="101">
        <f t="shared" si="53"/>
        <v>1613944.44</v>
      </c>
      <c r="J211" s="101"/>
      <c r="K211" s="101"/>
      <c r="L211" s="101">
        <f t="shared" si="54"/>
        <v>0</v>
      </c>
      <c r="M211" s="101">
        <v>1416704.63</v>
      </c>
      <c r="N211" s="101"/>
      <c r="O211" s="101">
        <f t="shared" si="55"/>
        <v>1416704.63</v>
      </c>
      <c r="P211" s="101">
        <v>11236329.689999999</v>
      </c>
      <c r="Q211" s="101"/>
      <c r="R211" s="101">
        <f t="shared" si="56"/>
        <v>11236329.689999999</v>
      </c>
      <c r="S211" s="101">
        <v>69986.25</v>
      </c>
      <c r="T211" s="101"/>
      <c r="U211" s="101">
        <f t="shared" si="57"/>
        <v>69986.25</v>
      </c>
      <c r="V211" s="101">
        <v>389656.5</v>
      </c>
      <c r="W211" s="101"/>
      <c r="X211" s="101">
        <f t="shared" si="58"/>
        <v>389656.5</v>
      </c>
      <c r="Y211" s="101">
        <v>19147761.75</v>
      </c>
      <c r="Z211" s="101">
        <v>2859.68</v>
      </c>
      <c r="AA211" s="101">
        <f t="shared" si="59"/>
        <v>19150621.43</v>
      </c>
      <c r="AB211" s="101"/>
      <c r="AC211" s="101"/>
      <c r="AD211" s="101">
        <f t="shared" si="60"/>
        <v>0</v>
      </c>
      <c r="AE211" s="101">
        <v>519555.19</v>
      </c>
      <c r="AF211" s="101"/>
      <c r="AG211" s="101">
        <f t="shared" si="61"/>
        <v>519555.19</v>
      </c>
      <c r="AH211" s="101">
        <v>912401.19</v>
      </c>
      <c r="AI211" s="101"/>
      <c r="AJ211" s="107">
        <f t="shared" si="62"/>
        <v>912401.19</v>
      </c>
    </row>
    <row r="212" spans="1:36" ht="14.25" thickTop="1" thickBot="1" x14ac:dyDescent="0.25">
      <c r="A212" s="52" t="s">
        <v>113</v>
      </c>
      <c r="B212" s="102">
        <f t="shared" si="50"/>
        <v>76792588.560000002</v>
      </c>
      <c r="C212" s="102">
        <f t="shared" si="51"/>
        <v>971623945.25</v>
      </c>
      <c r="D212" s="101">
        <v>3871779.26</v>
      </c>
      <c r="E212" s="101"/>
      <c r="F212" s="101">
        <f t="shared" si="52"/>
        <v>3871779.26</v>
      </c>
      <c r="G212" s="101">
        <v>20742611.609999999</v>
      </c>
      <c r="H212" s="101">
        <v>4678610.75</v>
      </c>
      <c r="I212" s="101">
        <f t="shared" si="53"/>
        <v>25421222.359999999</v>
      </c>
      <c r="J212" s="101"/>
      <c r="K212" s="101">
        <v>966931793.55999994</v>
      </c>
      <c r="L212" s="101">
        <f t="shared" si="54"/>
        <v>966931793.55999994</v>
      </c>
      <c r="M212" s="101">
        <v>570720.68999999994</v>
      </c>
      <c r="N212" s="101"/>
      <c r="O212" s="101">
        <f t="shared" si="55"/>
        <v>570720.68999999994</v>
      </c>
      <c r="P212" s="101">
        <v>16622485.07</v>
      </c>
      <c r="Q212" s="101">
        <v>12318.26</v>
      </c>
      <c r="R212" s="101">
        <f t="shared" si="56"/>
        <v>16634803.33</v>
      </c>
      <c r="S212" s="101">
        <v>687.69</v>
      </c>
      <c r="T212" s="101"/>
      <c r="U212" s="101">
        <f t="shared" si="57"/>
        <v>687.69</v>
      </c>
      <c r="V212" s="101">
        <v>348966.31</v>
      </c>
      <c r="W212" s="101">
        <v>0.59</v>
      </c>
      <c r="X212" s="101">
        <f t="shared" si="58"/>
        <v>348966.9</v>
      </c>
      <c r="Y212" s="101">
        <v>30124106.140000001</v>
      </c>
      <c r="Z212" s="101">
        <v>1.69</v>
      </c>
      <c r="AA212" s="101">
        <f t="shared" si="59"/>
        <v>30124107.830000002</v>
      </c>
      <c r="AB212" s="101"/>
      <c r="AC212" s="101"/>
      <c r="AD212" s="101">
        <f t="shared" si="60"/>
        <v>0</v>
      </c>
      <c r="AE212" s="101">
        <v>1688804.4</v>
      </c>
      <c r="AF212" s="101">
        <v>1.0900000000000001</v>
      </c>
      <c r="AG212" s="101">
        <f t="shared" si="61"/>
        <v>1688805.49</v>
      </c>
      <c r="AH212" s="101">
        <v>2822427.39</v>
      </c>
      <c r="AI212" s="101">
        <v>1219.31</v>
      </c>
      <c r="AJ212" s="107">
        <f t="shared" si="62"/>
        <v>2823646.7</v>
      </c>
    </row>
    <row r="213" spans="1:36" ht="14.25" thickTop="1" thickBot="1" x14ac:dyDescent="0.25">
      <c r="A213" s="52" t="s">
        <v>116</v>
      </c>
      <c r="B213" s="102">
        <f t="shared" si="50"/>
        <v>13232118.83</v>
      </c>
      <c r="C213" s="102">
        <f t="shared" si="51"/>
        <v>10384738.52</v>
      </c>
      <c r="D213" s="101"/>
      <c r="E213" s="101"/>
      <c r="F213" s="101">
        <f t="shared" si="52"/>
        <v>0</v>
      </c>
      <c r="G213" s="101">
        <v>62321.93</v>
      </c>
      <c r="H213" s="101">
        <v>10294386.5</v>
      </c>
      <c r="I213" s="101">
        <f t="shared" si="53"/>
        <v>10356708.43</v>
      </c>
      <c r="J213" s="101"/>
      <c r="K213" s="101">
        <v>8578.27</v>
      </c>
      <c r="L213" s="101">
        <f t="shared" si="54"/>
        <v>8578.27</v>
      </c>
      <c r="M213" s="101"/>
      <c r="N213" s="101"/>
      <c r="O213" s="101">
        <f t="shared" si="55"/>
        <v>0</v>
      </c>
      <c r="P213" s="101">
        <v>969952.35</v>
      </c>
      <c r="Q213" s="101"/>
      <c r="R213" s="101">
        <f t="shared" si="56"/>
        <v>969952.35</v>
      </c>
      <c r="S213" s="101">
        <v>188130.98</v>
      </c>
      <c r="T213" s="101"/>
      <c r="U213" s="101">
        <f t="shared" si="57"/>
        <v>188130.98</v>
      </c>
      <c r="V213" s="101">
        <v>154779.57999999999</v>
      </c>
      <c r="W213" s="101"/>
      <c r="X213" s="101">
        <f t="shared" si="58"/>
        <v>154779.57999999999</v>
      </c>
      <c r="Y213" s="101">
        <v>11207587.369999999</v>
      </c>
      <c r="Z213" s="101">
        <v>69773.75</v>
      </c>
      <c r="AA213" s="101">
        <f t="shared" si="59"/>
        <v>11277361.119999999</v>
      </c>
      <c r="AB213" s="101"/>
      <c r="AC213" s="101"/>
      <c r="AD213" s="101">
        <f t="shared" si="60"/>
        <v>0</v>
      </c>
      <c r="AE213" s="101">
        <v>132705.54999999999</v>
      </c>
      <c r="AF213" s="101"/>
      <c r="AG213" s="101">
        <f t="shared" si="61"/>
        <v>132705.54999999999</v>
      </c>
      <c r="AH213" s="101">
        <v>516641.07</v>
      </c>
      <c r="AI213" s="101">
        <v>12000</v>
      </c>
      <c r="AJ213" s="107">
        <f t="shared" si="62"/>
        <v>528641.07000000007</v>
      </c>
    </row>
    <row r="214" spans="1:36" ht="14.25" thickTop="1" thickBot="1" x14ac:dyDescent="0.25">
      <c r="A214" s="52" t="s">
        <v>120</v>
      </c>
      <c r="B214" s="102">
        <f t="shared" si="50"/>
        <v>17242767.34</v>
      </c>
      <c r="C214" s="102">
        <f t="shared" si="51"/>
        <v>11700</v>
      </c>
      <c r="D214" s="101"/>
      <c r="E214" s="101"/>
      <c r="F214" s="101">
        <f t="shared" si="52"/>
        <v>0</v>
      </c>
      <c r="G214" s="101">
        <v>351525.28</v>
      </c>
      <c r="H214" s="101"/>
      <c r="I214" s="101">
        <f t="shared" si="53"/>
        <v>351525.28</v>
      </c>
      <c r="J214" s="101"/>
      <c r="K214" s="101">
        <v>11700</v>
      </c>
      <c r="L214" s="101">
        <f t="shared" si="54"/>
        <v>11700</v>
      </c>
      <c r="M214" s="101"/>
      <c r="N214" s="101"/>
      <c r="O214" s="101">
        <f t="shared" si="55"/>
        <v>0</v>
      </c>
      <c r="P214" s="101">
        <v>945572.17</v>
      </c>
      <c r="Q214" s="101"/>
      <c r="R214" s="101">
        <f t="shared" si="56"/>
        <v>945572.17</v>
      </c>
      <c r="S214" s="101"/>
      <c r="T214" s="101"/>
      <c r="U214" s="101">
        <f t="shared" si="57"/>
        <v>0</v>
      </c>
      <c r="V214" s="101">
        <v>20387.18</v>
      </c>
      <c r="W214" s="101"/>
      <c r="X214" s="101">
        <f t="shared" si="58"/>
        <v>20387.18</v>
      </c>
      <c r="Y214" s="101">
        <v>9727573.6699999999</v>
      </c>
      <c r="Z214" s="101"/>
      <c r="AA214" s="101">
        <f t="shared" si="59"/>
        <v>9727573.6699999999</v>
      </c>
      <c r="AB214" s="101"/>
      <c r="AC214" s="101"/>
      <c r="AD214" s="101">
        <f t="shared" si="60"/>
        <v>0</v>
      </c>
      <c r="AE214" s="101">
        <v>5108752.42</v>
      </c>
      <c r="AF214" s="101"/>
      <c r="AG214" s="101">
        <f t="shared" si="61"/>
        <v>5108752.42</v>
      </c>
      <c r="AH214" s="101">
        <v>1088956.6200000001</v>
      </c>
      <c r="AI214" s="101"/>
      <c r="AJ214" s="107">
        <f t="shared" si="62"/>
        <v>1088956.6200000001</v>
      </c>
    </row>
    <row r="215" spans="1:36" ht="14.25" thickTop="1" thickBot="1" x14ac:dyDescent="0.25">
      <c r="A215" s="52" t="s">
        <v>100</v>
      </c>
      <c r="B215" s="102">
        <f t="shared" si="50"/>
        <v>0</v>
      </c>
      <c r="C215" s="102">
        <f t="shared" si="51"/>
        <v>0</v>
      </c>
      <c r="D215" s="101"/>
      <c r="E215" s="101"/>
      <c r="F215" s="101">
        <f t="shared" si="52"/>
        <v>0</v>
      </c>
      <c r="G215" s="101"/>
      <c r="H215" s="101"/>
      <c r="I215" s="101">
        <f t="shared" si="53"/>
        <v>0</v>
      </c>
      <c r="J215" s="101"/>
      <c r="K215" s="101"/>
      <c r="L215" s="101">
        <f t="shared" si="54"/>
        <v>0</v>
      </c>
      <c r="M215" s="101"/>
      <c r="N215" s="101"/>
      <c r="O215" s="101">
        <f t="shared" si="55"/>
        <v>0</v>
      </c>
      <c r="P215" s="101"/>
      <c r="Q215" s="101"/>
      <c r="R215" s="101">
        <f t="shared" si="56"/>
        <v>0</v>
      </c>
      <c r="S215" s="101"/>
      <c r="T215" s="101"/>
      <c r="U215" s="101">
        <f t="shared" si="57"/>
        <v>0</v>
      </c>
      <c r="V215" s="101"/>
      <c r="W215" s="101"/>
      <c r="X215" s="101">
        <f t="shared" si="58"/>
        <v>0</v>
      </c>
      <c r="Y215" s="101"/>
      <c r="Z215" s="101"/>
      <c r="AA215" s="101">
        <f t="shared" si="59"/>
        <v>0</v>
      </c>
      <c r="AB215" s="101"/>
      <c r="AC215" s="101"/>
      <c r="AD215" s="101">
        <f t="shared" si="60"/>
        <v>0</v>
      </c>
      <c r="AE215" s="101"/>
      <c r="AF215" s="101"/>
      <c r="AG215" s="101">
        <f t="shared" si="61"/>
        <v>0</v>
      </c>
      <c r="AH215" s="101"/>
      <c r="AI215" s="101"/>
      <c r="AJ215" s="107">
        <f t="shared" si="62"/>
        <v>0</v>
      </c>
    </row>
    <row r="216" spans="1:36" ht="14.25" thickTop="1" thickBot="1" x14ac:dyDescent="0.25">
      <c r="A216" s="51" t="s">
        <v>106</v>
      </c>
      <c r="B216" s="102">
        <f t="shared" si="50"/>
        <v>0</v>
      </c>
      <c r="C216" s="102">
        <f t="shared" si="51"/>
        <v>25590868.48</v>
      </c>
      <c r="D216" s="101"/>
      <c r="E216" s="101"/>
      <c r="F216" s="101">
        <f t="shared" si="52"/>
        <v>0</v>
      </c>
      <c r="G216" s="101"/>
      <c r="H216" s="101"/>
      <c r="I216" s="101">
        <f t="shared" si="53"/>
        <v>0</v>
      </c>
      <c r="J216" s="101"/>
      <c r="K216" s="101">
        <v>25590868.48</v>
      </c>
      <c r="L216" s="101">
        <f t="shared" si="54"/>
        <v>25590868.48</v>
      </c>
      <c r="M216" s="101"/>
      <c r="N216" s="101"/>
      <c r="O216" s="101">
        <f t="shared" si="55"/>
        <v>0</v>
      </c>
      <c r="P216" s="101"/>
      <c r="Q216" s="101"/>
      <c r="R216" s="101">
        <f t="shared" si="56"/>
        <v>0</v>
      </c>
      <c r="S216" s="101"/>
      <c r="T216" s="101"/>
      <c r="U216" s="101">
        <f t="shared" si="57"/>
        <v>0</v>
      </c>
      <c r="V216" s="101"/>
      <c r="W216" s="101"/>
      <c r="X216" s="101">
        <f t="shared" si="58"/>
        <v>0</v>
      </c>
      <c r="Y216" s="101"/>
      <c r="Z216" s="101"/>
      <c r="AA216" s="101">
        <f t="shared" si="59"/>
        <v>0</v>
      </c>
      <c r="AB216" s="101"/>
      <c r="AC216" s="101"/>
      <c r="AD216" s="101">
        <f t="shared" si="60"/>
        <v>0</v>
      </c>
      <c r="AE216" s="101"/>
      <c r="AF216" s="101"/>
      <c r="AG216" s="101">
        <f t="shared" si="61"/>
        <v>0</v>
      </c>
      <c r="AH216" s="101"/>
      <c r="AI216" s="101"/>
      <c r="AJ216" s="107">
        <f t="shared" si="62"/>
        <v>0</v>
      </c>
    </row>
    <row r="217" spans="1:36" ht="14.25" thickTop="1" thickBot="1" x14ac:dyDescent="0.25">
      <c r="A217" s="52" t="s">
        <v>119</v>
      </c>
      <c r="B217" s="102">
        <f t="shared" si="50"/>
        <v>4942576.2399999993</v>
      </c>
      <c r="C217" s="102">
        <f t="shared" si="51"/>
        <v>0</v>
      </c>
      <c r="D217" s="101"/>
      <c r="E217" s="101"/>
      <c r="F217" s="101">
        <f t="shared" si="52"/>
        <v>0</v>
      </c>
      <c r="G217" s="101"/>
      <c r="H217" s="101"/>
      <c r="I217" s="101">
        <f t="shared" si="53"/>
        <v>0</v>
      </c>
      <c r="J217" s="101"/>
      <c r="K217" s="101"/>
      <c r="L217" s="101">
        <f t="shared" si="54"/>
        <v>0</v>
      </c>
      <c r="M217" s="101"/>
      <c r="N217" s="101"/>
      <c r="O217" s="101">
        <f t="shared" si="55"/>
        <v>0</v>
      </c>
      <c r="P217" s="101">
        <v>485479.36</v>
      </c>
      <c r="Q217" s="101"/>
      <c r="R217" s="101">
        <f t="shared" si="56"/>
        <v>485479.36</v>
      </c>
      <c r="S217" s="101">
        <v>225819.4</v>
      </c>
      <c r="T217" s="101"/>
      <c r="U217" s="101">
        <f t="shared" si="57"/>
        <v>225819.4</v>
      </c>
      <c r="V217" s="101">
        <v>10311.66</v>
      </c>
      <c r="W217" s="101"/>
      <c r="X217" s="101">
        <f t="shared" si="58"/>
        <v>10311.66</v>
      </c>
      <c r="Y217" s="101">
        <v>3493113.76</v>
      </c>
      <c r="Z217" s="101"/>
      <c r="AA217" s="101">
        <f t="shared" si="59"/>
        <v>3493113.76</v>
      </c>
      <c r="AB217" s="101"/>
      <c r="AC217" s="101"/>
      <c r="AD217" s="101">
        <f t="shared" si="60"/>
        <v>0</v>
      </c>
      <c r="AE217" s="101">
        <v>175835.88</v>
      </c>
      <c r="AF217" s="101"/>
      <c r="AG217" s="101">
        <f t="shared" si="61"/>
        <v>175835.88</v>
      </c>
      <c r="AH217" s="101">
        <v>552016.18000000005</v>
      </c>
      <c r="AI217" s="101"/>
      <c r="AJ217" s="107">
        <f t="shared" si="62"/>
        <v>552016.18000000005</v>
      </c>
    </row>
    <row r="218" spans="1:36" ht="14.25" thickTop="1" thickBot="1" x14ac:dyDescent="0.25">
      <c r="A218" s="52" t="s">
        <v>115</v>
      </c>
      <c r="B218" s="102">
        <f t="shared" si="50"/>
        <v>16618536.48</v>
      </c>
      <c r="C218" s="102">
        <f t="shared" si="51"/>
        <v>0</v>
      </c>
      <c r="D218" s="101"/>
      <c r="E218" s="101"/>
      <c r="F218" s="101">
        <f t="shared" si="52"/>
        <v>0</v>
      </c>
      <c r="G218" s="101">
        <v>8249947.6399999997</v>
      </c>
      <c r="H218" s="101"/>
      <c r="I218" s="101">
        <f t="shared" si="53"/>
        <v>8249947.6399999997</v>
      </c>
      <c r="J218" s="101"/>
      <c r="K218" s="101"/>
      <c r="L218" s="101">
        <f t="shared" si="54"/>
        <v>0</v>
      </c>
      <c r="M218" s="101"/>
      <c r="N218" s="101"/>
      <c r="O218" s="101">
        <f t="shared" si="55"/>
        <v>0</v>
      </c>
      <c r="P218" s="101">
        <v>3612367.95</v>
      </c>
      <c r="Q218" s="101"/>
      <c r="R218" s="101">
        <f t="shared" si="56"/>
        <v>3612367.95</v>
      </c>
      <c r="S218" s="101"/>
      <c r="T218" s="101"/>
      <c r="U218" s="101">
        <f t="shared" si="57"/>
        <v>0</v>
      </c>
      <c r="V218" s="101">
        <v>60785.25</v>
      </c>
      <c r="W218" s="101"/>
      <c r="X218" s="101">
        <f t="shared" si="58"/>
        <v>60785.25</v>
      </c>
      <c r="Y218" s="101"/>
      <c r="Z218" s="101"/>
      <c r="AA218" s="101">
        <f t="shared" si="59"/>
        <v>0</v>
      </c>
      <c r="AB218" s="101"/>
      <c r="AC218" s="101"/>
      <c r="AD218" s="101">
        <f t="shared" si="60"/>
        <v>0</v>
      </c>
      <c r="AE218" s="101">
        <v>45796.22</v>
      </c>
      <c r="AF218" s="101"/>
      <c r="AG218" s="101">
        <f t="shared" si="61"/>
        <v>45796.22</v>
      </c>
      <c r="AH218" s="101">
        <v>4649639.42</v>
      </c>
      <c r="AI218" s="101"/>
      <c r="AJ218" s="107">
        <f t="shared" si="62"/>
        <v>4649639.42</v>
      </c>
    </row>
    <row r="219" spans="1:36" ht="14.25" thickTop="1" thickBot="1" x14ac:dyDescent="0.25">
      <c r="A219" s="52" t="s">
        <v>117</v>
      </c>
      <c r="B219" s="102">
        <f t="shared" si="50"/>
        <v>0</v>
      </c>
      <c r="C219" s="102">
        <f t="shared" si="51"/>
        <v>0</v>
      </c>
      <c r="D219" s="101"/>
      <c r="E219" s="101"/>
      <c r="F219" s="101">
        <f t="shared" si="52"/>
        <v>0</v>
      </c>
      <c r="G219" s="101"/>
      <c r="H219" s="101"/>
      <c r="I219" s="101">
        <f t="shared" si="53"/>
        <v>0</v>
      </c>
      <c r="J219" s="101"/>
      <c r="K219" s="101"/>
      <c r="L219" s="101">
        <f t="shared" si="54"/>
        <v>0</v>
      </c>
      <c r="M219" s="101"/>
      <c r="N219" s="101"/>
      <c r="O219" s="101">
        <f t="shared" si="55"/>
        <v>0</v>
      </c>
      <c r="P219" s="101"/>
      <c r="Q219" s="101"/>
      <c r="R219" s="101">
        <f t="shared" si="56"/>
        <v>0</v>
      </c>
      <c r="S219" s="101"/>
      <c r="T219" s="101"/>
      <c r="U219" s="101">
        <f t="shared" si="57"/>
        <v>0</v>
      </c>
      <c r="V219" s="101"/>
      <c r="W219" s="101"/>
      <c r="X219" s="101">
        <f t="shared" si="58"/>
        <v>0</v>
      </c>
      <c r="Y219" s="101"/>
      <c r="Z219" s="101"/>
      <c r="AA219" s="101">
        <f t="shared" si="59"/>
        <v>0</v>
      </c>
      <c r="AB219" s="101"/>
      <c r="AC219" s="101"/>
      <c r="AD219" s="101">
        <f t="shared" si="60"/>
        <v>0</v>
      </c>
      <c r="AE219" s="101"/>
      <c r="AF219" s="101"/>
      <c r="AG219" s="101">
        <f t="shared" si="61"/>
        <v>0</v>
      </c>
      <c r="AH219" s="101"/>
      <c r="AI219" s="101"/>
      <c r="AJ219" s="107">
        <f t="shared" si="62"/>
        <v>0</v>
      </c>
    </row>
    <row r="220" spans="1:36" ht="14.25" thickTop="1" thickBot="1" x14ac:dyDescent="0.25">
      <c r="A220" s="52" t="s">
        <v>122</v>
      </c>
      <c r="B220" s="102">
        <f t="shared" si="50"/>
        <v>1241765.1600000001</v>
      </c>
      <c r="C220" s="102">
        <f t="shared" si="51"/>
        <v>0</v>
      </c>
      <c r="D220" s="101"/>
      <c r="E220" s="101"/>
      <c r="F220" s="101">
        <f t="shared" si="52"/>
        <v>0</v>
      </c>
      <c r="G220" s="101"/>
      <c r="H220" s="101"/>
      <c r="I220" s="101">
        <f t="shared" si="53"/>
        <v>0</v>
      </c>
      <c r="J220" s="101"/>
      <c r="K220" s="101"/>
      <c r="L220" s="101">
        <f t="shared" si="54"/>
        <v>0</v>
      </c>
      <c r="M220" s="101"/>
      <c r="N220" s="101"/>
      <c r="O220" s="101">
        <f t="shared" si="55"/>
        <v>0</v>
      </c>
      <c r="P220" s="101">
        <v>20055.05</v>
      </c>
      <c r="Q220" s="101"/>
      <c r="R220" s="101">
        <f t="shared" si="56"/>
        <v>20055.05</v>
      </c>
      <c r="S220" s="101"/>
      <c r="T220" s="101"/>
      <c r="U220" s="101">
        <f t="shared" si="57"/>
        <v>0</v>
      </c>
      <c r="V220" s="101"/>
      <c r="W220" s="101"/>
      <c r="X220" s="101">
        <f t="shared" si="58"/>
        <v>0</v>
      </c>
      <c r="Y220" s="101"/>
      <c r="Z220" s="101"/>
      <c r="AA220" s="101">
        <f t="shared" si="59"/>
        <v>0</v>
      </c>
      <c r="AB220" s="101"/>
      <c r="AC220" s="101"/>
      <c r="AD220" s="101">
        <f t="shared" si="60"/>
        <v>0</v>
      </c>
      <c r="AE220" s="101">
        <v>1197035.24</v>
      </c>
      <c r="AF220" s="101"/>
      <c r="AG220" s="101">
        <f t="shared" si="61"/>
        <v>1197035.24</v>
      </c>
      <c r="AH220" s="101">
        <v>24674.87</v>
      </c>
      <c r="AI220" s="101"/>
      <c r="AJ220" s="107">
        <f t="shared" si="62"/>
        <v>24674.87</v>
      </c>
    </row>
    <row r="221" spans="1:36" ht="14.25" thickTop="1" thickBot="1" x14ac:dyDescent="0.25">
      <c r="A221" s="52" t="s">
        <v>124</v>
      </c>
      <c r="B221" s="102">
        <f t="shared" si="50"/>
        <v>149772.45000000001</v>
      </c>
      <c r="C221" s="102">
        <f t="shared" si="51"/>
        <v>0</v>
      </c>
      <c r="D221" s="101"/>
      <c r="E221" s="101"/>
      <c r="F221" s="101">
        <f t="shared" si="52"/>
        <v>0</v>
      </c>
      <c r="G221" s="101"/>
      <c r="H221" s="101"/>
      <c r="I221" s="101">
        <f t="shared" si="53"/>
        <v>0</v>
      </c>
      <c r="J221" s="101"/>
      <c r="K221" s="101"/>
      <c r="L221" s="101">
        <f t="shared" si="54"/>
        <v>0</v>
      </c>
      <c r="M221" s="101"/>
      <c r="N221" s="101"/>
      <c r="O221" s="101">
        <f t="shared" si="55"/>
        <v>0</v>
      </c>
      <c r="P221" s="101"/>
      <c r="Q221" s="101"/>
      <c r="R221" s="101">
        <f t="shared" si="56"/>
        <v>0</v>
      </c>
      <c r="S221" s="101"/>
      <c r="T221" s="101"/>
      <c r="U221" s="101">
        <f t="shared" si="57"/>
        <v>0</v>
      </c>
      <c r="V221" s="101"/>
      <c r="W221" s="101"/>
      <c r="X221" s="101">
        <f t="shared" si="58"/>
        <v>0</v>
      </c>
      <c r="Y221" s="101">
        <v>149772.45000000001</v>
      </c>
      <c r="Z221" s="101"/>
      <c r="AA221" s="101">
        <f t="shared" si="59"/>
        <v>149772.45000000001</v>
      </c>
      <c r="AB221" s="101"/>
      <c r="AC221" s="101"/>
      <c r="AD221" s="101">
        <f t="shared" si="60"/>
        <v>0</v>
      </c>
      <c r="AE221" s="101"/>
      <c r="AF221" s="101"/>
      <c r="AG221" s="101">
        <f t="shared" si="61"/>
        <v>0</v>
      </c>
      <c r="AH221" s="101"/>
      <c r="AI221" s="101"/>
      <c r="AJ221" s="107">
        <f t="shared" si="62"/>
        <v>0</v>
      </c>
    </row>
    <row r="222" spans="1:36" ht="14.25" thickTop="1" thickBot="1" x14ac:dyDescent="0.25">
      <c r="A222" s="52" t="s">
        <v>101</v>
      </c>
      <c r="B222" s="102">
        <f t="shared" si="50"/>
        <v>895196.47</v>
      </c>
      <c r="C222" s="102">
        <f t="shared" si="51"/>
        <v>35823317.960000001</v>
      </c>
      <c r="D222" s="101"/>
      <c r="E222" s="101"/>
      <c r="F222" s="101">
        <f t="shared" si="52"/>
        <v>0</v>
      </c>
      <c r="G222" s="101">
        <v>895196.47</v>
      </c>
      <c r="H222" s="101"/>
      <c r="I222" s="101">
        <f t="shared" si="53"/>
        <v>895196.47</v>
      </c>
      <c r="J222" s="101"/>
      <c r="K222" s="101"/>
      <c r="L222" s="101">
        <f t="shared" si="54"/>
        <v>0</v>
      </c>
      <c r="M222" s="101"/>
      <c r="N222" s="101"/>
      <c r="O222" s="101">
        <f t="shared" si="55"/>
        <v>0</v>
      </c>
      <c r="P222" s="101"/>
      <c r="Q222" s="101"/>
      <c r="R222" s="101">
        <f t="shared" si="56"/>
        <v>0</v>
      </c>
      <c r="S222" s="101"/>
      <c r="T222" s="101"/>
      <c r="U222" s="101">
        <f t="shared" si="57"/>
        <v>0</v>
      </c>
      <c r="V222" s="101"/>
      <c r="W222" s="101"/>
      <c r="X222" s="101">
        <f t="shared" si="58"/>
        <v>0</v>
      </c>
      <c r="Y222" s="101"/>
      <c r="Z222" s="101"/>
      <c r="AA222" s="101">
        <f t="shared" si="59"/>
        <v>0</v>
      </c>
      <c r="AB222" s="101"/>
      <c r="AC222" s="101">
        <v>35823317.960000001</v>
      </c>
      <c r="AD222" s="101">
        <f t="shared" si="60"/>
        <v>35823317.960000001</v>
      </c>
      <c r="AE222" s="101"/>
      <c r="AF222" s="101"/>
      <c r="AG222" s="101">
        <f t="shared" si="61"/>
        <v>0</v>
      </c>
      <c r="AH222" s="101"/>
      <c r="AI222" s="101"/>
      <c r="AJ222" s="107">
        <f t="shared" si="62"/>
        <v>0</v>
      </c>
    </row>
    <row r="223" spans="1:36" ht="14.25" thickTop="1" thickBot="1" x14ac:dyDescent="0.25">
      <c r="A223" s="52" t="s">
        <v>107</v>
      </c>
      <c r="B223" s="102">
        <f>(D223+G223+J223+M223+P223+S223+V223+Y223+AB223+AE223+AH223)</f>
        <v>24127104.710000001</v>
      </c>
      <c r="C223" s="102">
        <f>(E223+H223+K223+N223+Q223+T223+W223+Z223+AC223+AF223+AI223)</f>
        <v>0</v>
      </c>
      <c r="D223" s="101"/>
      <c r="E223" s="101"/>
      <c r="F223" s="101">
        <f t="shared" si="52"/>
        <v>0</v>
      </c>
      <c r="G223" s="101">
        <v>23748436.43</v>
      </c>
      <c r="H223" s="101"/>
      <c r="I223" s="101">
        <f t="shared" si="53"/>
        <v>23748436.43</v>
      </c>
      <c r="J223" s="101"/>
      <c r="K223" s="101"/>
      <c r="L223" s="101">
        <f t="shared" si="54"/>
        <v>0</v>
      </c>
      <c r="M223" s="101"/>
      <c r="N223" s="101"/>
      <c r="O223" s="101">
        <f t="shared" si="55"/>
        <v>0</v>
      </c>
      <c r="P223" s="101"/>
      <c r="Q223" s="101"/>
      <c r="R223" s="101">
        <f t="shared" si="56"/>
        <v>0</v>
      </c>
      <c r="S223" s="101"/>
      <c r="T223" s="101"/>
      <c r="U223" s="101">
        <f t="shared" si="57"/>
        <v>0</v>
      </c>
      <c r="V223" s="101"/>
      <c r="W223" s="101"/>
      <c r="X223" s="101">
        <f t="shared" si="58"/>
        <v>0</v>
      </c>
      <c r="Y223" s="101"/>
      <c r="Z223" s="101"/>
      <c r="AA223" s="101">
        <f t="shared" si="59"/>
        <v>0</v>
      </c>
      <c r="AB223" s="101"/>
      <c r="AC223" s="101"/>
      <c r="AD223" s="101">
        <f t="shared" si="60"/>
        <v>0</v>
      </c>
      <c r="AE223" s="101">
        <v>378668.28</v>
      </c>
      <c r="AF223" s="101"/>
      <c r="AG223" s="101">
        <f t="shared" si="61"/>
        <v>378668.28</v>
      </c>
      <c r="AH223" s="101"/>
      <c r="AI223" s="101"/>
      <c r="AJ223" s="107">
        <f t="shared" si="62"/>
        <v>0</v>
      </c>
    </row>
    <row r="224" spans="1:36" ht="14.25" thickTop="1" thickBot="1" x14ac:dyDescent="0.25">
      <c r="A224" s="55" t="s">
        <v>19</v>
      </c>
      <c r="B224" s="66">
        <f>SUM(B186:B223)</f>
        <v>3244064693.6899991</v>
      </c>
      <c r="C224" s="66">
        <f t="shared" ref="C224:AJ224" si="63">SUM(C186:C223)</f>
        <v>2266196313.6000004</v>
      </c>
      <c r="D224" s="66">
        <f t="shared" si="63"/>
        <v>24533958.669999994</v>
      </c>
      <c r="E224" s="66">
        <f t="shared" si="63"/>
        <v>2686.4</v>
      </c>
      <c r="F224" s="66">
        <f t="shared" si="63"/>
        <v>24536645.069999993</v>
      </c>
      <c r="G224" s="66">
        <f t="shared" si="63"/>
        <v>406165824.84999996</v>
      </c>
      <c r="H224" s="66">
        <f t="shared" si="63"/>
        <v>493489821.64999998</v>
      </c>
      <c r="I224" s="66">
        <f t="shared" si="63"/>
        <v>899655646.49999988</v>
      </c>
      <c r="J224" s="66">
        <f t="shared" si="63"/>
        <v>534150.73</v>
      </c>
      <c r="K224" s="66">
        <f t="shared" si="63"/>
        <v>1613712991.75</v>
      </c>
      <c r="L224" s="66">
        <f t="shared" si="63"/>
        <v>1614247142.48</v>
      </c>
      <c r="M224" s="66">
        <f t="shared" si="63"/>
        <v>52756490.889999993</v>
      </c>
      <c r="N224" s="66">
        <f t="shared" si="63"/>
        <v>1668488.8199999998</v>
      </c>
      <c r="O224" s="66">
        <f t="shared" si="63"/>
        <v>54424979.710000001</v>
      </c>
      <c r="P224" s="66">
        <f t="shared" si="63"/>
        <v>1028210277.2400001</v>
      </c>
      <c r="Q224" s="66">
        <f t="shared" si="63"/>
        <v>105784086.5</v>
      </c>
      <c r="R224" s="66">
        <f t="shared" si="63"/>
        <v>1133994363.7399998</v>
      </c>
      <c r="S224" s="66">
        <f t="shared" si="63"/>
        <v>164739041.98000002</v>
      </c>
      <c r="T224" s="66">
        <f t="shared" si="63"/>
        <v>0</v>
      </c>
      <c r="U224" s="66">
        <f t="shared" si="63"/>
        <v>164739041.98000002</v>
      </c>
      <c r="V224" s="66">
        <f t="shared" si="63"/>
        <v>57015369.630000003</v>
      </c>
      <c r="W224" s="66">
        <f t="shared" si="63"/>
        <v>39652.239999999998</v>
      </c>
      <c r="X224" s="66">
        <f t="shared" si="63"/>
        <v>57055021.869999997</v>
      </c>
      <c r="Y224" s="66">
        <f t="shared" si="63"/>
        <v>1136593377.0500002</v>
      </c>
      <c r="Z224" s="66">
        <f t="shared" si="63"/>
        <v>6376595.6100000013</v>
      </c>
      <c r="AA224" s="66">
        <f t="shared" si="63"/>
        <v>1142969972.6599998</v>
      </c>
      <c r="AB224" s="66">
        <f t="shared" si="63"/>
        <v>0</v>
      </c>
      <c r="AC224" s="66">
        <f t="shared" si="63"/>
        <v>35823317.960000001</v>
      </c>
      <c r="AD224" s="66">
        <f t="shared" si="63"/>
        <v>35823317.960000001</v>
      </c>
      <c r="AE224" s="66">
        <f t="shared" si="63"/>
        <v>100511561.47</v>
      </c>
      <c r="AF224" s="66">
        <f t="shared" si="63"/>
        <v>496440.33</v>
      </c>
      <c r="AG224" s="66">
        <f t="shared" si="63"/>
        <v>101008001.79999998</v>
      </c>
      <c r="AH224" s="66">
        <f t="shared" si="63"/>
        <v>273004641.18000001</v>
      </c>
      <c r="AI224" s="66">
        <f t="shared" si="63"/>
        <v>8802232.3399999999</v>
      </c>
      <c r="AJ224" s="100">
        <f t="shared" si="63"/>
        <v>281806873.52000004</v>
      </c>
    </row>
    <row r="225" spans="1:36" ht="13.5" thickTop="1" x14ac:dyDescent="0.2">
      <c r="A225" s="144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x14ac:dyDescent="0.2">
      <c r="A226" s="5" t="s">
        <v>38</v>
      </c>
      <c r="B226" s="198">
        <f>(C224/B227*100)</f>
        <v>41.126841552548129</v>
      </c>
      <c r="C226" s="198"/>
      <c r="D226" s="198">
        <f>(E224/D227*100)</f>
        <v>1.0948522067039057E-2</v>
      </c>
      <c r="E226" s="198"/>
      <c r="F226" s="36"/>
      <c r="G226" s="198">
        <f>(H224/G227*100)</f>
        <v>54.853190058869927</v>
      </c>
      <c r="H226" s="198"/>
      <c r="I226" s="36"/>
      <c r="J226" s="198">
        <f>(K224/J227*100)</f>
        <v>99.966910226077317</v>
      </c>
      <c r="K226" s="198"/>
      <c r="L226" s="36"/>
      <c r="M226" s="198">
        <f>(N224/M227*100)</f>
        <v>3.0656673257214524</v>
      </c>
      <c r="N226" s="198"/>
      <c r="O226" s="36"/>
      <c r="P226" s="198">
        <f>(Q224/P227*100)</f>
        <v>9.3284490542894751</v>
      </c>
      <c r="Q226" s="198"/>
      <c r="R226" s="36"/>
      <c r="S226" s="198">
        <f>(T224/S227*100)</f>
        <v>0</v>
      </c>
      <c r="T226" s="198"/>
      <c r="U226" s="36"/>
      <c r="V226" s="198">
        <f>(W224/V227*100)</f>
        <v>6.9498246955978241E-2</v>
      </c>
      <c r="W226" s="198"/>
      <c r="X226" s="36"/>
      <c r="Y226" s="198">
        <f>(Z224/Y227*100)</f>
        <v>0.55789703688889913</v>
      </c>
      <c r="Z226" s="198"/>
      <c r="AA226" s="36"/>
      <c r="AB226" s="198">
        <f>(AC224/AB227*100)</f>
        <v>100</v>
      </c>
      <c r="AC226" s="198"/>
      <c r="AD226" s="36"/>
      <c r="AE226" s="198">
        <f>(AF224/AE227*100)</f>
        <v>0.49148614085344677</v>
      </c>
      <c r="AF226" s="198"/>
      <c r="AG226" s="36"/>
      <c r="AH226" s="198">
        <f>(AI224/AH227*100)</f>
        <v>3.123498099976366</v>
      </c>
      <c r="AI226" s="198"/>
      <c r="AJ226" s="36"/>
    </row>
    <row r="227" spans="1:36" x14ac:dyDescent="0.2">
      <c r="A227" s="5" t="s">
        <v>39</v>
      </c>
      <c r="B227" s="200">
        <f>(B224+C224)</f>
        <v>5510261007.289999</v>
      </c>
      <c r="C227" s="201"/>
      <c r="D227" s="200">
        <f>(D224+E224)</f>
        <v>24536645.069999993</v>
      </c>
      <c r="E227" s="201"/>
      <c r="F227" s="37"/>
      <c r="G227" s="200">
        <f>(G224+H224)</f>
        <v>899655646.5</v>
      </c>
      <c r="H227" s="201"/>
      <c r="I227" s="37"/>
      <c r="J227" s="200">
        <f>(J224+K224)</f>
        <v>1614247142.48</v>
      </c>
      <c r="K227" s="201"/>
      <c r="L227" s="37"/>
      <c r="M227" s="200">
        <f>(M224+N224)</f>
        <v>54424979.709999993</v>
      </c>
      <c r="N227" s="201"/>
      <c r="O227" s="37"/>
      <c r="P227" s="200">
        <f>(P224+Q224)</f>
        <v>1133994363.7400002</v>
      </c>
      <c r="Q227" s="201"/>
      <c r="R227" s="37"/>
      <c r="S227" s="200">
        <f>(S224+T224)</f>
        <v>164739041.98000002</v>
      </c>
      <c r="T227" s="201"/>
      <c r="U227" s="37"/>
      <c r="V227" s="200">
        <f>(V224+W224)</f>
        <v>57055021.870000005</v>
      </c>
      <c r="W227" s="201"/>
      <c r="X227" s="37"/>
      <c r="Y227" s="200">
        <f>(Y224+Z224)</f>
        <v>1142969972.6600001</v>
      </c>
      <c r="Z227" s="201"/>
      <c r="AA227" s="37"/>
      <c r="AB227" s="200">
        <f>(AB224+AC224)</f>
        <v>35823317.960000001</v>
      </c>
      <c r="AC227" s="201"/>
      <c r="AD227" s="37"/>
      <c r="AE227" s="200">
        <f>(AE224+AF224)</f>
        <v>101008001.8</v>
      </c>
      <c r="AF227" s="201"/>
      <c r="AG227" s="37"/>
      <c r="AH227" s="200">
        <f>(AH224+AI224)</f>
        <v>281806873.51999998</v>
      </c>
      <c r="AI227" s="201"/>
      <c r="AJ227" s="37"/>
    </row>
    <row r="228" spans="1:36" x14ac:dyDescent="0.2">
      <c r="A228" s="5" t="s">
        <v>40</v>
      </c>
      <c r="B228" s="198">
        <f>SUM(D228:AI228)</f>
        <v>100.00000000000003</v>
      </c>
      <c r="C228" s="201"/>
      <c r="D228" s="198">
        <f>(D227/B227*100)</f>
        <v>0.44529006951827421</v>
      </c>
      <c r="E228" s="198"/>
      <c r="F228" s="36"/>
      <c r="G228" s="198">
        <f>(G227/B227*100)</f>
        <v>16.326915282411633</v>
      </c>
      <c r="H228" s="198"/>
      <c r="I228" s="36"/>
      <c r="J228" s="198">
        <f>(J227/B227*100)</f>
        <v>29.295293641160981</v>
      </c>
      <c r="K228" s="198"/>
      <c r="L228" s="36"/>
      <c r="M228" s="198">
        <f>(M227/B227*100)</f>
        <v>0.98770239083042533</v>
      </c>
      <c r="N228" s="198"/>
      <c r="O228" s="36"/>
      <c r="P228" s="198">
        <f>(P227/B227*100)</f>
        <v>20.579685104566579</v>
      </c>
      <c r="Q228" s="198"/>
      <c r="R228" s="36"/>
      <c r="S228" s="198">
        <f>(S227/B227*100)</f>
        <v>2.9896776534188225</v>
      </c>
      <c r="T228" s="198"/>
      <c r="U228" s="36"/>
      <c r="V228" s="198">
        <f>(V227/B227*100)</f>
        <v>1.0354322924906278</v>
      </c>
      <c r="W228" s="198"/>
      <c r="X228" s="36"/>
      <c r="Y228" s="198">
        <f>(Y227/B227*100)</f>
        <v>20.742574102168057</v>
      </c>
      <c r="Z228" s="198"/>
      <c r="AA228" s="36"/>
      <c r="AB228" s="198">
        <f>(AB227/B227*100)</f>
        <v>0.65012016513566684</v>
      </c>
      <c r="AC228" s="198"/>
      <c r="AD228" s="36"/>
      <c r="AE228" s="198">
        <f>(AE227/B227*100)</f>
        <v>1.8330892432566772</v>
      </c>
      <c r="AF228" s="198"/>
      <c r="AG228" s="36"/>
      <c r="AH228" s="198">
        <f>(AH227/B227*100)</f>
        <v>5.1142200550422814</v>
      </c>
      <c r="AI228" s="198"/>
      <c r="AJ228" s="36"/>
    </row>
    <row r="229" spans="1:36" x14ac:dyDescent="0.2">
      <c r="A229" s="110" t="s">
        <v>95</v>
      </c>
    </row>
    <row r="230" spans="1:36" x14ac:dyDescent="0.2">
      <c r="J230" s="40"/>
    </row>
    <row r="231" spans="1:36" x14ac:dyDescent="0.2">
      <c r="J231" s="40"/>
    </row>
    <row r="232" spans="1:36" x14ac:dyDescent="0.2">
      <c r="J232" s="40"/>
    </row>
    <row r="233" spans="1:36" x14ac:dyDescent="0.2">
      <c r="J233" s="40"/>
    </row>
    <row r="234" spans="1:36" x14ac:dyDescent="0.2">
      <c r="J234" s="40"/>
    </row>
    <row r="235" spans="1:36" x14ac:dyDescent="0.2">
      <c r="J235" s="40"/>
    </row>
    <row r="236" spans="1:36" x14ac:dyDescent="0.2">
      <c r="J236" s="40"/>
    </row>
    <row r="237" spans="1:36" ht="20.25" x14ac:dyDescent="0.3">
      <c r="A237" s="196" t="s">
        <v>42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</row>
    <row r="238" spans="1:36" x14ac:dyDescent="0.2">
      <c r="A238" s="197" t="s">
        <v>56</v>
      </c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</row>
    <row r="239" spans="1:36" x14ac:dyDescent="0.2">
      <c r="A239" s="204" t="s">
        <v>131</v>
      </c>
      <c r="B239" s="204"/>
      <c r="C239" s="204"/>
      <c r="D239" s="204"/>
      <c r="E239" s="204"/>
      <c r="F239" s="204"/>
      <c r="G239" s="204"/>
      <c r="H239" s="204"/>
      <c r="I239" s="204"/>
      <c r="J239" s="204"/>
      <c r="K239" s="204"/>
      <c r="L239" s="204"/>
      <c r="M239" s="204"/>
      <c r="N239" s="204"/>
      <c r="O239" s="204"/>
      <c r="P239" s="204"/>
      <c r="Q239" s="204"/>
      <c r="R239" s="204"/>
      <c r="S239" s="204"/>
      <c r="T239" s="204"/>
      <c r="U239" s="204"/>
      <c r="V239" s="204"/>
      <c r="W239" s="204"/>
      <c r="X239" s="204"/>
      <c r="Y239" s="204"/>
      <c r="Z239" s="204"/>
      <c r="AA239" s="204"/>
      <c r="AB239" s="204"/>
      <c r="AC239" s="204"/>
      <c r="AD239" s="204"/>
      <c r="AE239" s="204"/>
      <c r="AF239" s="204"/>
      <c r="AG239" s="204"/>
      <c r="AH239" s="204"/>
      <c r="AI239" s="204"/>
    </row>
    <row r="240" spans="1:36" x14ac:dyDescent="0.2">
      <c r="A240" s="197" t="s">
        <v>110</v>
      </c>
      <c r="B240" s="197"/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</row>
    <row r="241" spans="1:36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thickBot="1" x14ac:dyDescent="0.25"/>
    <row r="243" spans="1:36" ht="14.25" thickTop="1" thickBot="1" x14ac:dyDescent="0.25">
      <c r="A243" s="195" t="s">
        <v>33</v>
      </c>
      <c r="B243" s="199" t="s">
        <v>0</v>
      </c>
      <c r="C243" s="199"/>
      <c r="D243" s="199" t="s">
        <v>12</v>
      </c>
      <c r="E243" s="199"/>
      <c r="F243" s="155"/>
      <c r="G243" s="199" t="s">
        <v>13</v>
      </c>
      <c r="H243" s="199"/>
      <c r="I243" s="155"/>
      <c r="J243" s="199" t="s">
        <v>14</v>
      </c>
      <c r="K243" s="199"/>
      <c r="L243" s="155"/>
      <c r="M243" s="199" t="s">
        <v>15</v>
      </c>
      <c r="N243" s="199"/>
      <c r="O243" s="155"/>
      <c r="P243" s="199" t="s">
        <v>27</v>
      </c>
      <c r="Q243" s="199"/>
      <c r="R243" s="155"/>
      <c r="S243" s="199" t="s">
        <v>35</v>
      </c>
      <c r="T243" s="199"/>
      <c r="U243" s="155"/>
      <c r="V243" s="199" t="s">
        <v>16</v>
      </c>
      <c r="W243" s="199"/>
      <c r="X243" s="155"/>
      <c r="Y243" s="199" t="s">
        <v>68</v>
      </c>
      <c r="Z243" s="199"/>
      <c r="AA243" s="155"/>
      <c r="AB243" s="199" t="s">
        <v>34</v>
      </c>
      <c r="AC243" s="199"/>
      <c r="AD243" s="155"/>
      <c r="AE243" s="199" t="s">
        <v>17</v>
      </c>
      <c r="AF243" s="199"/>
      <c r="AG243" s="155"/>
      <c r="AH243" s="199" t="s">
        <v>18</v>
      </c>
      <c r="AI243" s="199"/>
      <c r="AJ243" s="73"/>
    </row>
    <row r="244" spans="1:36" ht="25.5" thickTop="1" thickBot="1" x14ac:dyDescent="0.25">
      <c r="A244" s="202"/>
      <c r="B244" s="155" t="s">
        <v>28</v>
      </c>
      <c r="C244" s="155" t="s">
        <v>25</v>
      </c>
      <c r="D244" s="155" t="s">
        <v>28</v>
      </c>
      <c r="E244" s="155" t="s">
        <v>25</v>
      </c>
      <c r="F244" s="155"/>
      <c r="G244" s="155" t="s">
        <v>28</v>
      </c>
      <c r="H244" s="155" t="s">
        <v>25</v>
      </c>
      <c r="I244" s="155"/>
      <c r="J244" s="155" t="s">
        <v>28</v>
      </c>
      <c r="K244" s="155" t="s">
        <v>25</v>
      </c>
      <c r="L244" s="155"/>
      <c r="M244" s="155" t="s">
        <v>28</v>
      </c>
      <c r="N244" s="155" t="s">
        <v>25</v>
      </c>
      <c r="O244" s="155"/>
      <c r="P244" s="155" t="s">
        <v>28</v>
      </c>
      <c r="Q244" s="155" t="s">
        <v>25</v>
      </c>
      <c r="R244" s="155"/>
      <c r="S244" s="155" t="s">
        <v>28</v>
      </c>
      <c r="T244" s="155" t="s">
        <v>25</v>
      </c>
      <c r="U244" s="155"/>
      <c r="V244" s="155" t="s">
        <v>28</v>
      </c>
      <c r="W244" s="155" t="s">
        <v>25</v>
      </c>
      <c r="X244" s="155"/>
      <c r="Y244" s="155" t="s">
        <v>28</v>
      </c>
      <c r="Z244" s="155" t="s">
        <v>25</v>
      </c>
      <c r="AA244" s="155"/>
      <c r="AB244" s="155" t="s">
        <v>28</v>
      </c>
      <c r="AC244" s="155" t="s">
        <v>25</v>
      </c>
      <c r="AD244" s="155"/>
      <c r="AE244" s="155" t="s">
        <v>28</v>
      </c>
      <c r="AF244" s="155" t="s">
        <v>25</v>
      </c>
      <c r="AG244" s="155"/>
      <c r="AH244" s="155" t="s">
        <v>28</v>
      </c>
      <c r="AI244" s="155" t="s">
        <v>25</v>
      </c>
      <c r="AJ244" s="73"/>
    </row>
    <row r="245" spans="1:36" ht="14.25" thickTop="1" thickBot="1" x14ac:dyDescent="0.25">
      <c r="A245" s="101" t="s">
        <v>88</v>
      </c>
      <c r="B245" s="102">
        <f t="shared" ref="B245:B281" si="64">(D245+G245+J245+M245+P245+S245+V245+Y245+AB245+AE245+AH245)</f>
        <v>544368341.26999998</v>
      </c>
      <c r="C245" s="102">
        <f t="shared" ref="C245:C281" si="65">(E245+H245+K245+N245+Q245+T245+W245+Z245+AC245+AF245+AI245)</f>
        <v>450542651.21000004</v>
      </c>
      <c r="D245" s="101">
        <v>5266217.99</v>
      </c>
      <c r="E245" s="101"/>
      <c r="F245" s="101">
        <f>+D245+E245</f>
        <v>5266217.99</v>
      </c>
      <c r="G245" s="101">
        <v>64256153.350000001</v>
      </c>
      <c r="H245" s="101">
        <v>114681371.98</v>
      </c>
      <c r="I245" s="101">
        <f>+G245+H245</f>
        <v>178937525.33000001</v>
      </c>
      <c r="J245" s="101">
        <v>659.5</v>
      </c>
      <c r="K245" s="101">
        <v>283049106</v>
      </c>
      <c r="L245" s="101">
        <f>+J245+K245</f>
        <v>283049765.5</v>
      </c>
      <c r="M245" s="101">
        <v>50398268.859999999</v>
      </c>
      <c r="N245" s="101"/>
      <c r="O245" s="101">
        <f>+M245+N245</f>
        <v>50398268.859999999</v>
      </c>
      <c r="P245" s="101">
        <v>207418790.44</v>
      </c>
      <c r="Q245" s="101">
        <v>49597862.490000002</v>
      </c>
      <c r="R245" s="101">
        <f>+P245+Q245</f>
        <v>257016652.93000001</v>
      </c>
      <c r="S245" s="101">
        <v>31974385.620000001</v>
      </c>
      <c r="T245" s="101"/>
      <c r="U245" s="101">
        <f>+S245+T245</f>
        <v>31974385.620000001</v>
      </c>
      <c r="V245" s="101">
        <v>14020925.17</v>
      </c>
      <c r="W245" s="101"/>
      <c r="X245" s="101">
        <f>+V245+W245</f>
        <v>14020925.17</v>
      </c>
      <c r="Y245" s="101">
        <v>111407704.09</v>
      </c>
      <c r="Z245" s="101">
        <v>1363753.49</v>
      </c>
      <c r="AA245" s="101">
        <f>+Y245+Z245</f>
        <v>112771457.58</v>
      </c>
      <c r="AB245" s="101"/>
      <c r="AC245" s="101"/>
      <c r="AD245" s="101">
        <f>+AB245+AC245</f>
        <v>0</v>
      </c>
      <c r="AE245" s="101">
        <v>11330181.529999999</v>
      </c>
      <c r="AF245" s="101">
        <v>66039.070000000007</v>
      </c>
      <c r="AG245" s="101">
        <f>+AE245+AF245</f>
        <v>11396220.6</v>
      </c>
      <c r="AH245" s="101">
        <v>48295054.719999999</v>
      </c>
      <c r="AI245" s="101">
        <v>1784518.18</v>
      </c>
      <c r="AJ245" s="107">
        <f t="shared" ref="AJ245:AJ282" si="66">AH245+AI245</f>
        <v>50079572.899999999</v>
      </c>
    </row>
    <row r="246" spans="1:36" ht="14.25" thickTop="1" thickBot="1" x14ac:dyDescent="0.25">
      <c r="A246" s="52" t="s">
        <v>118</v>
      </c>
      <c r="B246" s="102">
        <f t="shared" si="64"/>
        <v>496884796.81000006</v>
      </c>
      <c r="C246" s="102">
        <f t="shared" si="65"/>
        <v>84804326.730000004</v>
      </c>
      <c r="D246" s="101">
        <v>1631198.51</v>
      </c>
      <c r="E246" s="101">
        <v>-3509.19</v>
      </c>
      <c r="F246" s="101">
        <f t="shared" ref="F246:F282" si="67">+D246+E246</f>
        <v>1627689.32</v>
      </c>
      <c r="G246" s="101">
        <v>127108372.26000001</v>
      </c>
      <c r="H246" s="101">
        <v>61834053.439999998</v>
      </c>
      <c r="I246" s="101">
        <f t="shared" ref="I246:I282" si="68">+G246+H246</f>
        <v>188942425.69999999</v>
      </c>
      <c r="J246" s="101">
        <v>3864</v>
      </c>
      <c r="K246" s="101">
        <v>4444007.7699999996</v>
      </c>
      <c r="L246" s="101">
        <f t="shared" ref="L246:L282" si="69">+J246+K246</f>
        <v>4447871.7699999996</v>
      </c>
      <c r="M246" s="101">
        <v>3776742.02</v>
      </c>
      <c r="N246" s="101">
        <v>20803.41</v>
      </c>
      <c r="O246" s="101">
        <f t="shared" ref="O246:O282" si="70">+M246+N246</f>
        <v>3797545.43</v>
      </c>
      <c r="P246" s="101">
        <v>154478136.55000001</v>
      </c>
      <c r="Q246" s="101">
        <v>12785935.039999999</v>
      </c>
      <c r="R246" s="101">
        <f t="shared" ref="R246:R282" si="71">+P246+Q246</f>
        <v>167264071.59</v>
      </c>
      <c r="S246" s="101">
        <v>280635.84999999998</v>
      </c>
      <c r="T246" s="101"/>
      <c r="U246" s="101">
        <f t="shared" ref="U246:U282" si="72">+S246+T246</f>
        <v>280635.84999999998</v>
      </c>
      <c r="V246" s="101">
        <v>3429910.75</v>
      </c>
      <c r="W246" s="101">
        <v>1.18</v>
      </c>
      <c r="X246" s="101">
        <f t="shared" ref="X246:X282" si="73">+V246+W246</f>
        <v>3429911.93</v>
      </c>
      <c r="Y246" s="101">
        <v>177197390.37</v>
      </c>
      <c r="Z246" s="101">
        <v>3773686.14</v>
      </c>
      <c r="AA246" s="101">
        <f t="shared" ref="AA246:AA282" si="74">+Y246+Z246</f>
        <v>180971076.50999999</v>
      </c>
      <c r="AB246" s="101"/>
      <c r="AC246" s="101"/>
      <c r="AD246" s="101">
        <f t="shared" ref="AD246:AD282" si="75">+AB246+AC246</f>
        <v>0</v>
      </c>
      <c r="AE246" s="101">
        <v>2198108.4900000002</v>
      </c>
      <c r="AF246" s="101"/>
      <c r="AG246" s="101">
        <f t="shared" ref="AG246:AG282" si="76">+AE246+AF246</f>
        <v>2198108.4900000002</v>
      </c>
      <c r="AH246" s="101">
        <v>26780438.010000002</v>
      </c>
      <c r="AI246" s="101">
        <v>1949348.94</v>
      </c>
      <c r="AJ246" s="107">
        <f t="shared" si="66"/>
        <v>28729786.950000003</v>
      </c>
    </row>
    <row r="247" spans="1:36" ht="14.25" thickTop="1" thickBot="1" x14ac:dyDescent="0.25">
      <c r="A247" s="52" t="s">
        <v>97</v>
      </c>
      <c r="B247" s="102">
        <f t="shared" si="64"/>
        <v>720790874.41000009</v>
      </c>
      <c r="C247" s="102">
        <f t="shared" si="65"/>
        <v>96912985.5</v>
      </c>
      <c r="D247" s="101">
        <v>2197557</v>
      </c>
      <c r="E247" s="101"/>
      <c r="F247" s="101">
        <f t="shared" si="67"/>
        <v>2197557</v>
      </c>
      <c r="G247" s="101">
        <v>21166594.780000001</v>
      </c>
      <c r="H247" s="101">
        <v>67139559.359999999</v>
      </c>
      <c r="I247" s="101">
        <f t="shared" si="68"/>
        <v>88306154.140000001</v>
      </c>
      <c r="J247" s="101"/>
      <c r="K247" s="101">
        <v>17309068.57</v>
      </c>
      <c r="L247" s="101">
        <f t="shared" si="69"/>
        <v>17309068.57</v>
      </c>
      <c r="M247" s="101">
        <v>9522016.1099999994</v>
      </c>
      <c r="N247" s="101">
        <v>320282.96999999997</v>
      </c>
      <c r="O247" s="101">
        <f t="shared" si="70"/>
        <v>9842299.0800000001</v>
      </c>
      <c r="P247" s="101">
        <v>453227396.37</v>
      </c>
      <c r="Q247" s="101">
        <v>8864090.0899999999</v>
      </c>
      <c r="R247" s="101">
        <f t="shared" si="71"/>
        <v>462091486.45999998</v>
      </c>
      <c r="S247" s="101">
        <v>600331.6</v>
      </c>
      <c r="T247" s="101"/>
      <c r="U247" s="101">
        <f t="shared" si="72"/>
        <v>600331.6</v>
      </c>
      <c r="V247" s="101">
        <v>1633787.1099999999</v>
      </c>
      <c r="W247" s="101"/>
      <c r="X247" s="101">
        <f t="shared" si="73"/>
        <v>1633787.1099999999</v>
      </c>
      <c r="Y247" s="101">
        <v>157312808.49000001</v>
      </c>
      <c r="Z247" s="101">
        <v>76849.299999999988</v>
      </c>
      <c r="AA247" s="101">
        <f t="shared" si="74"/>
        <v>157389657.79000002</v>
      </c>
      <c r="AB247" s="101"/>
      <c r="AC247" s="101"/>
      <c r="AD247" s="101">
        <f t="shared" si="75"/>
        <v>0</v>
      </c>
      <c r="AE247" s="101">
        <v>3322858.94</v>
      </c>
      <c r="AF247" s="101">
        <v>2941.71</v>
      </c>
      <c r="AG247" s="101">
        <f t="shared" si="76"/>
        <v>3325800.65</v>
      </c>
      <c r="AH247" s="101">
        <v>71807524.010000005</v>
      </c>
      <c r="AI247" s="101">
        <v>3200193.5</v>
      </c>
      <c r="AJ247" s="107">
        <f t="shared" si="66"/>
        <v>75007717.510000005</v>
      </c>
    </row>
    <row r="248" spans="1:36" ht="14.25" thickTop="1" thickBot="1" x14ac:dyDescent="0.25">
      <c r="A248" s="52" t="s">
        <v>94</v>
      </c>
      <c r="B248" s="102">
        <f t="shared" si="64"/>
        <v>336838442.27999997</v>
      </c>
      <c r="C248" s="102">
        <f t="shared" si="65"/>
        <v>6341341.4300000016</v>
      </c>
      <c r="D248" s="101">
        <v>836677.74</v>
      </c>
      <c r="E248" s="101">
        <v>4587.58</v>
      </c>
      <c r="F248" s="101">
        <f t="shared" si="67"/>
        <v>841265.32</v>
      </c>
      <c r="G248" s="101">
        <v>16080397.34</v>
      </c>
      <c r="H248" s="101">
        <v>2689.96</v>
      </c>
      <c r="I248" s="101">
        <f t="shared" si="68"/>
        <v>16083087.300000001</v>
      </c>
      <c r="J248" s="101">
        <v>85217.78</v>
      </c>
      <c r="K248" s="101">
        <v>3792443.5400000005</v>
      </c>
      <c r="L248" s="101">
        <f t="shared" si="69"/>
        <v>3877661.3200000003</v>
      </c>
      <c r="M248" s="101">
        <v>372785.77</v>
      </c>
      <c r="N248" s="101">
        <v>328887</v>
      </c>
      <c r="O248" s="101">
        <f t="shared" si="70"/>
        <v>701672.77</v>
      </c>
      <c r="P248" s="101">
        <v>159861109.02000001</v>
      </c>
      <c r="Q248" s="101">
        <v>1510804.43</v>
      </c>
      <c r="R248" s="101">
        <f t="shared" si="71"/>
        <v>161371913.45000002</v>
      </c>
      <c r="S248" s="101">
        <v>3805319.34</v>
      </c>
      <c r="T248" s="101"/>
      <c r="U248" s="101">
        <f t="shared" si="72"/>
        <v>3805319.34</v>
      </c>
      <c r="V248" s="101">
        <v>11795626.880000001</v>
      </c>
      <c r="W248" s="101">
        <v>260149.45</v>
      </c>
      <c r="X248" s="101">
        <f t="shared" si="73"/>
        <v>12055776.33</v>
      </c>
      <c r="Y248" s="101">
        <v>95890170.00999999</v>
      </c>
      <c r="Z248" s="101">
        <v>67758.039999999994</v>
      </c>
      <c r="AA248" s="101">
        <f t="shared" si="74"/>
        <v>95957928.049999997</v>
      </c>
      <c r="AB248" s="101"/>
      <c r="AC248" s="101"/>
      <c r="AD248" s="101">
        <f t="shared" si="75"/>
        <v>0</v>
      </c>
      <c r="AE248" s="101">
        <v>7702003.1499999994</v>
      </c>
      <c r="AF248" s="101">
        <v>112458.36</v>
      </c>
      <c r="AG248" s="101">
        <f t="shared" si="76"/>
        <v>7814461.5099999998</v>
      </c>
      <c r="AH248" s="101">
        <v>40409135.25</v>
      </c>
      <c r="AI248" s="101">
        <v>261563.07</v>
      </c>
      <c r="AJ248" s="107">
        <f t="shared" si="66"/>
        <v>40670698.32</v>
      </c>
    </row>
    <row r="249" spans="1:36" ht="14.25" thickTop="1" thickBot="1" x14ac:dyDescent="0.25">
      <c r="A249" s="52" t="s">
        <v>89</v>
      </c>
      <c r="B249" s="102">
        <f t="shared" si="64"/>
        <v>329279952.86000001</v>
      </c>
      <c r="C249" s="102">
        <f t="shared" si="65"/>
        <v>29208945.91</v>
      </c>
      <c r="D249" s="101">
        <v>79489.16</v>
      </c>
      <c r="E249" s="101"/>
      <c r="F249" s="101">
        <f t="shared" si="67"/>
        <v>79489.16</v>
      </c>
      <c r="G249" s="101">
        <v>19245217.420000002</v>
      </c>
      <c r="H249" s="101"/>
      <c r="I249" s="101">
        <f t="shared" si="68"/>
        <v>19245217.420000002</v>
      </c>
      <c r="J249" s="101">
        <v>628334.61</v>
      </c>
      <c r="K249" s="101">
        <v>24645548.010000002</v>
      </c>
      <c r="L249" s="101">
        <f t="shared" si="69"/>
        <v>25273882.620000001</v>
      </c>
      <c r="M249" s="101">
        <v>1556782.9</v>
      </c>
      <c r="N249" s="101"/>
      <c r="O249" s="101">
        <f t="shared" si="70"/>
        <v>1556782.9</v>
      </c>
      <c r="P249" s="101">
        <v>175141085.94</v>
      </c>
      <c r="Q249" s="101">
        <v>4231790.67</v>
      </c>
      <c r="R249" s="101">
        <f t="shared" si="71"/>
        <v>179372876.60999998</v>
      </c>
      <c r="S249" s="101">
        <v>6991223.1299999999</v>
      </c>
      <c r="T249" s="101"/>
      <c r="U249" s="101">
        <f t="shared" si="72"/>
        <v>6991223.1299999999</v>
      </c>
      <c r="V249" s="101">
        <v>7464355.7199999997</v>
      </c>
      <c r="W249" s="101"/>
      <c r="X249" s="101">
        <f t="shared" si="73"/>
        <v>7464355.7199999997</v>
      </c>
      <c r="Y249" s="101">
        <v>80459230.349999994</v>
      </c>
      <c r="Z249" s="101">
        <v>55183.93</v>
      </c>
      <c r="AA249" s="101">
        <f t="shared" si="74"/>
        <v>80514414.280000001</v>
      </c>
      <c r="AB249" s="101"/>
      <c r="AC249" s="101"/>
      <c r="AD249" s="101">
        <f t="shared" si="75"/>
        <v>0</v>
      </c>
      <c r="AE249" s="101">
        <v>6534838.7400000002</v>
      </c>
      <c r="AF249" s="101">
        <v>98454.95</v>
      </c>
      <c r="AG249" s="101">
        <f t="shared" si="76"/>
        <v>6633293.6900000004</v>
      </c>
      <c r="AH249" s="101">
        <v>31179394.889999997</v>
      </c>
      <c r="AI249" s="101">
        <v>177968.34999999998</v>
      </c>
      <c r="AJ249" s="107">
        <f t="shared" si="66"/>
        <v>31357363.239999998</v>
      </c>
    </row>
    <row r="250" spans="1:36" ht="14.25" thickTop="1" thickBot="1" x14ac:dyDescent="0.25">
      <c r="A250" s="52" t="s">
        <v>127</v>
      </c>
      <c r="B250" s="102">
        <f t="shared" si="64"/>
        <v>0</v>
      </c>
      <c r="C250" s="102">
        <f t="shared" si="65"/>
        <v>9082500.75</v>
      </c>
      <c r="D250" s="101"/>
      <c r="E250" s="101"/>
      <c r="F250" s="101">
        <f t="shared" si="67"/>
        <v>0</v>
      </c>
      <c r="G250" s="101"/>
      <c r="H250" s="101"/>
      <c r="I250" s="101">
        <f t="shared" si="68"/>
        <v>0</v>
      </c>
      <c r="J250" s="101"/>
      <c r="K250" s="101">
        <v>9082500.75</v>
      </c>
      <c r="L250" s="101">
        <f t="shared" si="69"/>
        <v>9082500.75</v>
      </c>
      <c r="M250" s="101"/>
      <c r="N250" s="101"/>
      <c r="O250" s="101">
        <f t="shared" si="70"/>
        <v>0</v>
      </c>
      <c r="P250" s="101"/>
      <c r="Q250" s="101"/>
      <c r="R250" s="101">
        <f t="shared" si="71"/>
        <v>0</v>
      </c>
      <c r="S250" s="101"/>
      <c r="T250" s="101"/>
      <c r="U250" s="101">
        <f t="shared" si="72"/>
        <v>0</v>
      </c>
      <c r="V250" s="101"/>
      <c r="W250" s="101"/>
      <c r="X250" s="101">
        <f t="shared" si="73"/>
        <v>0</v>
      </c>
      <c r="Y250" s="101"/>
      <c r="Z250" s="101"/>
      <c r="AA250" s="101">
        <f t="shared" si="74"/>
        <v>0</v>
      </c>
      <c r="AB250" s="101"/>
      <c r="AC250" s="101"/>
      <c r="AD250" s="101">
        <f t="shared" si="75"/>
        <v>0</v>
      </c>
      <c r="AE250" s="101"/>
      <c r="AF250" s="101"/>
      <c r="AG250" s="101">
        <f t="shared" si="76"/>
        <v>0</v>
      </c>
      <c r="AH250" s="101"/>
      <c r="AI250" s="101"/>
      <c r="AJ250" s="107">
        <f t="shared" si="66"/>
        <v>0</v>
      </c>
    </row>
    <row r="251" spans="1:36" ht="14.25" thickTop="1" thickBot="1" x14ac:dyDescent="0.25">
      <c r="A251" s="52" t="s">
        <v>91</v>
      </c>
      <c r="B251" s="102">
        <f t="shared" si="64"/>
        <v>54716590.387931034</v>
      </c>
      <c r="C251" s="102">
        <f t="shared" si="65"/>
        <v>12750.83</v>
      </c>
      <c r="D251" s="101"/>
      <c r="E251" s="101"/>
      <c r="F251" s="101">
        <f t="shared" si="67"/>
        <v>0</v>
      </c>
      <c r="G251" s="101">
        <v>10909.077586206899</v>
      </c>
      <c r="H251" s="101"/>
      <c r="I251" s="101">
        <f t="shared" si="68"/>
        <v>10909.077586206899</v>
      </c>
      <c r="J251" s="101"/>
      <c r="K251" s="101"/>
      <c r="L251" s="101">
        <f t="shared" si="69"/>
        <v>0</v>
      </c>
      <c r="M251" s="101">
        <v>36351.724137931036</v>
      </c>
      <c r="N251" s="101"/>
      <c r="O251" s="101">
        <f t="shared" si="70"/>
        <v>36351.724137931036</v>
      </c>
      <c r="P251" s="101">
        <v>8629001.1379310358</v>
      </c>
      <c r="Q251" s="101">
        <v>0.51</v>
      </c>
      <c r="R251" s="101">
        <f t="shared" si="71"/>
        <v>8629001.6479310356</v>
      </c>
      <c r="S251" s="101">
        <v>28486.974137931036</v>
      </c>
      <c r="T251" s="101"/>
      <c r="U251" s="101">
        <f t="shared" si="72"/>
        <v>28486.974137931036</v>
      </c>
      <c r="V251" s="101">
        <v>3088.4224137931037</v>
      </c>
      <c r="W251" s="101">
        <v>1.02</v>
      </c>
      <c r="X251" s="101">
        <f t="shared" si="73"/>
        <v>3089.4424137931037</v>
      </c>
      <c r="Y251" s="101">
        <v>42769774.482758619</v>
      </c>
      <c r="Z251" s="101">
        <v>0.39</v>
      </c>
      <c r="AA251" s="101">
        <f t="shared" si="74"/>
        <v>42769774.872758619</v>
      </c>
      <c r="AB251" s="101"/>
      <c r="AC251" s="101"/>
      <c r="AD251" s="101">
        <f t="shared" si="75"/>
        <v>0</v>
      </c>
      <c r="AE251" s="101">
        <v>264499.91379310348</v>
      </c>
      <c r="AF251" s="101"/>
      <c r="AG251" s="101">
        <f t="shared" si="76"/>
        <v>264499.91379310348</v>
      </c>
      <c r="AH251" s="101">
        <v>2974478.6551724141</v>
      </c>
      <c r="AI251" s="101">
        <v>12748.91</v>
      </c>
      <c r="AJ251" s="107">
        <f t="shared" si="66"/>
        <v>2987227.5651724143</v>
      </c>
    </row>
    <row r="252" spans="1:36" ht="14.25" thickTop="1" thickBot="1" x14ac:dyDescent="0.25">
      <c r="A252" s="52" t="s">
        <v>123</v>
      </c>
      <c r="B252" s="102">
        <f t="shared" si="64"/>
        <v>38241579.327586211</v>
      </c>
      <c r="C252" s="102">
        <f t="shared" si="65"/>
        <v>75720521.25</v>
      </c>
      <c r="D252" s="101"/>
      <c r="E252" s="101"/>
      <c r="F252" s="101">
        <f t="shared" si="67"/>
        <v>0</v>
      </c>
      <c r="G252" s="101">
        <v>20171738.689655174</v>
      </c>
      <c r="H252" s="101">
        <v>75720521.25</v>
      </c>
      <c r="I252" s="101">
        <f t="shared" si="68"/>
        <v>95892259.93965517</v>
      </c>
      <c r="J252" s="101"/>
      <c r="K252" s="101"/>
      <c r="L252" s="101">
        <f t="shared" si="69"/>
        <v>0</v>
      </c>
      <c r="M252" s="101">
        <v>1310527.7241379311</v>
      </c>
      <c r="N252" s="101"/>
      <c r="O252" s="101">
        <f t="shared" si="70"/>
        <v>1310527.7241379311</v>
      </c>
      <c r="P252" s="101">
        <v>9219866.1293103471</v>
      </c>
      <c r="Q252" s="101"/>
      <c r="R252" s="101">
        <f t="shared" si="71"/>
        <v>9219866.1293103471</v>
      </c>
      <c r="S252" s="101"/>
      <c r="T252" s="101"/>
      <c r="U252" s="101">
        <f t="shared" si="72"/>
        <v>0</v>
      </c>
      <c r="V252" s="101"/>
      <c r="W252" s="101"/>
      <c r="X252" s="101">
        <f t="shared" si="73"/>
        <v>0</v>
      </c>
      <c r="Y252" s="101"/>
      <c r="Z252" s="101"/>
      <c r="AA252" s="101">
        <f t="shared" si="74"/>
        <v>0</v>
      </c>
      <c r="AB252" s="101"/>
      <c r="AC252" s="101"/>
      <c r="AD252" s="101">
        <f t="shared" si="75"/>
        <v>0</v>
      </c>
      <c r="AE252" s="101"/>
      <c r="AF252" s="101"/>
      <c r="AG252" s="101">
        <f t="shared" si="76"/>
        <v>0</v>
      </c>
      <c r="AH252" s="101">
        <v>7539446.7844827604</v>
      </c>
      <c r="AI252" s="101"/>
      <c r="AJ252" s="107">
        <f t="shared" si="66"/>
        <v>7539446.7844827604</v>
      </c>
    </row>
    <row r="253" spans="1:36" ht="14.25" thickTop="1" thickBot="1" x14ac:dyDescent="0.25">
      <c r="A253" s="52" t="s">
        <v>78</v>
      </c>
      <c r="B253" s="102">
        <f t="shared" si="64"/>
        <v>49169180.551724136</v>
      </c>
      <c r="C253" s="102">
        <f t="shared" si="65"/>
        <v>2127.83</v>
      </c>
      <c r="D253" s="101"/>
      <c r="E253" s="101"/>
      <c r="F253" s="101">
        <f t="shared" si="67"/>
        <v>0</v>
      </c>
      <c r="G253" s="101">
        <v>49971.508620689659</v>
      </c>
      <c r="H253" s="101"/>
      <c r="I253" s="101">
        <f t="shared" si="68"/>
        <v>49971.508620689659</v>
      </c>
      <c r="J253" s="101"/>
      <c r="K253" s="101"/>
      <c r="L253" s="101">
        <f t="shared" si="69"/>
        <v>0</v>
      </c>
      <c r="M253" s="101"/>
      <c r="N253" s="101"/>
      <c r="O253" s="101">
        <f t="shared" si="70"/>
        <v>0</v>
      </c>
      <c r="P253" s="101">
        <v>51731.525862068971</v>
      </c>
      <c r="Q253" s="101"/>
      <c r="R253" s="101">
        <f t="shared" si="71"/>
        <v>51731.525862068971</v>
      </c>
      <c r="S253" s="101">
        <v>46862.068965517246</v>
      </c>
      <c r="T253" s="101"/>
      <c r="U253" s="101">
        <f t="shared" si="72"/>
        <v>46862.068965517246</v>
      </c>
      <c r="V253" s="101">
        <v>1768650.5775862068</v>
      </c>
      <c r="W253" s="101"/>
      <c r="X253" s="101">
        <f t="shared" si="73"/>
        <v>1768650.5775862068</v>
      </c>
      <c r="Y253" s="101">
        <v>46853535.387931034</v>
      </c>
      <c r="Z253" s="101">
        <v>2127.83</v>
      </c>
      <c r="AA253" s="101">
        <f t="shared" si="74"/>
        <v>46855663.217931032</v>
      </c>
      <c r="AB253" s="101"/>
      <c r="AC253" s="101"/>
      <c r="AD253" s="101">
        <f t="shared" si="75"/>
        <v>0</v>
      </c>
      <c r="AE253" s="101">
        <v>221985.36206896554</v>
      </c>
      <c r="AF253" s="101"/>
      <c r="AG253" s="101">
        <f t="shared" si="76"/>
        <v>221985.36206896554</v>
      </c>
      <c r="AH253" s="101">
        <v>176444.12068965519</v>
      </c>
      <c r="AI253" s="101"/>
      <c r="AJ253" s="107">
        <f t="shared" si="66"/>
        <v>176444.12068965519</v>
      </c>
    </row>
    <row r="254" spans="1:36" ht="14.25" thickTop="1" thickBot="1" x14ac:dyDescent="0.25">
      <c r="A254" s="52" t="s">
        <v>93</v>
      </c>
      <c r="B254" s="102">
        <f t="shared" si="64"/>
        <v>7825009.7155172415</v>
      </c>
      <c r="C254" s="102">
        <f t="shared" si="65"/>
        <v>148951070.14999998</v>
      </c>
      <c r="D254" s="101">
        <v>6685570.25</v>
      </c>
      <c r="E254" s="101"/>
      <c r="F254" s="101">
        <f t="shared" si="67"/>
        <v>6685570.25</v>
      </c>
      <c r="G254" s="101">
        <v>1139439.4655172415</v>
      </c>
      <c r="H254" s="101">
        <v>150939.20000000001</v>
      </c>
      <c r="I254" s="101">
        <f t="shared" si="68"/>
        <v>1290378.6655172415</v>
      </c>
      <c r="J254" s="101"/>
      <c r="K254" s="101">
        <v>148800130.94999999</v>
      </c>
      <c r="L254" s="101">
        <f t="shared" si="69"/>
        <v>148800130.94999999</v>
      </c>
      <c r="M254" s="101"/>
      <c r="N254" s="101"/>
      <c r="O254" s="101">
        <f t="shared" si="70"/>
        <v>0</v>
      </c>
      <c r="P254" s="101"/>
      <c r="Q254" s="101"/>
      <c r="R254" s="101">
        <f t="shared" si="71"/>
        <v>0</v>
      </c>
      <c r="S254" s="101"/>
      <c r="T254" s="101"/>
      <c r="U254" s="101">
        <f t="shared" si="72"/>
        <v>0</v>
      </c>
      <c r="V254" s="101"/>
      <c r="W254" s="101"/>
      <c r="X254" s="101">
        <f t="shared" si="73"/>
        <v>0</v>
      </c>
      <c r="Y254" s="101"/>
      <c r="Z254" s="101"/>
      <c r="AA254" s="101">
        <f t="shared" si="74"/>
        <v>0</v>
      </c>
      <c r="AB254" s="101"/>
      <c r="AC254" s="101"/>
      <c r="AD254" s="101">
        <f t="shared" si="75"/>
        <v>0</v>
      </c>
      <c r="AE254" s="101"/>
      <c r="AF254" s="101"/>
      <c r="AG254" s="101">
        <f t="shared" si="76"/>
        <v>0</v>
      </c>
      <c r="AH254" s="101"/>
      <c r="AI254" s="101"/>
      <c r="AJ254" s="107">
        <f t="shared" si="66"/>
        <v>0</v>
      </c>
    </row>
    <row r="255" spans="1:36" ht="14.25" thickTop="1" thickBot="1" x14ac:dyDescent="0.25">
      <c r="A255" s="52" t="s">
        <v>96</v>
      </c>
      <c r="B255" s="102">
        <f t="shared" si="64"/>
        <v>3645519.56</v>
      </c>
      <c r="C255" s="102">
        <f t="shared" si="65"/>
        <v>0</v>
      </c>
      <c r="D255" s="101">
        <v>5951.5</v>
      </c>
      <c r="E255" s="101"/>
      <c r="F255" s="101">
        <f t="shared" si="67"/>
        <v>5951.5</v>
      </c>
      <c r="G255" s="101">
        <v>33785.75</v>
      </c>
      <c r="H255" s="101"/>
      <c r="I255" s="101">
        <f t="shared" si="68"/>
        <v>33785.75</v>
      </c>
      <c r="J255" s="101"/>
      <c r="K255" s="101"/>
      <c r="L255" s="101">
        <f t="shared" si="69"/>
        <v>0</v>
      </c>
      <c r="M255" s="101">
        <v>1217.24</v>
      </c>
      <c r="N255" s="101"/>
      <c r="O255" s="101">
        <f t="shared" si="70"/>
        <v>1217.24</v>
      </c>
      <c r="P255" s="101">
        <v>1817617.02</v>
      </c>
      <c r="Q255" s="101"/>
      <c r="R255" s="101">
        <f t="shared" si="71"/>
        <v>1817617.02</v>
      </c>
      <c r="S255" s="101"/>
      <c r="T255" s="101"/>
      <c r="U255" s="101">
        <f t="shared" si="72"/>
        <v>0</v>
      </c>
      <c r="V255" s="101">
        <v>46698.86</v>
      </c>
      <c r="W255" s="101"/>
      <c r="X255" s="101">
        <f t="shared" si="73"/>
        <v>46698.86</v>
      </c>
      <c r="Y255" s="101">
        <v>1471524.81</v>
      </c>
      <c r="Z255" s="101"/>
      <c r="AA255" s="101">
        <f t="shared" si="74"/>
        <v>1471524.81</v>
      </c>
      <c r="AB255" s="101"/>
      <c r="AC255" s="101"/>
      <c r="AD255" s="101">
        <f t="shared" si="75"/>
        <v>0</v>
      </c>
      <c r="AE255" s="101">
        <v>1057.5</v>
      </c>
      <c r="AF255" s="101"/>
      <c r="AG255" s="101">
        <f t="shared" si="76"/>
        <v>1057.5</v>
      </c>
      <c r="AH255" s="101">
        <v>267666.88</v>
      </c>
      <c r="AI255" s="101"/>
      <c r="AJ255" s="107">
        <f t="shared" si="66"/>
        <v>267666.88</v>
      </c>
    </row>
    <row r="256" spans="1:36" ht="14.25" thickTop="1" thickBot="1" x14ac:dyDescent="0.25">
      <c r="A256" s="52" t="s">
        <v>83</v>
      </c>
      <c r="B256" s="102">
        <f t="shared" si="64"/>
        <v>10306394.862068966</v>
      </c>
      <c r="C256" s="102">
        <f t="shared" si="65"/>
        <v>0</v>
      </c>
      <c r="D256" s="101"/>
      <c r="E256" s="101"/>
      <c r="F256" s="101">
        <f t="shared" si="67"/>
        <v>0</v>
      </c>
      <c r="G256" s="101"/>
      <c r="H256" s="101"/>
      <c r="I256" s="101">
        <f t="shared" si="68"/>
        <v>0</v>
      </c>
      <c r="J256" s="101"/>
      <c r="K256" s="101"/>
      <c r="L256" s="101">
        <f t="shared" si="69"/>
        <v>0</v>
      </c>
      <c r="M256" s="101"/>
      <c r="N256" s="101"/>
      <c r="O256" s="101">
        <f t="shared" si="70"/>
        <v>0</v>
      </c>
      <c r="P256" s="101"/>
      <c r="Q256" s="101"/>
      <c r="R256" s="101">
        <f t="shared" si="71"/>
        <v>0</v>
      </c>
      <c r="S256" s="101"/>
      <c r="T256" s="101"/>
      <c r="U256" s="101">
        <f t="shared" si="72"/>
        <v>0</v>
      </c>
      <c r="V256" s="101"/>
      <c r="W256" s="101"/>
      <c r="X256" s="101">
        <f t="shared" si="73"/>
        <v>0</v>
      </c>
      <c r="Y256" s="101">
        <v>10306394.862068966</v>
      </c>
      <c r="Z256" s="101"/>
      <c r="AA256" s="101">
        <f t="shared" si="74"/>
        <v>10306394.862068966</v>
      </c>
      <c r="AB256" s="101"/>
      <c r="AC256" s="101"/>
      <c r="AD256" s="101">
        <f t="shared" si="75"/>
        <v>0</v>
      </c>
      <c r="AE256" s="101"/>
      <c r="AF256" s="101"/>
      <c r="AG256" s="101">
        <f t="shared" si="76"/>
        <v>0</v>
      </c>
      <c r="AH256" s="101"/>
      <c r="AI256" s="101"/>
      <c r="AJ256" s="107">
        <f t="shared" si="66"/>
        <v>0</v>
      </c>
    </row>
    <row r="257" spans="1:38" ht="14.25" thickTop="1" thickBot="1" x14ac:dyDescent="0.25">
      <c r="A257" s="52" t="s">
        <v>125</v>
      </c>
      <c r="B257" s="102">
        <f t="shared" si="64"/>
        <v>73423.320000000007</v>
      </c>
      <c r="C257" s="102">
        <f t="shared" si="65"/>
        <v>14617</v>
      </c>
      <c r="D257" s="101">
        <v>36107.760000000002</v>
      </c>
      <c r="E257" s="101"/>
      <c r="F257" s="101">
        <f t="shared" si="67"/>
        <v>36107.760000000002</v>
      </c>
      <c r="G257" s="101"/>
      <c r="H257" s="101"/>
      <c r="I257" s="101">
        <f t="shared" si="68"/>
        <v>0</v>
      </c>
      <c r="J257" s="101">
        <v>769.05</v>
      </c>
      <c r="K257" s="101">
        <v>14617</v>
      </c>
      <c r="L257" s="101">
        <f t="shared" si="69"/>
        <v>15386.05</v>
      </c>
      <c r="M257" s="101"/>
      <c r="N257" s="101"/>
      <c r="O257" s="101">
        <f t="shared" si="70"/>
        <v>0</v>
      </c>
      <c r="P257" s="101"/>
      <c r="Q257" s="101"/>
      <c r="R257" s="101">
        <f t="shared" si="71"/>
        <v>0</v>
      </c>
      <c r="S257" s="101"/>
      <c r="T257" s="101"/>
      <c r="U257" s="101">
        <f t="shared" si="72"/>
        <v>0</v>
      </c>
      <c r="V257" s="101"/>
      <c r="W257" s="101"/>
      <c r="X257" s="101">
        <f t="shared" si="73"/>
        <v>0</v>
      </c>
      <c r="Y257" s="101"/>
      <c r="Z257" s="101"/>
      <c r="AA257" s="101">
        <f t="shared" si="74"/>
        <v>0</v>
      </c>
      <c r="AB257" s="101"/>
      <c r="AC257" s="101"/>
      <c r="AD257" s="101">
        <f t="shared" si="75"/>
        <v>0</v>
      </c>
      <c r="AE257" s="101"/>
      <c r="AF257" s="101"/>
      <c r="AG257" s="101">
        <f t="shared" si="76"/>
        <v>0</v>
      </c>
      <c r="AH257" s="101">
        <v>36546.51</v>
      </c>
      <c r="AI257" s="101"/>
      <c r="AJ257" s="107">
        <f t="shared" si="66"/>
        <v>36546.51</v>
      </c>
    </row>
    <row r="258" spans="1:38" ht="14.25" thickTop="1" thickBot="1" x14ac:dyDescent="0.25">
      <c r="A258" s="52" t="s">
        <v>81</v>
      </c>
      <c r="B258" s="102">
        <f t="shared" si="64"/>
        <v>28902448.103448275</v>
      </c>
      <c r="C258" s="102">
        <f t="shared" si="65"/>
        <v>44607.89</v>
      </c>
      <c r="D258" s="101"/>
      <c r="E258" s="101"/>
      <c r="F258" s="101">
        <f t="shared" si="67"/>
        <v>0</v>
      </c>
      <c r="G258" s="101">
        <v>14460368.137931034</v>
      </c>
      <c r="H258" s="101">
        <v>44607.89</v>
      </c>
      <c r="I258" s="101">
        <f t="shared" si="68"/>
        <v>14504976.027931035</v>
      </c>
      <c r="J258" s="101"/>
      <c r="K258" s="101"/>
      <c r="L258" s="101">
        <f t="shared" si="69"/>
        <v>0</v>
      </c>
      <c r="M258" s="101"/>
      <c r="N258" s="101"/>
      <c r="O258" s="101">
        <f t="shared" si="70"/>
        <v>0</v>
      </c>
      <c r="P258" s="101">
        <v>4599770.2586206896</v>
      </c>
      <c r="Q258" s="101"/>
      <c r="R258" s="101">
        <f t="shared" si="71"/>
        <v>4599770.2586206896</v>
      </c>
      <c r="S258" s="101"/>
      <c r="T258" s="101"/>
      <c r="U258" s="101">
        <f t="shared" si="72"/>
        <v>0</v>
      </c>
      <c r="V258" s="101">
        <v>25866.163793103449</v>
      </c>
      <c r="W258" s="101"/>
      <c r="X258" s="101">
        <f t="shared" si="73"/>
        <v>25866.163793103449</v>
      </c>
      <c r="Y258" s="101">
        <v>8301071.0344827594</v>
      </c>
      <c r="Z258" s="101"/>
      <c r="AA258" s="101">
        <f t="shared" si="74"/>
        <v>8301071.0344827594</v>
      </c>
      <c r="AB258" s="101"/>
      <c r="AC258" s="101"/>
      <c r="AD258" s="101">
        <f t="shared" si="75"/>
        <v>0</v>
      </c>
      <c r="AE258" s="101">
        <v>174013.89655172414</v>
      </c>
      <c r="AF258" s="101"/>
      <c r="AG258" s="101">
        <f t="shared" si="76"/>
        <v>174013.89655172414</v>
      </c>
      <c r="AH258" s="101">
        <v>1341358.6120689656</v>
      </c>
      <c r="AI258" s="101"/>
      <c r="AJ258" s="107">
        <f t="shared" si="66"/>
        <v>1341358.6120689656</v>
      </c>
    </row>
    <row r="259" spans="1:38" ht="14.25" thickTop="1" thickBot="1" x14ac:dyDescent="0.25">
      <c r="A259" s="52" t="s">
        <v>80</v>
      </c>
      <c r="B259" s="102">
        <f t="shared" si="64"/>
        <v>12616640.48</v>
      </c>
      <c r="C259" s="102">
        <f t="shared" si="65"/>
        <v>357782.62</v>
      </c>
      <c r="D259" s="101"/>
      <c r="E259" s="101"/>
      <c r="F259" s="101">
        <f t="shared" si="67"/>
        <v>0</v>
      </c>
      <c r="G259" s="101">
        <v>1051575.68</v>
      </c>
      <c r="H259" s="101">
        <v>357782.62</v>
      </c>
      <c r="I259" s="101">
        <f t="shared" si="68"/>
        <v>1409358.2999999998</v>
      </c>
      <c r="J259" s="101"/>
      <c r="K259" s="101"/>
      <c r="L259" s="101">
        <f t="shared" si="69"/>
        <v>0</v>
      </c>
      <c r="M259" s="101"/>
      <c r="N259" s="101"/>
      <c r="O259" s="101">
        <f t="shared" si="70"/>
        <v>0</v>
      </c>
      <c r="P259" s="101">
        <v>3361002.82</v>
      </c>
      <c r="Q259" s="101"/>
      <c r="R259" s="101">
        <f t="shared" si="71"/>
        <v>3361002.82</v>
      </c>
      <c r="S259" s="101">
        <v>10798.75</v>
      </c>
      <c r="T259" s="101"/>
      <c r="U259" s="101">
        <f t="shared" si="72"/>
        <v>10798.75</v>
      </c>
      <c r="V259" s="101"/>
      <c r="W259" s="101"/>
      <c r="X259" s="101">
        <f t="shared" si="73"/>
        <v>0</v>
      </c>
      <c r="Y259" s="101">
        <v>5247451.82</v>
      </c>
      <c r="Z259" s="101"/>
      <c r="AA259" s="101">
        <f t="shared" si="74"/>
        <v>5247451.82</v>
      </c>
      <c r="AB259" s="101"/>
      <c r="AC259" s="101"/>
      <c r="AD259" s="101">
        <f t="shared" si="75"/>
        <v>0</v>
      </c>
      <c r="AE259" s="101">
        <v>971172.46</v>
      </c>
      <c r="AF259" s="101"/>
      <c r="AG259" s="101">
        <f t="shared" si="76"/>
        <v>971172.46</v>
      </c>
      <c r="AH259" s="101">
        <v>1974638.9500000002</v>
      </c>
      <c r="AI259" s="101"/>
      <c r="AJ259" s="107">
        <f t="shared" si="66"/>
        <v>1974638.9500000002</v>
      </c>
      <c r="AK259" s="41"/>
    </row>
    <row r="260" spans="1:38" ht="14.25" thickTop="1" thickBot="1" x14ac:dyDescent="0.25">
      <c r="A260" s="52" t="s">
        <v>104</v>
      </c>
      <c r="B260" s="102">
        <f t="shared" si="64"/>
        <v>27654286.789999999</v>
      </c>
      <c r="C260" s="102">
        <f t="shared" si="65"/>
        <v>0</v>
      </c>
      <c r="D260" s="101"/>
      <c r="E260" s="101"/>
      <c r="F260" s="101">
        <f t="shared" si="67"/>
        <v>0</v>
      </c>
      <c r="G260" s="101">
        <v>12504.310000000001</v>
      </c>
      <c r="H260" s="101"/>
      <c r="I260" s="101">
        <f t="shared" si="68"/>
        <v>12504.310000000001</v>
      </c>
      <c r="J260" s="101"/>
      <c r="K260" s="101"/>
      <c r="L260" s="101">
        <f t="shared" si="69"/>
        <v>0</v>
      </c>
      <c r="M260" s="101"/>
      <c r="N260" s="101"/>
      <c r="O260" s="101">
        <f t="shared" si="70"/>
        <v>0</v>
      </c>
      <c r="P260" s="101">
        <v>41887.06</v>
      </c>
      <c r="Q260" s="101"/>
      <c r="R260" s="101">
        <f t="shared" si="71"/>
        <v>41887.06</v>
      </c>
      <c r="S260" s="101"/>
      <c r="T260" s="101"/>
      <c r="U260" s="101">
        <f t="shared" si="72"/>
        <v>0</v>
      </c>
      <c r="V260" s="101">
        <v>229531.92</v>
      </c>
      <c r="W260" s="101"/>
      <c r="X260" s="101">
        <f t="shared" si="73"/>
        <v>229531.92</v>
      </c>
      <c r="Y260" s="101">
        <v>25725469.059999999</v>
      </c>
      <c r="Z260" s="101"/>
      <c r="AA260" s="101">
        <f t="shared" si="74"/>
        <v>25725469.059999999</v>
      </c>
      <c r="AB260" s="101"/>
      <c r="AC260" s="101"/>
      <c r="AD260" s="101">
        <f t="shared" si="75"/>
        <v>0</v>
      </c>
      <c r="AE260" s="101">
        <v>1535750.71</v>
      </c>
      <c r="AF260" s="101"/>
      <c r="AG260" s="101">
        <f t="shared" si="76"/>
        <v>1535750.71</v>
      </c>
      <c r="AH260" s="101">
        <v>109143.73000000001</v>
      </c>
      <c r="AI260" s="101"/>
      <c r="AJ260" s="107">
        <f t="shared" si="66"/>
        <v>109143.73000000001</v>
      </c>
    </row>
    <row r="261" spans="1:38" ht="14.25" thickTop="1" thickBot="1" x14ac:dyDescent="0.25">
      <c r="A261" s="52" t="s">
        <v>79</v>
      </c>
      <c r="B261" s="102">
        <f t="shared" si="64"/>
        <v>20888184.155862067</v>
      </c>
      <c r="C261" s="102">
        <f t="shared" si="65"/>
        <v>91313045.150000006</v>
      </c>
      <c r="D261" s="101">
        <v>15000.000000000002</v>
      </c>
      <c r="E261" s="101"/>
      <c r="F261" s="101">
        <f t="shared" si="67"/>
        <v>15000.000000000002</v>
      </c>
      <c r="G261" s="101">
        <v>1356308.25</v>
      </c>
      <c r="H261" s="101">
        <v>91298587.659999996</v>
      </c>
      <c r="I261" s="101">
        <f t="shared" si="68"/>
        <v>92654895.909999996</v>
      </c>
      <c r="J261" s="101"/>
      <c r="K261" s="101">
        <v>11307.56</v>
      </c>
      <c r="L261" s="101">
        <f t="shared" si="69"/>
        <v>11307.56</v>
      </c>
      <c r="M261" s="101">
        <v>10123.370689655174</v>
      </c>
      <c r="N261" s="101"/>
      <c r="O261" s="101">
        <f t="shared" si="70"/>
        <v>10123.370689655174</v>
      </c>
      <c r="P261" s="101">
        <v>4446918.9137931038</v>
      </c>
      <c r="Q261" s="101"/>
      <c r="R261" s="101">
        <f t="shared" si="71"/>
        <v>4446918.9137931038</v>
      </c>
      <c r="S261" s="101">
        <v>2232198.7241379311</v>
      </c>
      <c r="T261" s="101"/>
      <c r="U261" s="101">
        <f t="shared" si="72"/>
        <v>2232198.7241379311</v>
      </c>
      <c r="V261" s="101">
        <v>87573.284482758623</v>
      </c>
      <c r="W261" s="101"/>
      <c r="X261" s="101">
        <f t="shared" si="73"/>
        <v>87573.284482758623</v>
      </c>
      <c r="Y261" s="101">
        <v>8875934.4920689669</v>
      </c>
      <c r="Z261" s="101">
        <v>3149.93</v>
      </c>
      <c r="AA261" s="101">
        <f t="shared" si="74"/>
        <v>8879084.4220689666</v>
      </c>
      <c r="AB261" s="101"/>
      <c r="AC261" s="101"/>
      <c r="AD261" s="101">
        <f t="shared" si="75"/>
        <v>0</v>
      </c>
      <c r="AE261" s="101">
        <v>2048921.0603448274</v>
      </c>
      <c r="AF261" s="101"/>
      <c r="AG261" s="101">
        <f t="shared" si="76"/>
        <v>2048921.0603448274</v>
      </c>
      <c r="AH261" s="101">
        <v>1815206.0603448278</v>
      </c>
      <c r="AI261" s="101"/>
      <c r="AJ261" s="107">
        <f t="shared" si="66"/>
        <v>1815206.0603448278</v>
      </c>
    </row>
    <row r="262" spans="1:38" ht="14.25" thickTop="1" thickBot="1" x14ac:dyDescent="0.25">
      <c r="A262" s="52" t="s">
        <v>84</v>
      </c>
      <c r="B262" s="102">
        <f t="shared" si="64"/>
        <v>0</v>
      </c>
      <c r="C262" s="102">
        <f t="shared" si="65"/>
        <v>0</v>
      </c>
      <c r="D262" s="101"/>
      <c r="E262" s="101"/>
      <c r="F262" s="101">
        <f t="shared" si="67"/>
        <v>0</v>
      </c>
      <c r="G262" s="101"/>
      <c r="H262" s="101"/>
      <c r="I262" s="101">
        <f t="shared" si="68"/>
        <v>0</v>
      </c>
      <c r="J262" s="101"/>
      <c r="K262" s="101"/>
      <c r="L262" s="101">
        <f t="shared" si="69"/>
        <v>0</v>
      </c>
      <c r="M262" s="101"/>
      <c r="N262" s="101"/>
      <c r="O262" s="101">
        <f t="shared" si="70"/>
        <v>0</v>
      </c>
      <c r="P262" s="101"/>
      <c r="Q262" s="101"/>
      <c r="R262" s="101">
        <f t="shared" si="71"/>
        <v>0</v>
      </c>
      <c r="S262" s="101"/>
      <c r="T262" s="101"/>
      <c r="U262" s="101">
        <f t="shared" si="72"/>
        <v>0</v>
      </c>
      <c r="V262" s="101"/>
      <c r="W262" s="101"/>
      <c r="X262" s="101">
        <f t="shared" si="73"/>
        <v>0</v>
      </c>
      <c r="Y262" s="101"/>
      <c r="Z262" s="101"/>
      <c r="AA262" s="101">
        <f t="shared" si="74"/>
        <v>0</v>
      </c>
      <c r="AB262" s="101"/>
      <c r="AC262" s="101"/>
      <c r="AD262" s="101">
        <f t="shared" si="75"/>
        <v>0</v>
      </c>
      <c r="AE262" s="101"/>
      <c r="AF262" s="101"/>
      <c r="AG262" s="101">
        <f t="shared" si="76"/>
        <v>0</v>
      </c>
      <c r="AH262" s="101"/>
      <c r="AI262" s="101"/>
      <c r="AJ262" s="107">
        <f t="shared" si="66"/>
        <v>0</v>
      </c>
      <c r="AK262" s="42"/>
    </row>
    <row r="263" spans="1:38" ht="14.25" thickTop="1" thickBot="1" x14ac:dyDescent="0.25">
      <c r="A263" s="52" t="s">
        <v>98</v>
      </c>
      <c r="B263" s="102">
        <f t="shared" si="64"/>
        <v>1346568.5775862071</v>
      </c>
      <c r="C263" s="102">
        <f t="shared" si="65"/>
        <v>23445420.219999999</v>
      </c>
      <c r="D263" s="101"/>
      <c r="E263" s="101"/>
      <c r="F263" s="101">
        <f t="shared" si="67"/>
        <v>0</v>
      </c>
      <c r="G263" s="101">
        <v>1346568.5775862071</v>
      </c>
      <c r="H263" s="101"/>
      <c r="I263" s="101">
        <f t="shared" si="68"/>
        <v>1346568.5775862071</v>
      </c>
      <c r="J263" s="101"/>
      <c r="K263" s="101">
        <v>23445420.219999999</v>
      </c>
      <c r="L263" s="101">
        <f t="shared" si="69"/>
        <v>23445420.219999999</v>
      </c>
      <c r="M263" s="101"/>
      <c r="N263" s="101"/>
      <c r="O263" s="101">
        <f t="shared" si="70"/>
        <v>0</v>
      </c>
      <c r="P263" s="101"/>
      <c r="Q263" s="101"/>
      <c r="R263" s="101">
        <f t="shared" si="71"/>
        <v>0</v>
      </c>
      <c r="S263" s="101"/>
      <c r="T263" s="101"/>
      <c r="U263" s="101">
        <f t="shared" si="72"/>
        <v>0</v>
      </c>
      <c r="V263" s="101"/>
      <c r="W263" s="101"/>
      <c r="X263" s="101">
        <f t="shared" si="73"/>
        <v>0</v>
      </c>
      <c r="Y263" s="101"/>
      <c r="Z263" s="101"/>
      <c r="AA263" s="101">
        <f t="shared" si="74"/>
        <v>0</v>
      </c>
      <c r="AB263" s="101"/>
      <c r="AC263" s="101"/>
      <c r="AD263" s="101">
        <f t="shared" si="75"/>
        <v>0</v>
      </c>
      <c r="AE263" s="101"/>
      <c r="AF263" s="101"/>
      <c r="AG263" s="101">
        <f t="shared" si="76"/>
        <v>0</v>
      </c>
      <c r="AH263" s="101"/>
      <c r="AI263" s="101"/>
      <c r="AJ263" s="107">
        <f t="shared" si="66"/>
        <v>0</v>
      </c>
      <c r="AK263" s="42"/>
    </row>
    <row r="264" spans="1:38" ht="14.25" thickTop="1" thickBot="1" x14ac:dyDescent="0.25">
      <c r="A264" s="52" t="s">
        <v>90</v>
      </c>
      <c r="B264" s="102">
        <f t="shared" si="64"/>
        <v>2890027.7155172415</v>
      </c>
      <c r="C264" s="102">
        <f t="shared" si="65"/>
        <v>2070</v>
      </c>
      <c r="D264" s="101">
        <v>78241.336206896551</v>
      </c>
      <c r="E264" s="101"/>
      <c r="F264" s="101">
        <f t="shared" si="67"/>
        <v>78241.336206896551</v>
      </c>
      <c r="G264" s="101">
        <v>505946.34482758626</v>
      </c>
      <c r="H264" s="101"/>
      <c r="I264" s="101">
        <f t="shared" si="68"/>
        <v>505946.34482758626</v>
      </c>
      <c r="J264" s="101"/>
      <c r="K264" s="101">
        <v>2070</v>
      </c>
      <c r="L264" s="101">
        <f t="shared" si="69"/>
        <v>2070</v>
      </c>
      <c r="M264" s="101"/>
      <c r="N264" s="101"/>
      <c r="O264" s="101">
        <f t="shared" si="70"/>
        <v>0</v>
      </c>
      <c r="P264" s="101">
        <v>87947.767241379319</v>
      </c>
      <c r="Q264" s="101"/>
      <c r="R264" s="101">
        <f t="shared" si="71"/>
        <v>87947.767241379319</v>
      </c>
      <c r="S264" s="101"/>
      <c r="T264" s="101"/>
      <c r="U264" s="101">
        <f t="shared" si="72"/>
        <v>0</v>
      </c>
      <c r="V264" s="101"/>
      <c r="W264" s="101"/>
      <c r="X264" s="101">
        <f t="shared" si="73"/>
        <v>0</v>
      </c>
      <c r="Y264" s="101">
        <v>1960983.9827586208</v>
      </c>
      <c r="Z264" s="101"/>
      <c r="AA264" s="101">
        <f t="shared" si="74"/>
        <v>1960983.9827586208</v>
      </c>
      <c r="AB264" s="101"/>
      <c r="AC264" s="101"/>
      <c r="AD264" s="101">
        <f t="shared" si="75"/>
        <v>0</v>
      </c>
      <c r="AE264" s="101">
        <v>176072.39655172414</v>
      </c>
      <c r="AF264" s="101"/>
      <c r="AG264" s="101">
        <f t="shared" si="76"/>
        <v>176072.39655172414</v>
      </c>
      <c r="AH264" s="101">
        <v>80835.887931034478</v>
      </c>
      <c r="AI264" s="101"/>
      <c r="AJ264" s="107">
        <f t="shared" si="66"/>
        <v>80835.887931034478</v>
      </c>
      <c r="AK264" s="26"/>
      <c r="AL264" s="26"/>
    </row>
    <row r="265" spans="1:38" ht="14.25" thickTop="1" thickBot="1" x14ac:dyDescent="0.25">
      <c r="A265" s="52" t="s">
        <v>99</v>
      </c>
      <c r="B265" s="102">
        <f t="shared" si="64"/>
        <v>23364525.275862072</v>
      </c>
      <c r="C265" s="102">
        <f t="shared" si="65"/>
        <v>14820</v>
      </c>
      <c r="D265" s="101">
        <v>541119.16379310342</v>
      </c>
      <c r="E265" s="101"/>
      <c r="F265" s="101">
        <f t="shared" si="67"/>
        <v>541119.16379310342</v>
      </c>
      <c r="G265" s="101"/>
      <c r="H265" s="101"/>
      <c r="I265" s="101">
        <f t="shared" si="68"/>
        <v>0</v>
      </c>
      <c r="J265" s="101"/>
      <c r="K265" s="101"/>
      <c r="L265" s="101">
        <f t="shared" si="69"/>
        <v>0</v>
      </c>
      <c r="M265" s="101">
        <v>6388.1551724137935</v>
      </c>
      <c r="N265" s="101"/>
      <c r="O265" s="101">
        <f t="shared" si="70"/>
        <v>6388.1551724137935</v>
      </c>
      <c r="P265" s="101">
        <v>664482.15517241391</v>
      </c>
      <c r="Q265" s="101"/>
      <c r="R265" s="101">
        <f t="shared" si="71"/>
        <v>664482.15517241391</v>
      </c>
      <c r="S265" s="101"/>
      <c r="T265" s="101"/>
      <c r="U265" s="101">
        <f t="shared" si="72"/>
        <v>0</v>
      </c>
      <c r="V265" s="101"/>
      <c r="W265" s="101"/>
      <c r="X265" s="101">
        <f t="shared" si="73"/>
        <v>0</v>
      </c>
      <c r="Y265" s="101">
        <v>16875625.922413796</v>
      </c>
      <c r="Z265" s="101">
        <v>14820</v>
      </c>
      <c r="AA265" s="101">
        <f t="shared" si="74"/>
        <v>16890445.922413796</v>
      </c>
      <c r="AB265" s="101"/>
      <c r="AC265" s="101"/>
      <c r="AD265" s="101">
        <f t="shared" si="75"/>
        <v>0</v>
      </c>
      <c r="AE265" s="101">
        <v>5102819.6034482764</v>
      </c>
      <c r="AF265" s="101"/>
      <c r="AG265" s="101">
        <f t="shared" si="76"/>
        <v>5102819.6034482764</v>
      </c>
      <c r="AH265" s="101">
        <v>174090.27586206899</v>
      </c>
      <c r="AI265" s="101"/>
      <c r="AJ265" s="107">
        <f t="shared" si="66"/>
        <v>174090.27586206899</v>
      </c>
      <c r="AK265" s="42"/>
    </row>
    <row r="266" spans="1:38" ht="14.25" thickTop="1" thickBot="1" x14ac:dyDescent="0.25">
      <c r="A266" s="51" t="s">
        <v>112</v>
      </c>
      <c r="B266" s="102">
        <f t="shared" si="64"/>
        <v>16752689.094827589</v>
      </c>
      <c r="C266" s="102">
        <f t="shared" si="65"/>
        <v>0</v>
      </c>
      <c r="D266" s="101">
        <v>10769.534482758621</v>
      </c>
      <c r="E266" s="101"/>
      <c r="F266" s="101">
        <f t="shared" si="67"/>
        <v>10769.534482758621</v>
      </c>
      <c r="G266" s="101">
        <v>306621.53448275861</v>
      </c>
      <c r="H266" s="101"/>
      <c r="I266" s="101">
        <f t="shared" si="68"/>
        <v>306621.53448275861</v>
      </c>
      <c r="J266" s="101"/>
      <c r="K266" s="101"/>
      <c r="L266" s="101">
        <f t="shared" si="69"/>
        <v>0</v>
      </c>
      <c r="M266" s="101"/>
      <c r="N266" s="101"/>
      <c r="O266" s="101">
        <f t="shared" si="70"/>
        <v>0</v>
      </c>
      <c r="P266" s="101">
        <v>3947.1034482758628</v>
      </c>
      <c r="Q266" s="101"/>
      <c r="R266" s="101">
        <f t="shared" si="71"/>
        <v>3947.1034482758628</v>
      </c>
      <c r="S266" s="101"/>
      <c r="T266" s="101"/>
      <c r="U266" s="101">
        <f t="shared" si="72"/>
        <v>0</v>
      </c>
      <c r="V266" s="101"/>
      <c r="W266" s="101"/>
      <c r="X266" s="101">
        <f t="shared" si="73"/>
        <v>0</v>
      </c>
      <c r="Y266" s="101">
        <v>16406474.827586209</v>
      </c>
      <c r="Z266" s="101"/>
      <c r="AA266" s="101">
        <f t="shared" si="74"/>
        <v>16406474.827586209</v>
      </c>
      <c r="AB266" s="101"/>
      <c r="AC266" s="101"/>
      <c r="AD266" s="101">
        <f t="shared" si="75"/>
        <v>0</v>
      </c>
      <c r="AE266" s="101"/>
      <c r="AF266" s="101"/>
      <c r="AG266" s="101">
        <f t="shared" si="76"/>
        <v>0</v>
      </c>
      <c r="AH266" s="101">
        <v>24876.09482758621</v>
      </c>
      <c r="AI266" s="101"/>
      <c r="AJ266" s="107">
        <f t="shared" si="66"/>
        <v>24876.09482758621</v>
      </c>
      <c r="AK266" s="42"/>
    </row>
    <row r="267" spans="1:38" ht="14.25" thickTop="1" thickBot="1" x14ac:dyDescent="0.25">
      <c r="A267" s="52" t="s">
        <v>103</v>
      </c>
      <c r="B267" s="102">
        <f t="shared" si="64"/>
        <v>0</v>
      </c>
      <c r="C267" s="102">
        <f t="shared" si="65"/>
        <v>0</v>
      </c>
      <c r="D267" s="101"/>
      <c r="E267" s="101"/>
      <c r="F267" s="101">
        <f t="shared" si="67"/>
        <v>0</v>
      </c>
      <c r="G267" s="101"/>
      <c r="H267" s="101"/>
      <c r="I267" s="101">
        <f t="shared" si="68"/>
        <v>0</v>
      </c>
      <c r="J267" s="101"/>
      <c r="K267" s="101"/>
      <c r="L267" s="101">
        <f t="shared" si="69"/>
        <v>0</v>
      </c>
      <c r="M267" s="101"/>
      <c r="N267" s="101"/>
      <c r="O267" s="101">
        <f t="shared" si="70"/>
        <v>0</v>
      </c>
      <c r="P267" s="101"/>
      <c r="Q267" s="101"/>
      <c r="R267" s="101">
        <f t="shared" si="71"/>
        <v>0</v>
      </c>
      <c r="S267" s="101"/>
      <c r="T267" s="101"/>
      <c r="U267" s="101">
        <f t="shared" si="72"/>
        <v>0</v>
      </c>
      <c r="V267" s="101"/>
      <c r="W267" s="101"/>
      <c r="X267" s="101">
        <f t="shared" si="73"/>
        <v>0</v>
      </c>
      <c r="Y267" s="101"/>
      <c r="Z267" s="101"/>
      <c r="AA267" s="101">
        <f t="shared" si="74"/>
        <v>0</v>
      </c>
      <c r="AB267" s="101"/>
      <c r="AC267" s="101"/>
      <c r="AD267" s="101">
        <f t="shared" si="75"/>
        <v>0</v>
      </c>
      <c r="AE267" s="101"/>
      <c r="AF267" s="101"/>
      <c r="AG267" s="101">
        <f t="shared" si="76"/>
        <v>0</v>
      </c>
      <c r="AH267" s="101"/>
      <c r="AI267" s="101"/>
      <c r="AJ267" s="107">
        <f t="shared" si="66"/>
        <v>0</v>
      </c>
      <c r="AK267" s="42"/>
    </row>
    <row r="268" spans="1:38" ht="14.25" thickTop="1" thickBot="1" x14ac:dyDescent="0.25">
      <c r="A268" s="52" t="s">
        <v>82</v>
      </c>
      <c r="B268" s="102">
        <f t="shared" si="64"/>
        <v>552020.5948275862</v>
      </c>
      <c r="C268" s="102">
        <f t="shared" si="65"/>
        <v>0</v>
      </c>
      <c r="D268" s="101"/>
      <c r="E268" s="101"/>
      <c r="F268" s="101">
        <f t="shared" si="67"/>
        <v>0</v>
      </c>
      <c r="G268" s="101"/>
      <c r="H268" s="101"/>
      <c r="I268" s="101">
        <f t="shared" si="68"/>
        <v>0</v>
      </c>
      <c r="J268" s="101"/>
      <c r="K268" s="101"/>
      <c r="L268" s="101">
        <f t="shared" si="69"/>
        <v>0</v>
      </c>
      <c r="M268" s="101"/>
      <c r="N268" s="101"/>
      <c r="O268" s="101">
        <f t="shared" si="70"/>
        <v>0</v>
      </c>
      <c r="P268" s="101"/>
      <c r="Q268" s="101"/>
      <c r="R268" s="101">
        <f t="shared" si="71"/>
        <v>0</v>
      </c>
      <c r="S268" s="101"/>
      <c r="T268" s="101"/>
      <c r="U268" s="101">
        <f t="shared" si="72"/>
        <v>0</v>
      </c>
      <c r="V268" s="101"/>
      <c r="W268" s="101"/>
      <c r="X268" s="101">
        <f t="shared" si="73"/>
        <v>0</v>
      </c>
      <c r="Y268" s="101">
        <v>552020.5948275862</v>
      </c>
      <c r="Z268" s="101"/>
      <c r="AA268" s="101">
        <f t="shared" si="74"/>
        <v>552020.5948275862</v>
      </c>
      <c r="AB268" s="101"/>
      <c r="AC268" s="101"/>
      <c r="AD268" s="101">
        <f t="shared" si="75"/>
        <v>0</v>
      </c>
      <c r="AE268" s="101"/>
      <c r="AF268" s="101"/>
      <c r="AG268" s="101">
        <f t="shared" si="76"/>
        <v>0</v>
      </c>
      <c r="AH268" s="101"/>
      <c r="AI268" s="101"/>
      <c r="AJ268" s="107">
        <f t="shared" si="66"/>
        <v>0</v>
      </c>
    </row>
    <row r="269" spans="1:38" ht="14.25" thickTop="1" thickBot="1" x14ac:dyDescent="0.25">
      <c r="A269" s="52" t="s">
        <v>102</v>
      </c>
      <c r="B269" s="102">
        <f t="shared" si="64"/>
        <v>0</v>
      </c>
      <c r="C269" s="102">
        <f t="shared" si="65"/>
        <v>0</v>
      </c>
      <c r="D269" s="101"/>
      <c r="E269" s="101"/>
      <c r="F269" s="101">
        <f t="shared" si="67"/>
        <v>0</v>
      </c>
      <c r="G269" s="101"/>
      <c r="H269" s="101"/>
      <c r="I269" s="101">
        <f t="shared" si="68"/>
        <v>0</v>
      </c>
      <c r="J269" s="101"/>
      <c r="K269" s="101"/>
      <c r="L269" s="101">
        <f t="shared" si="69"/>
        <v>0</v>
      </c>
      <c r="M269" s="101"/>
      <c r="N269" s="101"/>
      <c r="O269" s="101">
        <f t="shared" si="70"/>
        <v>0</v>
      </c>
      <c r="P269" s="101"/>
      <c r="Q269" s="101"/>
      <c r="R269" s="101">
        <f t="shared" si="71"/>
        <v>0</v>
      </c>
      <c r="S269" s="101"/>
      <c r="T269" s="101"/>
      <c r="U269" s="101">
        <f t="shared" si="72"/>
        <v>0</v>
      </c>
      <c r="V269" s="101"/>
      <c r="W269" s="101"/>
      <c r="X269" s="101">
        <f t="shared" si="73"/>
        <v>0</v>
      </c>
      <c r="Y269" s="101"/>
      <c r="Z269" s="101"/>
      <c r="AA269" s="101">
        <f t="shared" si="74"/>
        <v>0</v>
      </c>
      <c r="AB269" s="101"/>
      <c r="AC269" s="101"/>
      <c r="AD269" s="101">
        <f t="shared" si="75"/>
        <v>0</v>
      </c>
      <c r="AE269" s="101"/>
      <c r="AF269" s="101"/>
      <c r="AG269" s="101">
        <f t="shared" si="76"/>
        <v>0</v>
      </c>
      <c r="AH269" s="101"/>
      <c r="AI269" s="101"/>
      <c r="AJ269" s="107">
        <f t="shared" si="66"/>
        <v>0</v>
      </c>
    </row>
    <row r="270" spans="1:38" ht="14.25" thickTop="1" thickBot="1" x14ac:dyDescent="0.25">
      <c r="A270" s="52" t="s">
        <v>111</v>
      </c>
      <c r="B270" s="102">
        <f t="shared" si="64"/>
        <v>35130432.519999996</v>
      </c>
      <c r="C270" s="102">
        <f t="shared" si="65"/>
        <v>2848358.6900000004</v>
      </c>
      <c r="D270" s="101">
        <v>18528.75</v>
      </c>
      <c r="E270" s="101"/>
      <c r="F270" s="101">
        <f t="shared" si="67"/>
        <v>18528.75</v>
      </c>
      <c r="G270" s="101">
        <v>2334953.44</v>
      </c>
      <c r="H270" s="101"/>
      <c r="I270" s="101">
        <f t="shared" si="68"/>
        <v>2334953.44</v>
      </c>
      <c r="J270" s="101"/>
      <c r="K270" s="101"/>
      <c r="L270" s="101">
        <f t="shared" si="69"/>
        <v>0</v>
      </c>
      <c r="M270" s="101">
        <v>1132277.72</v>
      </c>
      <c r="N270" s="101"/>
      <c r="O270" s="101">
        <f t="shared" si="70"/>
        <v>1132277.72</v>
      </c>
      <c r="P270" s="101">
        <v>11803136.98</v>
      </c>
      <c r="Q270" s="101">
        <v>2564998.2800000003</v>
      </c>
      <c r="R270" s="101">
        <f t="shared" si="71"/>
        <v>14368135.260000002</v>
      </c>
      <c r="S270" s="101">
        <v>5326.75</v>
      </c>
      <c r="T270" s="101"/>
      <c r="U270" s="101">
        <f t="shared" si="72"/>
        <v>5326.75</v>
      </c>
      <c r="V270" s="101">
        <v>215957.56</v>
      </c>
      <c r="W270" s="101"/>
      <c r="X270" s="101">
        <f t="shared" si="73"/>
        <v>215957.56</v>
      </c>
      <c r="Y270" s="101">
        <v>14752396.939999999</v>
      </c>
      <c r="Z270" s="101">
        <v>2859.68</v>
      </c>
      <c r="AA270" s="101">
        <f t="shared" si="74"/>
        <v>14755256.619999999</v>
      </c>
      <c r="AB270" s="101"/>
      <c r="AC270" s="101"/>
      <c r="AD270" s="101">
        <f t="shared" si="75"/>
        <v>0</v>
      </c>
      <c r="AE270" s="101">
        <v>2910104.88</v>
      </c>
      <c r="AF270" s="101">
        <v>112738.33</v>
      </c>
      <c r="AG270" s="101">
        <f t="shared" si="76"/>
        <v>3022843.21</v>
      </c>
      <c r="AH270" s="101">
        <v>1957749.5</v>
      </c>
      <c r="AI270" s="101">
        <v>167762.4</v>
      </c>
      <c r="AJ270" s="107">
        <f t="shared" si="66"/>
        <v>2125511.9</v>
      </c>
    </row>
    <row r="271" spans="1:38" ht="14.25" thickTop="1" thickBot="1" x14ac:dyDescent="0.25">
      <c r="A271" s="52" t="s">
        <v>113</v>
      </c>
      <c r="B271" s="102">
        <f t="shared" si="64"/>
        <v>69334797.120000005</v>
      </c>
      <c r="C271" s="102">
        <f t="shared" si="65"/>
        <v>731492702.82999706</v>
      </c>
      <c r="D271" s="101">
        <v>3813432.6500000004</v>
      </c>
      <c r="E271" s="101">
        <v>0.03</v>
      </c>
      <c r="F271" s="101">
        <f t="shared" si="67"/>
        <v>3813432.68</v>
      </c>
      <c r="G271" s="101">
        <v>14702557.5</v>
      </c>
      <c r="H271" s="101">
        <v>922671.75</v>
      </c>
      <c r="I271" s="101">
        <f t="shared" si="68"/>
        <v>15625229.25</v>
      </c>
      <c r="J271" s="101"/>
      <c r="K271" s="101">
        <v>730015152.5399971</v>
      </c>
      <c r="L271" s="101">
        <f t="shared" si="69"/>
        <v>730015152.5399971</v>
      </c>
      <c r="M271" s="101">
        <v>417029.38</v>
      </c>
      <c r="N271" s="101">
        <v>0.02</v>
      </c>
      <c r="O271" s="101">
        <f t="shared" si="70"/>
        <v>417029.4</v>
      </c>
      <c r="P271" s="101">
        <v>26303196.390000001</v>
      </c>
      <c r="Q271" s="101">
        <v>554871.30000000005</v>
      </c>
      <c r="R271" s="101">
        <f t="shared" si="71"/>
        <v>26858067.690000001</v>
      </c>
      <c r="S271" s="101">
        <v>17788.469999999998</v>
      </c>
      <c r="T271" s="101">
        <v>1.7</v>
      </c>
      <c r="U271" s="101">
        <f t="shared" si="72"/>
        <v>17790.169999999998</v>
      </c>
      <c r="V271" s="101">
        <v>348025.04</v>
      </c>
      <c r="W271" s="101">
        <v>0.03</v>
      </c>
      <c r="X271" s="101">
        <f t="shared" si="73"/>
        <v>348025.07</v>
      </c>
      <c r="Y271" s="101">
        <v>20814713.970000003</v>
      </c>
      <c r="Z271" s="101">
        <v>2.72</v>
      </c>
      <c r="AA271" s="101">
        <f t="shared" si="74"/>
        <v>20814716.690000001</v>
      </c>
      <c r="AB271" s="101"/>
      <c r="AC271" s="101"/>
      <c r="AD271" s="101">
        <f t="shared" si="75"/>
        <v>0</v>
      </c>
      <c r="AE271" s="101">
        <v>1028518.25</v>
      </c>
      <c r="AF271" s="101">
        <v>0.54</v>
      </c>
      <c r="AG271" s="101">
        <f t="shared" si="76"/>
        <v>1028518.79</v>
      </c>
      <c r="AH271" s="101">
        <v>1889535.4700000002</v>
      </c>
      <c r="AI271" s="101">
        <v>2.1999999999999997</v>
      </c>
      <c r="AJ271" s="107">
        <f t="shared" si="66"/>
        <v>1889537.6700000002</v>
      </c>
    </row>
    <row r="272" spans="1:38" ht="14.25" thickTop="1" thickBot="1" x14ac:dyDescent="0.25">
      <c r="A272" s="52" t="s">
        <v>116</v>
      </c>
      <c r="B272" s="102">
        <f t="shared" si="64"/>
        <v>9899024.6500000004</v>
      </c>
      <c r="C272" s="102">
        <f t="shared" si="65"/>
        <v>10323791.59</v>
      </c>
      <c r="D272" s="101"/>
      <c r="E272" s="101"/>
      <c r="F272" s="101">
        <f t="shared" si="67"/>
        <v>0</v>
      </c>
      <c r="G272" s="101">
        <v>38521.800000000745</v>
      </c>
      <c r="H272" s="101">
        <v>10298340.08</v>
      </c>
      <c r="I272" s="101">
        <f t="shared" si="68"/>
        <v>10336861.880000001</v>
      </c>
      <c r="J272" s="101"/>
      <c r="K272" s="101">
        <v>25451.5</v>
      </c>
      <c r="L272" s="101">
        <f t="shared" si="69"/>
        <v>25451.5</v>
      </c>
      <c r="M272" s="101">
        <v>234100.06</v>
      </c>
      <c r="N272" s="101"/>
      <c r="O272" s="101">
        <f t="shared" si="70"/>
        <v>234100.06</v>
      </c>
      <c r="P272" s="101">
        <v>593725.88</v>
      </c>
      <c r="Q272" s="101"/>
      <c r="R272" s="101">
        <f t="shared" si="71"/>
        <v>593725.88</v>
      </c>
      <c r="S272" s="101">
        <v>139036.6</v>
      </c>
      <c r="T272" s="101"/>
      <c r="U272" s="101">
        <f t="shared" si="72"/>
        <v>139036.6</v>
      </c>
      <c r="V272" s="101">
        <v>104473.89</v>
      </c>
      <c r="W272" s="101"/>
      <c r="X272" s="101">
        <f t="shared" si="73"/>
        <v>104473.89</v>
      </c>
      <c r="Y272" s="101">
        <v>8358195.0099999998</v>
      </c>
      <c r="Z272" s="101">
        <v>0.01</v>
      </c>
      <c r="AA272" s="101">
        <f t="shared" si="74"/>
        <v>8358195.0199999996</v>
      </c>
      <c r="AB272" s="101"/>
      <c r="AC272" s="101"/>
      <c r="AD272" s="101">
        <f t="shared" si="75"/>
        <v>0</v>
      </c>
      <c r="AE272" s="101">
        <v>76787.56</v>
      </c>
      <c r="AF272" s="101"/>
      <c r="AG272" s="101">
        <f t="shared" si="76"/>
        <v>76787.56</v>
      </c>
      <c r="AH272" s="101">
        <v>354183.85</v>
      </c>
      <c r="AI272" s="101"/>
      <c r="AJ272" s="107">
        <f t="shared" si="66"/>
        <v>354183.85</v>
      </c>
    </row>
    <row r="273" spans="1:36" ht="14.25" thickTop="1" thickBot="1" x14ac:dyDescent="0.25">
      <c r="A273" s="52" t="s">
        <v>120</v>
      </c>
      <c r="B273" s="102">
        <f t="shared" si="64"/>
        <v>7073511.5862068962</v>
      </c>
      <c r="C273" s="102">
        <f t="shared" si="65"/>
        <v>121745</v>
      </c>
      <c r="D273" s="101"/>
      <c r="E273" s="101"/>
      <c r="F273" s="101">
        <f t="shared" si="67"/>
        <v>0</v>
      </c>
      <c r="G273" s="101">
        <v>142962.11206896551</v>
      </c>
      <c r="H273" s="101"/>
      <c r="I273" s="101">
        <f t="shared" si="68"/>
        <v>142962.11206896551</v>
      </c>
      <c r="J273" s="101"/>
      <c r="K273" s="101">
        <v>121745</v>
      </c>
      <c r="L273" s="101">
        <f t="shared" si="69"/>
        <v>121745</v>
      </c>
      <c r="M273" s="101"/>
      <c r="N273" s="101"/>
      <c r="O273" s="101">
        <f t="shared" si="70"/>
        <v>0</v>
      </c>
      <c r="P273" s="101">
        <v>91524.137931034493</v>
      </c>
      <c r="Q273" s="101"/>
      <c r="R273" s="101">
        <f t="shared" si="71"/>
        <v>91524.137931034493</v>
      </c>
      <c r="S273" s="101">
        <v>34482.534482758623</v>
      </c>
      <c r="T273" s="101"/>
      <c r="U273" s="101">
        <f t="shared" si="72"/>
        <v>34482.534482758623</v>
      </c>
      <c r="V273" s="101">
        <v>18706.896551724138</v>
      </c>
      <c r="W273" s="101"/>
      <c r="X273" s="101">
        <f t="shared" si="73"/>
        <v>18706.896551724138</v>
      </c>
      <c r="Y273" s="101">
        <v>4082727.6034482759</v>
      </c>
      <c r="Z273" s="101"/>
      <c r="AA273" s="101">
        <f t="shared" si="74"/>
        <v>4082727.6034482759</v>
      </c>
      <c r="AB273" s="101"/>
      <c r="AC273" s="101"/>
      <c r="AD273" s="101">
        <f t="shared" si="75"/>
        <v>0</v>
      </c>
      <c r="AE273" s="101">
        <v>2600288.8189655165</v>
      </c>
      <c r="AF273" s="101"/>
      <c r="AG273" s="101">
        <f t="shared" si="76"/>
        <v>2600288.8189655165</v>
      </c>
      <c r="AH273" s="101">
        <v>102819.4827586207</v>
      </c>
      <c r="AI273" s="101"/>
      <c r="AJ273" s="107">
        <f t="shared" si="66"/>
        <v>102819.4827586207</v>
      </c>
    </row>
    <row r="274" spans="1:36" ht="14.25" thickTop="1" thickBot="1" x14ac:dyDescent="0.25">
      <c r="A274" s="52" t="s">
        <v>100</v>
      </c>
      <c r="B274" s="102">
        <f t="shared" si="64"/>
        <v>0</v>
      </c>
      <c r="C274" s="102">
        <f t="shared" si="65"/>
        <v>0</v>
      </c>
      <c r="D274" s="101"/>
      <c r="E274" s="101"/>
      <c r="F274" s="101">
        <f t="shared" si="67"/>
        <v>0</v>
      </c>
      <c r="G274" s="101"/>
      <c r="H274" s="101"/>
      <c r="I274" s="101">
        <f t="shared" si="68"/>
        <v>0</v>
      </c>
      <c r="J274" s="101"/>
      <c r="K274" s="101"/>
      <c r="L274" s="101">
        <f t="shared" si="69"/>
        <v>0</v>
      </c>
      <c r="M274" s="101"/>
      <c r="N274" s="101"/>
      <c r="O274" s="101">
        <f t="shared" si="70"/>
        <v>0</v>
      </c>
      <c r="P274" s="101"/>
      <c r="Q274" s="101"/>
      <c r="R274" s="101">
        <f t="shared" si="71"/>
        <v>0</v>
      </c>
      <c r="S274" s="101"/>
      <c r="T274" s="101"/>
      <c r="U274" s="101">
        <f t="shared" si="72"/>
        <v>0</v>
      </c>
      <c r="V274" s="101"/>
      <c r="W274" s="101"/>
      <c r="X274" s="101">
        <f t="shared" si="73"/>
        <v>0</v>
      </c>
      <c r="Y274" s="101"/>
      <c r="Z274" s="101"/>
      <c r="AA274" s="101">
        <f t="shared" si="74"/>
        <v>0</v>
      </c>
      <c r="AB274" s="101"/>
      <c r="AC274" s="101"/>
      <c r="AD274" s="101">
        <f t="shared" si="75"/>
        <v>0</v>
      </c>
      <c r="AE274" s="101"/>
      <c r="AF274" s="101"/>
      <c r="AG274" s="101">
        <f t="shared" si="76"/>
        <v>0</v>
      </c>
      <c r="AH274" s="101"/>
      <c r="AI274" s="101"/>
      <c r="AJ274" s="107">
        <f t="shared" si="66"/>
        <v>0</v>
      </c>
    </row>
    <row r="275" spans="1:36" ht="14.25" thickTop="1" thickBot="1" x14ac:dyDescent="0.25">
      <c r="A275" s="51" t="s">
        <v>106</v>
      </c>
      <c r="B275" s="102">
        <f t="shared" si="64"/>
        <v>0</v>
      </c>
      <c r="C275" s="102">
        <f t="shared" si="65"/>
        <v>19761358.09</v>
      </c>
      <c r="D275" s="101"/>
      <c r="E275" s="101"/>
      <c r="F275" s="101">
        <f t="shared" si="67"/>
        <v>0</v>
      </c>
      <c r="G275" s="101"/>
      <c r="H275" s="101"/>
      <c r="I275" s="101">
        <f t="shared" si="68"/>
        <v>0</v>
      </c>
      <c r="J275" s="101"/>
      <c r="K275" s="101">
        <v>19761358.09</v>
      </c>
      <c r="L275" s="101">
        <f t="shared" si="69"/>
        <v>19761358.09</v>
      </c>
      <c r="M275" s="101"/>
      <c r="N275" s="101"/>
      <c r="O275" s="101">
        <f t="shared" si="70"/>
        <v>0</v>
      </c>
      <c r="P275" s="101"/>
      <c r="Q275" s="101"/>
      <c r="R275" s="101">
        <f t="shared" si="71"/>
        <v>0</v>
      </c>
      <c r="S275" s="101"/>
      <c r="T275" s="101"/>
      <c r="U275" s="101">
        <f t="shared" si="72"/>
        <v>0</v>
      </c>
      <c r="V275" s="101"/>
      <c r="W275" s="101"/>
      <c r="X275" s="101">
        <f t="shared" si="73"/>
        <v>0</v>
      </c>
      <c r="Y275" s="101"/>
      <c r="Z275" s="101"/>
      <c r="AA275" s="101">
        <f t="shared" si="74"/>
        <v>0</v>
      </c>
      <c r="AB275" s="101"/>
      <c r="AC275" s="101"/>
      <c r="AD275" s="101">
        <f t="shared" si="75"/>
        <v>0</v>
      </c>
      <c r="AE275" s="101"/>
      <c r="AF275" s="101"/>
      <c r="AG275" s="101">
        <f t="shared" si="76"/>
        <v>0</v>
      </c>
      <c r="AH275" s="101"/>
      <c r="AI275" s="101"/>
      <c r="AJ275" s="107">
        <f t="shared" si="66"/>
        <v>0</v>
      </c>
    </row>
    <row r="276" spans="1:36" ht="14.25" thickTop="1" thickBot="1" x14ac:dyDescent="0.25">
      <c r="A276" s="52" t="s">
        <v>119</v>
      </c>
      <c r="B276" s="102">
        <f t="shared" si="64"/>
        <v>2157721.2800000003</v>
      </c>
      <c r="C276" s="102">
        <f t="shared" si="65"/>
        <v>0</v>
      </c>
      <c r="D276" s="101"/>
      <c r="E276" s="101"/>
      <c r="F276" s="101">
        <f t="shared" si="67"/>
        <v>0</v>
      </c>
      <c r="G276" s="101"/>
      <c r="H276" s="101"/>
      <c r="I276" s="101">
        <f t="shared" si="68"/>
        <v>0</v>
      </c>
      <c r="J276" s="101"/>
      <c r="K276" s="101"/>
      <c r="L276" s="101">
        <f t="shared" si="69"/>
        <v>0</v>
      </c>
      <c r="M276" s="101"/>
      <c r="N276" s="101"/>
      <c r="O276" s="101">
        <f t="shared" si="70"/>
        <v>0</v>
      </c>
      <c r="P276" s="101">
        <v>115841.21</v>
      </c>
      <c r="Q276" s="101"/>
      <c r="R276" s="101">
        <f t="shared" si="71"/>
        <v>115841.21</v>
      </c>
      <c r="S276" s="101">
        <v>253392.87</v>
      </c>
      <c r="T276" s="101"/>
      <c r="U276" s="101">
        <f t="shared" si="72"/>
        <v>253392.87</v>
      </c>
      <c r="V276" s="101">
        <v>9685.26</v>
      </c>
      <c r="W276" s="101"/>
      <c r="X276" s="101">
        <f t="shared" si="73"/>
        <v>9685.26</v>
      </c>
      <c r="Y276" s="101">
        <v>1626805.04</v>
      </c>
      <c r="Z276" s="101"/>
      <c r="AA276" s="101">
        <f t="shared" si="74"/>
        <v>1626805.04</v>
      </c>
      <c r="AB276" s="101"/>
      <c r="AC276" s="101"/>
      <c r="AD276" s="101">
        <f t="shared" si="75"/>
        <v>0</v>
      </c>
      <c r="AE276" s="101">
        <v>8706.869999999999</v>
      </c>
      <c r="AF276" s="101"/>
      <c r="AG276" s="101">
        <f t="shared" si="76"/>
        <v>8706.869999999999</v>
      </c>
      <c r="AH276" s="101">
        <v>143290.03</v>
      </c>
      <c r="AI276" s="101"/>
      <c r="AJ276" s="107">
        <f t="shared" si="66"/>
        <v>143290.03</v>
      </c>
    </row>
    <row r="277" spans="1:36" ht="14.25" thickTop="1" thickBot="1" x14ac:dyDescent="0.25">
      <c r="A277" s="52" t="s">
        <v>115</v>
      </c>
      <c r="B277" s="102">
        <f t="shared" si="64"/>
        <v>13725139.369999999</v>
      </c>
      <c r="C277" s="102">
        <f t="shared" si="65"/>
        <v>636658.19999999995</v>
      </c>
      <c r="D277" s="101"/>
      <c r="E277" s="101"/>
      <c r="F277" s="101">
        <f t="shared" si="67"/>
        <v>0</v>
      </c>
      <c r="G277" s="101">
        <v>8373590.3399999999</v>
      </c>
      <c r="H277" s="101"/>
      <c r="I277" s="101">
        <f t="shared" si="68"/>
        <v>8373590.3399999999</v>
      </c>
      <c r="J277" s="101"/>
      <c r="K277" s="101"/>
      <c r="L277" s="101">
        <f t="shared" si="69"/>
        <v>0</v>
      </c>
      <c r="M277" s="101">
        <v>1320</v>
      </c>
      <c r="N277" s="101"/>
      <c r="O277" s="101">
        <f t="shared" si="70"/>
        <v>1320</v>
      </c>
      <c r="P277" s="101">
        <v>2911217.9699999997</v>
      </c>
      <c r="Q277" s="101">
        <v>636658.19999999995</v>
      </c>
      <c r="R277" s="101">
        <f t="shared" si="71"/>
        <v>3547876.17</v>
      </c>
      <c r="S277" s="101"/>
      <c r="T277" s="101"/>
      <c r="U277" s="101">
        <f t="shared" si="72"/>
        <v>0</v>
      </c>
      <c r="V277" s="101"/>
      <c r="W277" s="101"/>
      <c r="X277" s="101">
        <f t="shared" si="73"/>
        <v>0</v>
      </c>
      <c r="Y277" s="101"/>
      <c r="Z277" s="101"/>
      <c r="AA277" s="101">
        <f t="shared" si="74"/>
        <v>0</v>
      </c>
      <c r="AB277" s="101"/>
      <c r="AC277" s="101"/>
      <c r="AD277" s="101">
        <f t="shared" si="75"/>
        <v>0</v>
      </c>
      <c r="AE277" s="101">
        <v>58742.06</v>
      </c>
      <c r="AF277" s="101"/>
      <c r="AG277" s="101">
        <f t="shared" si="76"/>
        <v>58742.06</v>
      </c>
      <c r="AH277" s="101">
        <v>2380269</v>
      </c>
      <c r="AI277" s="101"/>
      <c r="AJ277" s="107">
        <f t="shared" si="66"/>
        <v>2380269</v>
      </c>
    </row>
    <row r="278" spans="1:36" ht="14.25" thickTop="1" thickBot="1" x14ac:dyDescent="0.25">
      <c r="A278" s="52" t="s">
        <v>117</v>
      </c>
      <c r="B278" s="102">
        <f t="shared" si="64"/>
        <v>0</v>
      </c>
      <c r="C278" s="102">
        <f t="shared" si="65"/>
        <v>0</v>
      </c>
      <c r="D278" s="101"/>
      <c r="E278" s="101"/>
      <c r="F278" s="101">
        <f t="shared" si="67"/>
        <v>0</v>
      </c>
      <c r="G278" s="101"/>
      <c r="H278" s="101"/>
      <c r="I278" s="101">
        <f t="shared" si="68"/>
        <v>0</v>
      </c>
      <c r="J278" s="101"/>
      <c r="K278" s="101"/>
      <c r="L278" s="101">
        <f t="shared" si="69"/>
        <v>0</v>
      </c>
      <c r="M278" s="101"/>
      <c r="N278" s="101"/>
      <c r="O278" s="101">
        <f t="shared" si="70"/>
        <v>0</v>
      </c>
      <c r="P278" s="101"/>
      <c r="Q278" s="101"/>
      <c r="R278" s="101">
        <f t="shared" si="71"/>
        <v>0</v>
      </c>
      <c r="S278" s="101"/>
      <c r="T278" s="101"/>
      <c r="U278" s="101">
        <f t="shared" si="72"/>
        <v>0</v>
      </c>
      <c r="V278" s="101"/>
      <c r="W278" s="101"/>
      <c r="X278" s="101">
        <f t="shared" si="73"/>
        <v>0</v>
      </c>
      <c r="Y278" s="101"/>
      <c r="Z278" s="101"/>
      <c r="AA278" s="101">
        <f t="shared" si="74"/>
        <v>0</v>
      </c>
      <c r="AB278" s="101"/>
      <c r="AC278" s="101"/>
      <c r="AD278" s="101">
        <f t="shared" si="75"/>
        <v>0</v>
      </c>
      <c r="AE278" s="101"/>
      <c r="AF278" s="101"/>
      <c r="AG278" s="101">
        <f t="shared" si="76"/>
        <v>0</v>
      </c>
      <c r="AH278" s="101"/>
      <c r="AI278" s="101"/>
      <c r="AJ278" s="107">
        <f t="shared" si="66"/>
        <v>0</v>
      </c>
    </row>
    <row r="279" spans="1:36" ht="14.25" thickTop="1" thickBot="1" x14ac:dyDescent="0.25">
      <c r="A279" s="52" t="s">
        <v>122</v>
      </c>
      <c r="B279" s="102">
        <f t="shared" si="64"/>
        <v>435246.28448275873</v>
      </c>
      <c r="C279" s="102">
        <f t="shared" si="65"/>
        <v>0</v>
      </c>
      <c r="D279" s="101"/>
      <c r="E279" s="101"/>
      <c r="F279" s="101">
        <f t="shared" si="67"/>
        <v>0</v>
      </c>
      <c r="G279" s="101"/>
      <c r="H279" s="101"/>
      <c r="I279" s="101">
        <f t="shared" si="68"/>
        <v>0</v>
      </c>
      <c r="J279" s="101"/>
      <c r="K279" s="101"/>
      <c r="L279" s="101">
        <f t="shared" si="69"/>
        <v>0</v>
      </c>
      <c r="M279" s="101"/>
      <c r="N279" s="101"/>
      <c r="O279" s="101">
        <f t="shared" si="70"/>
        <v>0</v>
      </c>
      <c r="P279" s="101">
        <v>21947.353448275862</v>
      </c>
      <c r="Q279" s="101"/>
      <c r="R279" s="101">
        <f t="shared" si="71"/>
        <v>21947.353448275862</v>
      </c>
      <c r="S279" s="101"/>
      <c r="T279" s="101"/>
      <c r="U279" s="101">
        <f t="shared" si="72"/>
        <v>0</v>
      </c>
      <c r="V279" s="101"/>
      <c r="W279" s="101"/>
      <c r="X279" s="101">
        <f t="shared" si="73"/>
        <v>0</v>
      </c>
      <c r="Y279" s="101">
        <v>117301.8275862069</v>
      </c>
      <c r="Z279" s="101"/>
      <c r="AA279" s="101">
        <f t="shared" si="74"/>
        <v>117301.8275862069</v>
      </c>
      <c r="AB279" s="101"/>
      <c r="AC279" s="101"/>
      <c r="AD279" s="101">
        <f t="shared" si="75"/>
        <v>0</v>
      </c>
      <c r="AE279" s="101">
        <v>274043.01724137936</v>
      </c>
      <c r="AF279" s="101"/>
      <c r="AG279" s="101">
        <f t="shared" si="76"/>
        <v>274043.01724137936</v>
      </c>
      <c r="AH279" s="101">
        <v>21954.086206896554</v>
      </c>
      <c r="AI279" s="101"/>
      <c r="AJ279" s="107">
        <f t="shared" si="66"/>
        <v>21954.086206896554</v>
      </c>
    </row>
    <row r="280" spans="1:36" ht="14.25" thickTop="1" thickBot="1" x14ac:dyDescent="0.25">
      <c r="A280" s="52" t="s">
        <v>124</v>
      </c>
      <c r="B280" s="102">
        <f t="shared" si="64"/>
        <v>1171998.4310344828</v>
      </c>
      <c r="C280" s="102">
        <f t="shared" si="65"/>
        <v>0</v>
      </c>
      <c r="D280" s="101"/>
      <c r="E280" s="101"/>
      <c r="F280" s="101">
        <f t="shared" si="67"/>
        <v>0</v>
      </c>
      <c r="G280" s="101"/>
      <c r="H280" s="101"/>
      <c r="I280" s="101">
        <f t="shared" si="68"/>
        <v>0</v>
      </c>
      <c r="J280" s="101"/>
      <c r="K280" s="101"/>
      <c r="L280" s="101">
        <f t="shared" si="69"/>
        <v>0</v>
      </c>
      <c r="M280" s="101"/>
      <c r="N280" s="101"/>
      <c r="O280" s="101">
        <f t="shared" si="70"/>
        <v>0</v>
      </c>
      <c r="P280" s="101"/>
      <c r="Q280" s="101"/>
      <c r="R280" s="101">
        <f t="shared" si="71"/>
        <v>0</v>
      </c>
      <c r="S280" s="101"/>
      <c r="T280" s="101"/>
      <c r="U280" s="101">
        <f t="shared" si="72"/>
        <v>0</v>
      </c>
      <c r="V280" s="101"/>
      <c r="W280" s="101"/>
      <c r="X280" s="101">
        <f t="shared" si="73"/>
        <v>0</v>
      </c>
      <c r="Y280" s="101">
        <v>1171998.4310344828</v>
      </c>
      <c r="Z280" s="101"/>
      <c r="AA280" s="101">
        <f t="shared" si="74"/>
        <v>1171998.4310344828</v>
      </c>
      <c r="AB280" s="101"/>
      <c r="AC280" s="101"/>
      <c r="AD280" s="101">
        <f t="shared" si="75"/>
        <v>0</v>
      </c>
      <c r="AE280" s="101"/>
      <c r="AF280" s="101"/>
      <c r="AG280" s="101">
        <f t="shared" si="76"/>
        <v>0</v>
      </c>
      <c r="AH280" s="101"/>
      <c r="AI280" s="101"/>
      <c r="AJ280" s="107">
        <f t="shared" si="66"/>
        <v>0</v>
      </c>
    </row>
    <row r="281" spans="1:36" ht="14.25" thickTop="1" thickBot="1" x14ac:dyDescent="0.25">
      <c r="A281" s="52" t="s">
        <v>101</v>
      </c>
      <c r="B281" s="102">
        <f t="shared" si="64"/>
        <v>840422.72</v>
      </c>
      <c r="C281" s="102">
        <f t="shared" si="65"/>
        <v>34733495.240000002</v>
      </c>
      <c r="D281" s="101"/>
      <c r="E281" s="101"/>
      <c r="F281" s="101">
        <f t="shared" si="67"/>
        <v>0</v>
      </c>
      <c r="G281" s="101">
        <v>593820.84</v>
      </c>
      <c r="H281" s="101">
        <v>527606.93000000005</v>
      </c>
      <c r="I281" s="101">
        <f t="shared" si="68"/>
        <v>1121427.77</v>
      </c>
      <c r="J281" s="101"/>
      <c r="K281" s="101"/>
      <c r="L281" s="101">
        <f t="shared" si="69"/>
        <v>0</v>
      </c>
      <c r="M281" s="101"/>
      <c r="N281" s="101"/>
      <c r="O281" s="101">
        <f t="shared" si="70"/>
        <v>0</v>
      </c>
      <c r="P281" s="101"/>
      <c r="Q281" s="101"/>
      <c r="R281" s="101">
        <f t="shared" si="71"/>
        <v>0</v>
      </c>
      <c r="S281" s="101"/>
      <c r="T281" s="101"/>
      <c r="U281" s="101">
        <f t="shared" si="72"/>
        <v>0</v>
      </c>
      <c r="V281" s="101"/>
      <c r="W281" s="101"/>
      <c r="X281" s="101">
        <f t="shared" si="73"/>
        <v>0</v>
      </c>
      <c r="Y281" s="101"/>
      <c r="Z281" s="101"/>
      <c r="AA281" s="101">
        <f t="shared" si="74"/>
        <v>0</v>
      </c>
      <c r="AB281" s="101"/>
      <c r="AC281" s="101">
        <v>34205888.310000002</v>
      </c>
      <c r="AD281" s="101">
        <f t="shared" si="75"/>
        <v>34205888.310000002</v>
      </c>
      <c r="AE281" s="101"/>
      <c r="AF281" s="101"/>
      <c r="AG281" s="101">
        <f t="shared" si="76"/>
        <v>0</v>
      </c>
      <c r="AH281" s="101">
        <v>246601.88000000003</v>
      </c>
      <c r="AI281" s="101"/>
      <c r="AJ281" s="107">
        <f t="shared" si="66"/>
        <v>246601.88000000003</v>
      </c>
    </row>
    <row r="282" spans="1:36" ht="14.25" thickTop="1" thickBot="1" x14ac:dyDescent="0.25">
      <c r="A282" s="52" t="s">
        <v>107</v>
      </c>
      <c r="B282" s="102">
        <f>(D282+G282+J282+M282+P282+S282+V282+Y282+AB282+AE282+AH282)</f>
        <v>36333106.590000004</v>
      </c>
      <c r="C282" s="102">
        <f>(E282+H282+K282+N282+Q282+T282+W282+Z282+AC282+AF282+AI282)</f>
        <v>0</v>
      </c>
      <c r="D282" s="101"/>
      <c r="E282" s="101"/>
      <c r="F282" s="101">
        <f t="shared" si="67"/>
        <v>0</v>
      </c>
      <c r="G282" s="101">
        <v>35984836.340000004</v>
      </c>
      <c r="H282" s="101"/>
      <c r="I282" s="101">
        <f t="shared" si="68"/>
        <v>35984836.340000004</v>
      </c>
      <c r="J282" s="101"/>
      <c r="K282" s="101"/>
      <c r="L282" s="101">
        <f t="shared" si="69"/>
        <v>0</v>
      </c>
      <c r="M282" s="101"/>
      <c r="N282" s="101"/>
      <c r="O282" s="101">
        <f t="shared" si="70"/>
        <v>0</v>
      </c>
      <c r="P282" s="101"/>
      <c r="Q282" s="101"/>
      <c r="R282" s="101">
        <f t="shared" si="71"/>
        <v>0</v>
      </c>
      <c r="S282" s="101"/>
      <c r="T282" s="101"/>
      <c r="U282" s="101">
        <f t="shared" si="72"/>
        <v>0</v>
      </c>
      <c r="V282" s="101"/>
      <c r="W282" s="101"/>
      <c r="X282" s="101">
        <f t="shared" si="73"/>
        <v>0</v>
      </c>
      <c r="Y282" s="101"/>
      <c r="Z282" s="101"/>
      <c r="AA282" s="101">
        <f t="shared" si="74"/>
        <v>0</v>
      </c>
      <c r="AB282" s="101"/>
      <c r="AC282" s="101"/>
      <c r="AD282" s="101">
        <f t="shared" si="75"/>
        <v>0</v>
      </c>
      <c r="AE282" s="101">
        <v>348270.25</v>
      </c>
      <c r="AF282" s="101"/>
      <c r="AG282" s="101">
        <f t="shared" si="76"/>
        <v>348270.25</v>
      </c>
      <c r="AH282" s="101"/>
      <c r="AI282" s="101"/>
      <c r="AJ282" s="107">
        <f t="shared" si="66"/>
        <v>0</v>
      </c>
    </row>
    <row r="283" spans="1:36" ht="14.25" thickTop="1" thickBot="1" x14ac:dyDescent="0.25">
      <c r="A283" s="55" t="s">
        <v>19</v>
      </c>
      <c r="B283" s="66">
        <f>SUM(B245:B282)</f>
        <v>2903208896.6944828</v>
      </c>
      <c r="C283" s="66">
        <f t="shared" ref="C283:AJ283" si="77">SUM(C245:C282)</f>
        <v>1816689694.109997</v>
      </c>
      <c r="D283" s="66">
        <f t="shared" si="77"/>
        <v>21215861.344482757</v>
      </c>
      <c r="E283" s="66">
        <f t="shared" si="77"/>
        <v>1078.4199999999998</v>
      </c>
      <c r="F283" s="66">
        <f t="shared" si="77"/>
        <v>21216939.764482759</v>
      </c>
      <c r="G283" s="66">
        <f t="shared" si="77"/>
        <v>350473714.8482759</v>
      </c>
      <c r="H283" s="66">
        <f t="shared" si="77"/>
        <v>422978732.12</v>
      </c>
      <c r="I283" s="66">
        <f t="shared" si="77"/>
        <v>773452446.96827579</v>
      </c>
      <c r="J283" s="66">
        <f t="shared" si="77"/>
        <v>718844.94000000006</v>
      </c>
      <c r="K283" s="66">
        <f t="shared" si="77"/>
        <v>1264519927.4999969</v>
      </c>
      <c r="L283" s="66">
        <f t="shared" si="77"/>
        <v>1265238772.439997</v>
      </c>
      <c r="M283" s="66">
        <f t="shared" si="77"/>
        <v>68775931.034137934</v>
      </c>
      <c r="N283" s="66">
        <f t="shared" si="77"/>
        <v>669973.39999999991</v>
      </c>
      <c r="O283" s="66">
        <f t="shared" si="77"/>
        <v>69445904.434137926</v>
      </c>
      <c r="P283" s="66">
        <f t="shared" si="77"/>
        <v>1224891280.1327591</v>
      </c>
      <c r="Q283" s="66">
        <f t="shared" si="77"/>
        <v>80747011.01000002</v>
      </c>
      <c r="R283" s="66">
        <f t="shared" si="77"/>
        <v>1305638291.1427591</v>
      </c>
      <c r="S283" s="66">
        <f t="shared" si="77"/>
        <v>46420269.281724147</v>
      </c>
      <c r="T283" s="66">
        <f t="shared" si="77"/>
        <v>1.7</v>
      </c>
      <c r="U283" s="66">
        <f t="shared" si="77"/>
        <v>46420270.98172415</v>
      </c>
      <c r="V283" s="66">
        <f t="shared" si="77"/>
        <v>41202863.504827589</v>
      </c>
      <c r="W283" s="66">
        <f t="shared" si="77"/>
        <v>260151.67999999999</v>
      </c>
      <c r="X283" s="66">
        <f t="shared" si="77"/>
        <v>41463015.184827581</v>
      </c>
      <c r="Y283" s="66">
        <f t="shared" si="77"/>
        <v>858537703.40896547</v>
      </c>
      <c r="Z283" s="66">
        <f t="shared" si="77"/>
        <v>5360191.4599999981</v>
      </c>
      <c r="AA283" s="66">
        <f t="shared" si="77"/>
        <v>863897894.86896527</v>
      </c>
      <c r="AB283" s="66">
        <f t="shared" si="77"/>
        <v>0</v>
      </c>
      <c r="AC283" s="66">
        <f t="shared" si="77"/>
        <v>34205888.310000002</v>
      </c>
      <c r="AD283" s="66">
        <f t="shared" si="77"/>
        <v>34205888.310000002</v>
      </c>
      <c r="AE283" s="66">
        <f t="shared" si="77"/>
        <v>48889745.458965525</v>
      </c>
      <c r="AF283" s="66">
        <f t="shared" si="77"/>
        <v>392632.96</v>
      </c>
      <c r="AG283" s="66">
        <f t="shared" si="77"/>
        <v>49282378.418965526</v>
      </c>
      <c r="AH283" s="66">
        <f t="shared" si="77"/>
        <v>242082682.74034473</v>
      </c>
      <c r="AI283" s="66">
        <f t="shared" si="77"/>
        <v>7554105.5500000007</v>
      </c>
      <c r="AJ283" s="100">
        <f t="shared" si="77"/>
        <v>249636788.29034474</v>
      </c>
    </row>
    <row r="284" spans="1:36" ht="13.5" thickTop="1" x14ac:dyDescent="0.2">
      <c r="A284" s="144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x14ac:dyDescent="0.2">
      <c r="A285" s="20" t="s">
        <v>38</v>
      </c>
      <c r="B285" s="198">
        <f>(C283/B286*100)</f>
        <v>38.490015392478014</v>
      </c>
      <c r="C285" s="198"/>
      <c r="D285" s="198">
        <f>(E283/D286*100)</f>
        <v>5.0828253837307833E-3</v>
      </c>
      <c r="E285" s="198"/>
      <c r="F285" s="36"/>
      <c r="G285" s="198">
        <f>(H283/G286*100)</f>
        <v>54.687102455743997</v>
      </c>
      <c r="H285" s="198"/>
      <c r="I285" s="36"/>
      <c r="J285" s="198">
        <f>(K283/J286*100)</f>
        <v>99.943185037033473</v>
      </c>
      <c r="K285" s="198"/>
      <c r="L285" s="36"/>
      <c r="M285" s="198">
        <f>(N283/M286*100)</f>
        <v>0.96474141341970499</v>
      </c>
      <c r="N285" s="198"/>
      <c r="O285" s="36"/>
      <c r="P285" s="198">
        <f>(Q283/P286*100)</f>
        <v>6.1844855162241181</v>
      </c>
      <c r="Q285" s="198"/>
      <c r="R285" s="36"/>
      <c r="S285" s="198">
        <f>(T283/S286*100)</f>
        <v>3.6621931842433595E-6</v>
      </c>
      <c r="T285" s="198"/>
      <c r="U285" s="36"/>
      <c r="V285" s="198">
        <f>(W283/V286*100)</f>
        <v>0.6274306845277291</v>
      </c>
      <c r="W285" s="198"/>
      <c r="X285" s="36"/>
      <c r="Y285" s="198">
        <f>(Z283/Y286*100)</f>
        <v>0.620465855031748</v>
      </c>
      <c r="Z285" s="198"/>
      <c r="AA285" s="36"/>
      <c r="AB285" s="198">
        <f>(AC283/AB286*100)</f>
        <v>100</v>
      </c>
      <c r="AC285" s="198"/>
      <c r="AD285" s="36"/>
      <c r="AE285" s="198">
        <f>(AF283/AE286*100)</f>
        <v>0.79670050958600158</v>
      </c>
      <c r="AF285" s="198"/>
      <c r="AG285" s="36"/>
      <c r="AH285" s="198">
        <f>(AI283/AH286*100)</f>
        <v>3.0260385905998985</v>
      </c>
      <c r="AI285" s="198"/>
      <c r="AJ285" s="36"/>
    </row>
    <row r="286" spans="1:36" x14ac:dyDescent="0.2">
      <c r="A286" s="5" t="s">
        <v>39</v>
      </c>
      <c r="B286" s="200">
        <f>(B283+C283)</f>
        <v>4719898590.8044796</v>
      </c>
      <c r="C286" s="201"/>
      <c r="D286" s="200">
        <f>(D283+E283)</f>
        <v>21216939.764482759</v>
      </c>
      <c r="E286" s="201"/>
      <c r="F286" s="37"/>
      <c r="G286" s="200">
        <f>(G283+H283)</f>
        <v>773452446.9682759</v>
      </c>
      <c r="H286" s="201"/>
      <c r="I286" s="37"/>
      <c r="J286" s="200">
        <f>(J283+K283)</f>
        <v>1265238772.439997</v>
      </c>
      <c r="K286" s="201"/>
      <c r="L286" s="37"/>
      <c r="M286" s="200">
        <f>(M283+N283)</f>
        <v>69445904.43413794</v>
      </c>
      <c r="N286" s="201"/>
      <c r="O286" s="37"/>
      <c r="P286" s="200">
        <f>(P283+Q283)</f>
        <v>1305638291.1427591</v>
      </c>
      <c r="Q286" s="201"/>
      <c r="R286" s="37"/>
      <c r="S286" s="200">
        <f>(S283+T283)</f>
        <v>46420270.98172415</v>
      </c>
      <c r="T286" s="201"/>
      <c r="U286" s="37"/>
      <c r="V286" s="200">
        <f>(V283+W283)</f>
        <v>41463015.184827588</v>
      </c>
      <c r="W286" s="201"/>
      <c r="X286" s="37"/>
      <c r="Y286" s="200">
        <f>(Y283+Z283)</f>
        <v>863897894.86896551</v>
      </c>
      <c r="Z286" s="201"/>
      <c r="AA286" s="37"/>
      <c r="AB286" s="200">
        <f>(AB283+AC283)</f>
        <v>34205888.310000002</v>
      </c>
      <c r="AC286" s="201"/>
      <c r="AD286" s="37"/>
      <c r="AE286" s="200">
        <f>(AE283+AF283)</f>
        <v>49282378.418965526</v>
      </c>
      <c r="AF286" s="201"/>
      <c r="AG286" s="37"/>
      <c r="AH286" s="200">
        <f>(AH283+AI283)</f>
        <v>249636788.29034474</v>
      </c>
      <c r="AI286" s="201"/>
      <c r="AJ286" s="37"/>
    </row>
    <row r="287" spans="1:36" x14ac:dyDescent="0.2">
      <c r="A287" s="5" t="s">
        <v>40</v>
      </c>
      <c r="B287" s="198">
        <f>SUM(D287:AI287)</f>
        <v>100.00000000000001</v>
      </c>
      <c r="C287" s="201"/>
      <c r="D287" s="198">
        <f>(D286/B286*100)</f>
        <v>0.44952109364846443</v>
      </c>
      <c r="E287" s="198"/>
      <c r="F287" s="36"/>
      <c r="G287" s="198">
        <f>(G286/B286*100)</f>
        <v>16.387056460813607</v>
      </c>
      <c r="H287" s="198"/>
      <c r="I287" s="36"/>
      <c r="J287" s="198">
        <f>(J286/B286*100)</f>
        <v>26.806482133005833</v>
      </c>
      <c r="K287" s="198"/>
      <c r="L287" s="36"/>
      <c r="M287" s="198">
        <f>(M286/B286*100)</f>
        <v>1.4713431464276712</v>
      </c>
      <c r="N287" s="198"/>
      <c r="O287" s="36"/>
      <c r="P287" s="198">
        <f>(P286/B286*100)</f>
        <v>27.662422529298887</v>
      </c>
      <c r="Q287" s="198"/>
      <c r="R287" s="36"/>
      <c r="S287" s="198">
        <f>(S286/B286*100)</f>
        <v>0.98350144793708549</v>
      </c>
      <c r="T287" s="198"/>
      <c r="U287" s="36"/>
      <c r="V287" s="198">
        <f>(V286/B286*100)</f>
        <v>0.87847258552562379</v>
      </c>
      <c r="W287" s="198"/>
      <c r="X287" s="36"/>
      <c r="Y287" s="198">
        <f>(Y286/B286*100)</f>
        <v>18.303314748161124</v>
      </c>
      <c r="Z287" s="198"/>
      <c r="AA287" s="36"/>
      <c r="AB287" s="198">
        <f>(AB286/B286*100)</f>
        <v>0.72471659405228461</v>
      </c>
      <c r="AC287" s="198"/>
      <c r="AD287" s="36"/>
      <c r="AE287" s="198">
        <f>(AE286/B286*100)</f>
        <v>1.0441406202027241</v>
      </c>
      <c r="AF287" s="198"/>
      <c r="AG287" s="36"/>
      <c r="AH287" s="198">
        <f>(AH286/B286*100)</f>
        <v>5.2890286409267029</v>
      </c>
      <c r="AI287" s="198"/>
      <c r="AJ287" s="36"/>
    </row>
    <row r="288" spans="1:36" x14ac:dyDescent="0.2">
      <c r="A288" s="110" t="s">
        <v>95</v>
      </c>
    </row>
    <row r="294" spans="1:36" ht="20.25" x14ac:dyDescent="0.3">
      <c r="A294" s="196" t="s">
        <v>42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</row>
    <row r="295" spans="1:36" x14ac:dyDescent="0.2">
      <c r="A295" s="197" t="s">
        <v>56</v>
      </c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</row>
    <row r="296" spans="1:36" x14ac:dyDescent="0.2">
      <c r="A296" s="203" t="s">
        <v>132</v>
      </c>
      <c r="B296" s="204"/>
      <c r="C296" s="204"/>
      <c r="D296" s="204"/>
      <c r="E296" s="204"/>
      <c r="F296" s="204"/>
      <c r="G296" s="204"/>
      <c r="H296" s="204"/>
      <c r="I296" s="204"/>
      <c r="J296" s="204"/>
      <c r="K296" s="204"/>
      <c r="L296" s="204"/>
      <c r="M296" s="204"/>
      <c r="N296" s="204"/>
      <c r="O296" s="204"/>
      <c r="P296" s="204"/>
      <c r="Q296" s="204"/>
      <c r="R296" s="204"/>
      <c r="S296" s="204"/>
      <c r="T296" s="204"/>
      <c r="U296" s="204"/>
      <c r="V296" s="204"/>
      <c r="W296" s="204"/>
      <c r="X296" s="204"/>
      <c r="Y296" s="204"/>
      <c r="Z296" s="204"/>
      <c r="AA296" s="204"/>
      <c r="AB296" s="204"/>
      <c r="AC296" s="204"/>
      <c r="AD296" s="204"/>
      <c r="AE296" s="204"/>
      <c r="AF296" s="204"/>
      <c r="AG296" s="204"/>
      <c r="AH296" s="204"/>
      <c r="AI296" s="204"/>
    </row>
    <row r="297" spans="1:36" x14ac:dyDescent="0.2">
      <c r="A297" s="197" t="s">
        <v>110</v>
      </c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</row>
    <row r="298" spans="1:36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thickBot="1" x14ac:dyDescent="0.25"/>
    <row r="300" spans="1:36" ht="14.25" thickTop="1" thickBot="1" x14ac:dyDescent="0.25">
      <c r="A300" s="195" t="s">
        <v>33</v>
      </c>
      <c r="B300" s="199" t="s">
        <v>0</v>
      </c>
      <c r="C300" s="199"/>
      <c r="D300" s="199" t="s">
        <v>12</v>
      </c>
      <c r="E300" s="199"/>
      <c r="F300" s="155"/>
      <c r="G300" s="199" t="s">
        <v>13</v>
      </c>
      <c r="H300" s="199"/>
      <c r="I300" s="155"/>
      <c r="J300" s="199" t="s">
        <v>14</v>
      </c>
      <c r="K300" s="199"/>
      <c r="L300" s="155"/>
      <c r="M300" s="199" t="s">
        <v>15</v>
      </c>
      <c r="N300" s="199"/>
      <c r="O300" s="155"/>
      <c r="P300" s="199" t="s">
        <v>27</v>
      </c>
      <c r="Q300" s="199"/>
      <c r="R300" s="155"/>
      <c r="S300" s="199" t="s">
        <v>35</v>
      </c>
      <c r="T300" s="199"/>
      <c r="U300" s="155"/>
      <c r="V300" s="199" t="s">
        <v>16</v>
      </c>
      <c r="W300" s="199"/>
      <c r="X300" s="155"/>
      <c r="Y300" s="199" t="s">
        <v>68</v>
      </c>
      <c r="Z300" s="199"/>
      <c r="AA300" s="155"/>
      <c r="AB300" s="199" t="s">
        <v>34</v>
      </c>
      <c r="AC300" s="199"/>
      <c r="AD300" s="155"/>
      <c r="AE300" s="199" t="s">
        <v>17</v>
      </c>
      <c r="AF300" s="199"/>
      <c r="AG300" s="155"/>
      <c r="AH300" s="199" t="s">
        <v>18</v>
      </c>
      <c r="AI300" s="199"/>
      <c r="AJ300" s="73"/>
    </row>
    <row r="301" spans="1:36" ht="25.5" thickTop="1" thickBot="1" x14ac:dyDescent="0.25">
      <c r="A301" s="202"/>
      <c r="B301" s="155" t="s">
        <v>28</v>
      </c>
      <c r="C301" s="155" t="s">
        <v>25</v>
      </c>
      <c r="D301" s="155" t="s">
        <v>28</v>
      </c>
      <c r="E301" s="155" t="s">
        <v>25</v>
      </c>
      <c r="F301" s="155"/>
      <c r="G301" s="155" t="s">
        <v>28</v>
      </c>
      <c r="H301" s="155" t="s">
        <v>25</v>
      </c>
      <c r="I301" s="155"/>
      <c r="J301" s="155" t="s">
        <v>28</v>
      </c>
      <c r="K301" s="155" t="s">
        <v>25</v>
      </c>
      <c r="L301" s="155"/>
      <c r="M301" s="155" t="s">
        <v>28</v>
      </c>
      <c r="N301" s="155" t="s">
        <v>25</v>
      </c>
      <c r="O301" s="155"/>
      <c r="P301" s="155" t="s">
        <v>28</v>
      </c>
      <c r="Q301" s="155" t="s">
        <v>25</v>
      </c>
      <c r="R301" s="155"/>
      <c r="S301" s="155" t="s">
        <v>28</v>
      </c>
      <c r="T301" s="155" t="s">
        <v>25</v>
      </c>
      <c r="U301" s="155"/>
      <c r="V301" s="155" t="s">
        <v>28</v>
      </c>
      <c r="W301" s="155" t="s">
        <v>25</v>
      </c>
      <c r="X301" s="155"/>
      <c r="Y301" s="155" t="s">
        <v>28</v>
      </c>
      <c r="Z301" s="155" t="s">
        <v>25</v>
      </c>
      <c r="AA301" s="155"/>
      <c r="AB301" s="155" t="s">
        <v>28</v>
      </c>
      <c r="AC301" s="155" t="s">
        <v>25</v>
      </c>
      <c r="AD301" s="155"/>
      <c r="AE301" s="155" t="s">
        <v>28</v>
      </c>
      <c r="AF301" s="155" t="s">
        <v>25</v>
      </c>
      <c r="AG301" s="155"/>
      <c r="AH301" s="155" t="s">
        <v>28</v>
      </c>
      <c r="AI301" s="155" t="s">
        <v>25</v>
      </c>
      <c r="AJ301" s="73"/>
    </row>
    <row r="302" spans="1:36" ht="14.25" thickTop="1" thickBot="1" x14ac:dyDescent="0.25">
      <c r="A302" s="101" t="s">
        <v>88</v>
      </c>
      <c r="B302" s="102">
        <f t="shared" ref="B302:B330" si="78">(D302+G302+J302+M302+P302+S302+V302+Y302+AB302+AE302+AH302)</f>
        <v>553532233.05999994</v>
      </c>
      <c r="C302" s="102">
        <f t="shared" ref="C302:C330" si="79">(E302+H302+K302+N302+Q302+T302+W302+Z302+AC302+AF302+AI302)</f>
        <v>500164729.5</v>
      </c>
      <c r="D302" s="101">
        <v>5268012.01</v>
      </c>
      <c r="E302" s="101">
        <v>6608.48</v>
      </c>
      <c r="F302" s="101">
        <f>+D302+E302</f>
        <v>5274620.49</v>
      </c>
      <c r="G302" s="101">
        <v>66052977.590000004</v>
      </c>
      <c r="H302" s="101">
        <v>116764135.83</v>
      </c>
      <c r="I302" s="101">
        <f>+G302+H302</f>
        <v>182817113.42000002</v>
      </c>
      <c r="J302" s="101">
        <v>366.39</v>
      </c>
      <c r="K302" s="101">
        <v>365198991.95999998</v>
      </c>
      <c r="L302" s="101">
        <f>+J302+K302</f>
        <v>365199358.34999996</v>
      </c>
      <c r="M302" s="101">
        <v>30282456.27</v>
      </c>
      <c r="N302" s="101"/>
      <c r="O302" s="101">
        <f>+M302+N302</f>
        <v>30282456.27</v>
      </c>
      <c r="P302" s="101">
        <v>232387481.99000001</v>
      </c>
      <c r="Q302" s="101">
        <v>16041692.49</v>
      </c>
      <c r="R302" s="101">
        <f>+P302+Q302</f>
        <v>248429174.48000002</v>
      </c>
      <c r="S302" s="101">
        <v>6606243.75</v>
      </c>
      <c r="T302" s="101"/>
      <c r="U302" s="101">
        <f>+S302+T302</f>
        <v>6606243.75</v>
      </c>
      <c r="V302" s="101">
        <v>12601689.52</v>
      </c>
      <c r="W302" s="101"/>
      <c r="X302" s="101">
        <f>+V302+W302</f>
        <v>12601689.52</v>
      </c>
      <c r="Y302" s="101">
        <v>120638020.19</v>
      </c>
      <c r="Z302" s="101">
        <v>1213742.1399999999</v>
      </c>
      <c r="AA302" s="101">
        <f>+Y302+Z302</f>
        <v>121851762.33</v>
      </c>
      <c r="AB302" s="101"/>
      <c r="AC302" s="101"/>
      <c r="AD302" s="101">
        <f>+AB302+AC302</f>
        <v>0</v>
      </c>
      <c r="AE302" s="101">
        <v>12731090.73</v>
      </c>
      <c r="AF302" s="101">
        <v>214186.8</v>
      </c>
      <c r="AG302" s="101">
        <f>+AE302+AF302</f>
        <v>12945277.530000001</v>
      </c>
      <c r="AH302" s="101">
        <v>66963894.619999997</v>
      </c>
      <c r="AI302" s="101">
        <v>725371.8</v>
      </c>
      <c r="AJ302" s="107">
        <f t="shared" ref="AJ302:AJ339" si="80">AH302+AI302</f>
        <v>67689266.420000002</v>
      </c>
    </row>
    <row r="303" spans="1:36" ht="14.25" thickTop="1" thickBot="1" x14ac:dyDescent="0.25">
      <c r="A303" s="52" t="s">
        <v>118</v>
      </c>
      <c r="B303" s="102">
        <f t="shared" si="78"/>
        <v>529822472.94</v>
      </c>
      <c r="C303" s="102">
        <f t="shared" si="79"/>
        <v>85764215.830000013</v>
      </c>
      <c r="D303" s="101">
        <v>4888463.41</v>
      </c>
      <c r="E303" s="101">
        <v>3864</v>
      </c>
      <c r="F303" s="101">
        <f t="shared" ref="F303:F339" si="81">+D303+E303</f>
        <v>4892327.41</v>
      </c>
      <c r="G303" s="101">
        <v>108276220.95999999</v>
      </c>
      <c r="H303" s="101">
        <v>61262439.390000001</v>
      </c>
      <c r="I303" s="101">
        <f t="shared" ref="I303:I339" si="82">+G303+H303</f>
        <v>169538660.34999999</v>
      </c>
      <c r="J303" s="101"/>
      <c r="K303" s="101">
        <v>5027969.9800000004</v>
      </c>
      <c r="L303" s="101">
        <f t="shared" ref="L303:L339" si="83">+J303+K303</f>
        <v>5027969.9800000004</v>
      </c>
      <c r="M303" s="101">
        <v>6000944.7400000002</v>
      </c>
      <c r="N303" s="101">
        <v>208150.05</v>
      </c>
      <c r="O303" s="101">
        <f t="shared" ref="O303:O339" si="84">+M303+N303</f>
        <v>6209094.79</v>
      </c>
      <c r="P303" s="101">
        <v>174735875.63999999</v>
      </c>
      <c r="Q303" s="101">
        <v>5482237.79</v>
      </c>
      <c r="R303" s="101">
        <f t="shared" ref="R303:R339" si="85">+P303+Q303</f>
        <v>180218113.42999998</v>
      </c>
      <c r="S303" s="101">
        <v>1693222.39</v>
      </c>
      <c r="T303" s="101"/>
      <c r="U303" s="101">
        <f t="shared" ref="U303:U339" si="86">+S303+T303</f>
        <v>1693222.39</v>
      </c>
      <c r="V303" s="101">
        <v>5874436.2599999998</v>
      </c>
      <c r="W303" s="101">
        <v>1.34</v>
      </c>
      <c r="X303" s="101">
        <f t="shared" ref="X303:X339" si="87">+V303+W303</f>
        <v>5874437.5999999996</v>
      </c>
      <c r="Y303" s="101">
        <v>199346089.62</v>
      </c>
      <c r="Z303" s="101">
        <v>-2968.57</v>
      </c>
      <c r="AA303" s="101">
        <f t="shared" ref="AA303:AA339" si="88">+Y303+Z303</f>
        <v>199343121.05000001</v>
      </c>
      <c r="AB303" s="101"/>
      <c r="AC303" s="101"/>
      <c r="AD303" s="101">
        <f t="shared" ref="AD303:AD339" si="89">+AB303+AC303</f>
        <v>0</v>
      </c>
      <c r="AE303" s="101">
        <v>-4129858.14</v>
      </c>
      <c r="AF303" s="101">
        <v>12234878.91</v>
      </c>
      <c r="AG303" s="101">
        <f t="shared" ref="AG303:AG339" si="90">+AE303+AF303</f>
        <v>8105020.7699999996</v>
      </c>
      <c r="AH303" s="101">
        <v>33137078.059999999</v>
      </c>
      <c r="AI303" s="101">
        <v>1547642.94</v>
      </c>
      <c r="AJ303" s="107">
        <f t="shared" si="80"/>
        <v>34684721</v>
      </c>
    </row>
    <row r="304" spans="1:36" ht="14.25" thickTop="1" thickBot="1" x14ac:dyDescent="0.25">
      <c r="A304" s="52" t="s">
        <v>97</v>
      </c>
      <c r="B304" s="102">
        <f t="shared" si="78"/>
        <v>455655326.07999998</v>
      </c>
      <c r="C304" s="102">
        <f t="shared" si="79"/>
        <v>108240001.51000001</v>
      </c>
      <c r="D304" s="101">
        <v>1714859.11</v>
      </c>
      <c r="E304" s="101"/>
      <c r="F304" s="101">
        <f t="shared" si="81"/>
        <v>1714859.11</v>
      </c>
      <c r="G304" s="101">
        <v>37868894.170000002</v>
      </c>
      <c r="H304" s="101">
        <v>67742211.329999998</v>
      </c>
      <c r="I304" s="101">
        <f t="shared" si="82"/>
        <v>105611105.5</v>
      </c>
      <c r="J304" s="145"/>
      <c r="K304" s="101">
        <v>21521297.050000001</v>
      </c>
      <c r="L304" s="101">
        <f t="shared" si="83"/>
        <v>21521297.050000001</v>
      </c>
      <c r="M304" s="101">
        <v>8416434.1699999999</v>
      </c>
      <c r="N304" s="101">
        <v>1410320.54</v>
      </c>
      <c r="O304" s="101">
        <f t="shared" si="84"/>
        <v>9826754.7100000009</v>
      </c>
      <c r="P304" s="101">
        <v>229846673.94999999</v>
      </c>
      <c r="Q304" s="101">
        <v>16334937.369999999</v>
      </c>
      <c r="R304" s="101">
        <f t="shared" si="85"/>
        <v>246181611.31999999</v>
      </c>
      <c r="S304" s="101">
        <v>689490.32</v>
      </c>
      <c r="T304" s="101"/>
      <c r="U304" s="101">
        <f t="shared" si="86"/>
        <v>689490.32</v>
      </c>
      <c r="V304" s="101">
        <v>6414336.9100000001</v>
      </c>
      <c r="W304" s="101"/>
      <c r="X304" s="101">
        <f t="shared" si="87"/>
        <v>6414336.9100000001</v>
      </c>
      <c r="Y304" s="101">
        <v>123267601.65000001</v>
      </c>
      <c r="Z304" s="101">
        <v>184173.63</v>
      </c>
      <c r="AA304" s="101">
        <f t="shared" si="88"/>
        <v>123451775.28</v>
      </c>
      <c r="AB304" s="101"/>
      <c r="AC304" s="101"/>
      <c r="AD304" s="101">
        <f t="shared" si="89"/>
        <v>0</v>
      </c>
      <c r="AE304" s="101">
        <v>6784824.8199999994</v>
      </c>
      <c r="AF304" s="101">
        <v>625531.62</v>
      </c>
      <c r="AG304" s="101">
        <f t="shared" si="90"/>
        <v>7410356.4399999995</v>
      </c>
      <c r="AH304" s="101">
        <v>40652210.980000004</v>
      </c>
      <c r="AI304" s="101">
        <v>421529.97</v>
      </c>
      <c r="AJ304" s="107">
        <f t="shared" si="80"/>
        <v>41073740.950000003</v>
      </c>
    </row>
    <row r="305" spans="1:36" ht="14.25" thickTop="1" thickBot="1" x14ac:dyDescent="0.25">
      <c r="A305" s="52" t="s">
        <v>94</v>
      </c>
      <c r="B305" s="102">
        <f t="shared" si="78"/>
        <v>406543968.83999997</v>
      </c>
      <c r="C305" s="102">
        <f t="shared" si="79"/>
        <v>20309528.02</v>
      </c>
      <c r="D305" s="101">
        <v>1004991.12</v>
      </c>
      <c r="E305" s="101"/>
      <c r="F305" s="101">
        <f t="shared" si="81"/>
        <v>1004991.12</v>
      </c>
      <c r="G305" s="101">
        <v>16524112.42</v>
      </c>
      <c r="H305" s="101">
        <v>11487.96</v>
      </c>
      <c r="I305" s="101">
        <f t="shared" si="82"/>
        <v>16535600.380000001</v>
      </c>
      <c r="J305" s="101">
        <v>55681.909999999996</v>
      </c>
      <c r="K305" s="101">
        <v>13582268.060000001</v>
      </c>
      <c r="L305" s="101">
        <f t="shared" si="83"/>
        <v>13637949.970000001</v>
      </c>
      <c r="M305" s="101">
        <v>576427.04</v>
      </c>
      <c r="N305" s="101">
        <v>283059</v>
      </c>
      <c r="O305" s="101">
        <f t="shared" si="84"/>
        <v>859486.04</v>
      </c>
      <c r="P305" s="101">
        <v>178830479.34999999</v>
      </c>
      <c r="Q305" s="101">
        <v>5832544.5300000003</v>
      </c>
      <c r="R305" s="101">
        <f t="shared" si="85"/>
        <v>184663023.88</v>
      </c>
      <c r="S305" s="101">
        <v>3497497.94</v>
      </c>
      <c r="T305" s="101"/>
      <c r="U305" s="101">
        <f t="shared" si="86"/>
        <v>3497497.94</v>
      </c>
      <c r="V305" s="101">
        <v>18651209.41</v>
      </c>
      <c r="W305" s="101">
        <v>70276.009999999995</v>
      </c>
      <c r="X305" s="101">
        <f t="shared" si="87"/>
        <v>18721485.420000002</v>
      </c>
      <c r="Y305" s="101">
        <v>115014640.72</v>
      </c>
      <c r="Z305" s="101">
        <v>237784.56</v>
      </c>
      <c r="AA305" s="101">
        <f t="shared" si="88"/>
        <v>115252425.28</v>
      </c>
      <c r="AB305" s="108"/>
      <c r="AC305" s="101"/>
      <c r="AD305" s="101">
        <f t="shared" si="89"/>
        <v>0</v>
      </c>
      <c r="AE305" s="101">
        <v>14397776.880000001</v>
      </c>
      <c r="AF305" s="101">
        <v>8692.43</v>
      </c>
      <c r="AG305" s="101">
        <f t="shared" si="90"/>
        <v>14406469.310000001</v>
      </c>
      <c r="AH305" s="101">
        <v>57991152.049999997</v>
      </c>
      <c r="AI305" s="101">
        <v>283415.47000000003</v>
      </c>
      <c r="AJ305" s="107">
        <f t="shared" si="80"/>
        <v>58274567.519999996</v>
      </c>
    </row>
    <row r="306" spans="1:36" ht="14.25" thickTop="1" thickBot="1" x14ac:dyDescent="0.25">
      <c r="A306" s="52" t="s">
        <v>89</v>
      </c>
      <c r="B306" s="102">
        <f t="shared" si="78"/>
        <v>391599512.44000006</v>
      </c>
      <c r="C306" s="102">
        <f t="shared" si="79"/>
        <v>59268768.5</v>
      </c>
      <c r="D306" s="101">
        <v>146280.67000000001</v>
      </c>
      <c r="E306" s="101"/>
      <c r="F306" s="101">
        <f t="shared" si="81"/>
        <v>146280.67000000001</v>
      </c>
      <c r="G306" s="101">
        <v>5241793.37</v>
      </c>
      <c r="H306" s="101"/>
      <c r="I306" s="101">
        <f t="shared" si="82"/>
        <v>5241793.37</v>
      </c>
      <c r="J306" s="101">
        <v>2351363.1</v>
      </c>
      <c r="K306" s="101">
        <v>31576293.02</v>
      </c>
      <c r="L306" s="101">
        <f t="shared" si="83"/>
        <v>33927656.119999997</v>
      </c>
      <c r="M306" s="101">
        <v>2247693.87</v>
      </c>
      <c r="N306" s="101"/>
      <c r="O306" s="101">
        <f t="shared" si="84"/>
        <v>2247693.87</v>
      </c>
      <c r="P306" s="101">
        <v>208203430.29000002</v>
      </c>
      <c r="Q306" s="101">
        <v>24823908.77</v>
      </c>
      <c r="R306" s="101">
        <f t="shared" si="85"/>
        <v>233027339.06000003</v>
      </c>
      <c r="S306" s="101">
        <v>2550661.9</v>
      </c>
      <c r="T306" s="101"/>
      <c r="U306" s="101">
        <f t="shared" si="86"/>
        <v>2550661.9</v>
      </c>
      <c r="V306" s="101">
        <v>11769821.33</v>
      </c>
      <c r="W306" s="101"/>
      <c r="X306" s="101">
        <f t="shared" si="87"/>
        <v>11769821.33</v>
      </c>
      <c r="Y306" s="101">
        <v>130918058.23999999</v>
      </c>
      <c r="Z306" s="101">
        <v>109781.61</v>
      </c>
      <c r="AA306" s="101">
        <f t="shared" si="88"/>
        <v>131027839.84999999</v>
      </c>
      <c r="AB306" s="101"/>
      <c r="AC306" s="101"/>
      <c r="AD306" s="101">
        <f t="shared" si="89"/>
        <v>0</v>
      </c>
      <c r="AE306" s="101">
        <v>5159344.6099999994</v>
      </c>
      <c r="AF306" s="101">
        <v>233674.43</v>
      </c>
      <c r="AG306" s="101">
        <f t="shared" si="90"/>
        <v>5393019.0399999991</v>
      </c>
      <c r="AH306" s="101">
        <v>23011065.060000002</v>
      </c>
      <c r="AI306" s="109">
        <v>2525110.6700000004</v>
      </c>
      <c r="AJ306" s="107">
        <f t="shared" si="80"/>
        <v>25536175.730000004</v>
      </c>
    </row>
    <row r="307" spans="1:36" ht="14.25" thickTop="1" thickBot="1" x14ac:dyDescent="0.25">
      <c r="A307" s="52" t="s">
        <v>127</v>
      </c>
      <c r="B307" s="102">
        <f t="shared" si="78"/>
        <v>0</v>
      </c>
      <c r="C307" s="102">
        <f t="shared" si="79"/>
        <v>5454680.2800000003</v>
      </c>
      <c r="D307" s="101"/>
      <c r="E307" s="101"/>
      <c r="F307" s="101">
        <f t="shared" si="81"/>
        <v>0</v>
      </c>
      <c r="G307" s="101"/>
      <c r="H307" s="101"/>
      <c r="I307" s="101">
        <f t="shared" si="82"/>
        <v>0</v>
      </c>
      <c r="J307" s="101"/>
      <c r="K307" s="101">
        <v>5454680.2800000003</v>
      </c>
      <c r="L307" s="101">
        <f t="shared" si="83"/>
        <v>5454680.2800000003</v>
      </c>
      <c r="M307" s="101"/>
      <c r="N307" s="101"/>
      <c r="O307" s="101">
        <f t="shared" si="84"/>
        <v>0</v>
      </c>
      <c r="P307" s="101"/>
      <c r="Q307" s="101"/>
      <c r="R307" s="101">
        <f t="shared" si="85"/>
        <v>0</v>
      </c>
      <c r="S307" s="101"/>
      <c r="T307" s="101"/>
      <c r="U307" s="101">
        <f t="shared" si="86"/>
        <v>0</v>
      </c>
      <c r="V307" s="101"/>
      <c r="W307" s="101"/>
      <c r="X307" s="101">
        <f t="shared" si="87"/>
        <v>0</v>
      </c>
      <c r="Y307" s="101"/>
      <c r="Z307" s="101"/>
      <c r="AA307" s="101">
        <f t="shared" si="88"/>
        <v>0</v>
      </c>
      <c r="AB307" s="101"/>
      <c r="AC307" s="101"/>
      <c r="AD307" s="101">
        <f t="shared" si="89"/>
        <v>0</v>
      </c>
      <c r="AE307" s="101"/>
      <c r="AF307" s="101"/>
      <c r="AG307" s="101">
        <f t="shared" si="90"/>
        <v>0</v>
      </c>
      <c r="AH307" s="101"/>
      <c r="AI307" s="101"/>
      <c r="AJ307" s="107">
        <f t="shared" si="80"/>
        <v>0</v>
      </c>
    </row>
    <row r="308" spans="1:36" ht="14.25" thickTop="1" thickBot="1" x14ac:dyDescent="0.25">
      <c r="A308" s="52" t="s">
        <v>91</v>
      </c>
      <c r="B308" s="102">
        <f t="shared" si="78"/>
        <v>73072757.163793102</v>
      </c>
      <c r="C308" s="102">
        <f t="shared" si="79"/>
        <v>71300.87999999999</v>
      </c>
      <c r="D308" s="101"/>
      <c r="E308" s="101"/>
      <c r="F308" s="101">
        <f t="shared" si="81"/>
        <v>0</v>
      </c>
      <c r="G308" s="101">
        <v>8598.7758620689656</v>
      </c>
      <c r="H308" s="101"/>
      <c r="I308" s="101">
        <f t="shared" si="82"/>
        <v>8598.7758620689656</v>
      </c>
      <c r="J308" s="101"/>
      <c r="K308" s="101"/>
      <c r="L308" s="101">
        <f t="shared" si="83"/>
        <v>0</v>
      </c>
      <c r="M308" s="101"/>
      <c r="N308" s="101"/>
      <c r="O308" s="101">
        <f t="shared" si="84"/>
        <v>0</v>
      </c>
      <c r="P308" s="101">
        <v>6937765.1293103453</v>
      </c>
      <c r="Q308" s="101">
        <v>12767.3</v>
      </c>
      <c r="R308" s="101">
        <f t="shared" si="85"/>
        <v>6950532.4293103451</v>
      </c>
      <c r="S308" s="101">
        <v>110874.42241379312</v>
      </c>
      <c r="T308" s="101"/>
      <c r="U308" s="101">
        <f t="shared" si="86"/>
        <v>110874.42241379312</v>
      </c>
      <c r="V308" s="101">
        <v>24649.267241379312</v>
      </c>
      <c r="W308" s="101"/>
      <c r="X308" s="101">
        <f t="shared" si="87"/>
        <v>24649.267241379312</v>
      </c>
      <c r="Y308" s="101">
        <v>61943011.155172415</v>
      </c>
      <c r="Z308" s="101">
        <v>54067.48</v>
      </c>
      <c r="AA308" s="101">
        <f t="shared" si="88"/>
        <v>61997078.635172412</v>
      </c>
      <c r="AB308" s="101"/>
      <c r="AC308" s="101"/>
      <c r="AD308" s="101">
        <f t="shared" si="89"/>
        <v>0</v>
      </c>
      <c r="AE308" s="101">
        <v>740951.04310344835</v>
      </c>
      <c r="AF308" s="101">
        <v>4465.84</v>
      </c>
      <c r="AG308" s="101">
        <f t="shared" si="90"/>
        <v>745416.88310344832</v>
      </c>
      <c r="AH308" s="101">
        <v>3306907.3706896552</v>
      </c>
      <c r="AI308" s="101">
        <v>0.26</v>
      </c>
      <c r="AJ308" s="107">
        <f t="shared" si="80"/>
        <v>3306907.630689655</v>
      </c>
    </row>
    <row r="309" spans="1:36" ht="14.25" thickTop="1" thickBot="1" x14ac:dyDescent="0.25">
      <c r="A309" s="52" t="s">
        <v>123</v>
      </c>
      <c r="B309" s="102">
        <f>(D309+G309+J309+M309+P309+S309+V309+Y309+AB309+AE309+AH309)</f>
        <v>13836957.370352646</v>
      </c>
      <c r="C309" s="102">
        <f t="shared" si="79"/>
        <v>76475695.260000005</v>
      </c>
      <c r="D309" s="101"/>
      <c r="E309" s="101"/>
      <c r="F309" s="101">
        <f t="shared" si="81"/>
        <v>0</v>
      </c>
      <c r="G309" s="101">
        <v>6720651.2272586441</v>
      </c>
      <c r="H309" s="101">
        <v>76475695.260000005</v>
      </c>
      <c r="I309" s="101">
        <f t="shared" si="82"/>
        <v>83196346.487258643</v>
      </c>
      <c r="J309" s="101"/>
      <c r="K309" s="101"/>
      <c r="L309" s="101">
        <f t="shared" si="83"/>
        <v>0</v>
      </c>
      <c r="M309" s="101">
        <v>1290958.6000000001</v>
      </c>
      <c r="N309" s="101"/>
      <c r="O309" s="101">
        <f t="shared" si="84"/>
        <v>1290958.6000000001</v>
      </c>
      <c r="P309" s="101">
        <v>4754184.715516001</v>
      </c>
      <c r="Q309" s="101"/>
      <c r="R309" s="101">
        <f t="shared" si="85"/>
        <v>4754184.715516001</v>
      </c>
      <c r="S309" s="101"/>
      <c r="T309" s="101"/>
      <c r="U309" s="101">
        <f t="shared" si="86"/>
        <v>0</v>
      </c>
      <c r="V309" s="101"/>
      <c r="W309" s="101"/>
      <c r="X309" s="101">
        <f t="shared" si="87"/>
        <v>0</v>
      </c>
      <c r="Y309" s="101"/>
      <c r="Z309" s="101"/>
      <c r="AA309" s="101">
        <f t="shared" si="88"/>
        <v>0</v>
      </c>
      <c r="AB309" s="101"/>
      <c r="AC309" s="101"/>
      <c r="AD309" s="101">
        <f t="shared" si="89"/>
        <v>0</v>
      </c>
      <c r="AE309" s="101"/>
      <c r="AF309" s="101"/>
      <c r="AG309" s="101">
        <f t="shared" si="90"/>
        <v>0</v>
      </c>
      <c r="AH309" s="101">
        <v>1071162.827578</v>
      </c>
      <c r="AI309" s="101"/>
      <c r="AJ309" s="107">
        <f t="shared" si="80"/>
        <v>1071162.827578</v>
      </c>
    </row>
    <row r="310" spans="1:36" ht="14.25" thickTop="1" thickBot="1" x14ac:dyDescent="0.25">
      <c r="A310" s="52" t="s">
        <v>78</v>
      </c>
      <c r="B310" s="102">
        <f t="shared" si="78"/>
        <v>82236780.767241389</v>
      </c>
      <c r="C310" s="102">
        <f t="shared" si="79"/>
        <v>62159.95</v>
      </c>
      <c r="D310" s="101"/>
      <c r="E310" s="145"/>
      <c r="F310" s="101">
        <f t="shared" si="81"/>
        <v>0</v>
      </c>
      <c r="G310" s="101">
        <v>25162.318965517243</v>
      </c>
      <c r="H310" s="101"/>
      <c r="I310" s="101">
        <f t="shared" si="82"/>
        <v>25162.318965517243</v>
      </c>
      <c r="J310" s="101"/>
      <c r="K310" s="101"/>
      <c r="L310" s="101">
        <f t="shared" si="83"/>
        <v>0</v>
      </c>
      <c r="M310" s="101"/>
      <c r="N310" s="101"/>
      <c r="O310" s="101">
        <f t="shared" si="84"/>
        <v>0</v>
      </c>
      <c r="P310" s="101">
        <v>122175.35344827587</v>
      </c>
      <c r="Q310" s="101"/>
      <c r="R310" s="101">
        <f t="shared" si="85"/>
        <v>122175.35344827587</v>
      </c>
      <c r="S310" s="101">
        <v>14801.724137931036</v>
      </c>
      <c r="T310" s="145"/>
      <c r="U310" s="101">
        <f t="shared" si="86"/>
        <v>14801.724137931036</v>
      </c>
      <c r="V310" s="101">
        <v>2600711.4827586208</v>
      </c>
      <c r="W310" s="101"/>
      <c r="X310" s="101">
        <f t="shared" si="87"/>
        <v>2600711.4827586208</v>
      </c>
      <c r="Y310" s="101">
        <v>79160883.965517253</v>
      </c>
      <c r="Z310" s="101">
        <v>62159.95</v>
      </c>
      <c r="AA310" s="101">
        <f t="shared" si="88"/>
        <v>79223043.915517256</v>
      </c>
      <c r="AB310" s="101"/>
      <c r="AC310" s="101"/>
      <c r="AD310" s="101">
        <f t="shared" si="89"/>
        <v>0</v>
      </c>
      <c r="AE310" s="101">
        <v>261933.85344827588</v>
      </c>
      <c r="AF310" s="101"/>
      <c r="AG310" s="101">
        <f t="shared" si="90"/>
        <v>261933.85344827588</v>
      </c>
      <c r="AH310" s="101">
        <v>51112.068965517246</v>
      </c>
      <c r="AI310" s="101"/>
      <c r="AJ310" s="107">
        <f t="shared" si="80"/>
        <v>51112.068965517246</v>
      </c>
    </row>
    <row r="311" spans="1:36" ht="14.25" thickTop="1" thickBot="1" x14ac:dyDescent="0.25">
      <c r="A311" s="52" t="s">
        <v>93</v>
      </c>
      <c r="B311" s="102">
        <f t="shared" si="78"/>
        <v>6566739.1896551726</v>
      </c>
      <c r="C311" s="102">
        <f t="shared" si="79"/>
        <v>228966265.98999998</v>
      </c>
      <c r="D311" s="101">
        <v>6442667.4655172415</v>
      </c>
      <c r="E311" s="101"/>
      <c r="F311" s="101">
        <f t="shared" si="81"/>
        <v>6442667.4655172415</v>
      </c>
      <c r="G311" s="101">
        <v>124071.72413793106</v>
      </c>
      <c r="H311" s="101">
        <v>150819.89000000001</v>
      </c>
      <c r="I311" s="101">
        <f t="shared" si="82"/>
        <v>274891.61413793109</v>
      </c>
      <c r="J311" s="101"/>
      <c r="K311" s="101">
        <v>228815446.09999999</v>
      </c>
      <c r="L311" s="101">
        <f t="shared" si="83"/>
        <v>228815446.09999999</v>
      </c>
      <c r="M311" s="101"/>
      <c r="N311" s="101"/>
      <c r="O311" s="101">
        <f t="shared" si="84"/>
        <v>0</v>
      </c>
      <c r="P311" s="101"/>
      <c r="Q311" s="101"/>
      <c r="R311" s="101">
        <f t="shared" si="85"/>
        <v>0</v>
      </c>
      <c r="S311" s="101"/>
      <c r="T311" s="101"/>
      <c r="U311" s="101">
        <f t="shared" si="86"/>
        <v>0</v>
      </c>
      <c r="V311" s="101"/>
      <c r="W311" s="101"/>
      <c r="X311" s="101">
        <f t="shared" si="87"/>
        <v>0</v>
      </c>
      <c r="Y311" s="101"/>
      <c r="Z311" s="101"/>
      <c r="AA311" s="101">
        <f t="shared" si="88"/>
        <v>0</v>
      </c>
      <c r="AB311" s="101"/>
      <c r="AC311" s="101"/>
      <c r="AD311" s="101">
        <f t="shared" si="89"/>
        <v>0</v>
      </c>
      <c r="AE311" s="101"/>
      <c r="AF311" s="101"/>
      <c r="AG311" s="101">
        <f t="shared" si="90"/>
        <v>0</v>
      </c>
      <c r="AH311" s="101"/>
      <c r="AI311" s="101"/>
      <c r="AJ311" s="107">
        <f t="shared" si="80"/>
        <v>0</v>
      </c>
    </row>
    <row r="312" spans="1:36" ht="14.25" thickTop="1" thickBot="1" x14ac:dyDescent="0.25">
      <c r="A312" s="52" t="s">
        <v>96</v>
      </c>
      <c r="B312" s="102">
        <f t="shared" si="78"/>
        <v>6407668.7600000007</v>
      </c>
      <c r="C312" s="102">
        <f t="shared" si="79"/>
        <v>0</v>
      </c>
      <c r="D312" s="101">
        <v>86636.19</v>
      </c>
      <c r="E312" s="101"/>
      <c r="F312" s="101">
        <f t="shared" si="81"/>
        <v>86636.19</v>
      </c>
      <c r="G312" s="101">
        <v>68138.3</v>
      </c>
      <c r="H312" s="101"/>
      <c r="I312" s="101">
        <f t="shared" si="82"/>
        <v>68138.3</v>
      </c>
      <c r="J312" s="101"/>
      <c r="K312" s="101"/>
      <c r="L312" s="101">
        <f t="shared" si="83"/>
        <v>0</v>
      </c>
      <c r="M312" s="101">
        <v>551.72</v>
      </c>
      <c r="N312" s="101"/>
      <c r="O312" s="101">
        <f t="shared" si="84"/>
        <v>551.72</v>
      </c>
      <c r="P312" s="101">
        <v>1958039.26</v>
      </c>
      <c r="Q312" s="101"/>
      <c r="R312" s="101">
        <f t="shared" si="85"/>
        <v>1958039.26</v>
      </c>
      <c r="S312" s="101"/>
      <c r="T312" s="101"/>
      <c r="U312" s="101">
        <f t="shared" si="86"/>
        <v>0</v>
      </c>
      <c r="V312" s="101">
        <v>56565.06</v>
      </c>
      <c r="W312" s="101"/>
      <c r="X312" s="101">
        <f t="shared" si="87"/>
        <v>56565.06</v>
      </c>
      <c r="Y312" s="101">
        <v>3123343.5700000003</v>
      </c>
      <c r="Z312" s="101"/>
      <c r="AA312" s="101">
        <f t="shared" si="88"/>
        <v>3123343.5700000003</v>
      </c>
      <c r="AB312" s="101"/>
      <c r="AC312" s="101"/>
      <c r="AD312" s="101">
        <f t="shared" si="89"/>
        <v>0</v>
      </c>
      <c r="AE312" s="101">
        <v>349181.63</v>
      </c>
      <c r="AF312" s="101"/>
      <c r="AG312" s="101">
        <f t="shared" si="90"/>
        <v>349181.63</v>
      </c>
      <c r="AH312" s="101">
        <v>765213.03</v>
      </c>
      <c r="AI312" s="101"/>
      <c r="AJ312" s="107">
        <f t="shared" si="80"/>
        <v>765213.03</v>
      </c>
    </row>
    <row r="313" spans="1:36" ht="14.25" thickTop="1" thickBot="1" x14ac:dyDescent="0.25">
      <c r="A313" s="52" t="s">
        <v>83</v>
      </c>
      <c r="B313" s="102">
        <f t="shared" si="78"/>
        <v>21121497.75</v>
      </c>
      <c r="C313" s="102">
        <f t="shared" si="79"/>
        <v>0</v>
      </c>
      <c r="D313" s="101"/>
      <c r="E313" s="101"/>
      <c r="F313" s="101">
        <f t="shared" si="81"/>
        <v>0</v>
      </c>
      <c r="G313" s="101"/>
      <c r="H313" s="101"/>
      <c r="I313" s="101">
        <f t="shared" si="82"/>
        <v>0</v>
      </c>
      <c r="J313" s="101"/>
      <c r="K313" s="101"/>
      <c r="L313" s="101">
        <f t="shared" si="83"/>
        <v>0</v>
      </c>
      <c r="M313" s="101"/>
      <c r="N313" s="101"/>
      <c r="O313" s="101">
        <f t="shared" si="84"/>
        <v>0</v>
      </c>
      <c r="P313" s="101"/>
      <c r="Q313" s="101"/>
      <c r="R313" s="101">
        <f t="shared" si="85"/>
        <v>0</v>
      </c>
      <c r="S313" s="101"/>
      <c r="T313" s="101"/>
      <c r="U313" s="101">
        <f t="shared" si="86"/>
        <v>0</v>
      </c>
      <c r="V313" s="101"/>
      <c r="W313" s="101"/>
      <c r="X313" s="101">
        <f t="shared" si="87"/>
        <v>0</v>
      </c>
      <c r="Y313" s="101">
        <v>21121497.75</v>
      </c>
      <c r="Z313" s="101"/>
      <c r="AA313" s="101">
        <f t="shared" si="88"/>
        <v>21121497.75</v>
      </c>
      <c r="AB313" s="101"/>
      <c r="AC313" s="101"/>
      <c r="AD313" s="101">
        <f t="shared" si="89"/>
        <v>0</v>
      </c>
      <c r="AE313" s="101"/>
      <c r="AF313" s="101"/>
      <c r="AG313" s="101">
        <f t="shared" si="90"/>
        <v>0</v>
      </c>
      <c r="AH313" s="101"/>
      <c r="AI313" s="101"/>
      <c r="AJ313" s="107">
        <f t="shared" si="80"/>
        <v>0</v>
      </c>
    </row>
    <row r="314" spans="1:36" ht="14.25" thickTop="1" thickBot="1" x14ac:dyDescent="0.25">
      <c r="A314" s="52" t="s">
        <v>125</v>
      </c>
      <c r="B314" s="102">
        <f t="shared" si="78"/>
        <v>51575.03</v>
      </c>
      <c r="C314" s="102">
        <f t="shared" si="79"/>
        <v>16362</v>
      </c>
      <c r="D314" s="101">
        <v>7336.21</v>
      </c>
      <c r="E314" s="101"/>
      <c r="F314" s="101">
        <f t="shared" si="81"/>
        <v>7336.21</v>
      </c>
      <c r="G314" s="101"/>
      <c r="H314" s="101"/>
      <c r="I314" s="101">
        <f t="shared" si="82"/>
        <v>0</v>
      </c>
      <c r="J314" s="101">
        <v>4820.7700000000004</v>
      </c>
      <c r="K314" s="101">
        <v>16362</v>
      </c>
      <c r="L314" s="101">
        <f t="shared" si="83"/>
        <v>21182.77</v>
      </c>
      <c r="M314" s="101"/>
      <c r="N314" s="101"/>
      <c r="O314" s="101">
        <f t="shared" si="84"/>
        <v>0</v>
      </c>
      <c r="P314" s="101"/>
      <c r="Q314" s="101"/>
      <c r="R314" s="101">
        <f t="shared" si="85"/>
        <v>0</v>
      </c>
      <c r="S314" s="101"/>
      <c r="T314" s="101"/>
      <c r="U314" s="101">
        <f t="shared" si="86"/>
        <v>0</v>
      </c>
      <c r="V314" s="101"/>
      <c r="W314" s="101"/>
      <c r="X314" s="101">
        <f t="shared" si="87"/>
        <v>0</v>
      </c>
      <c r="Y314" s="101">
        <v>5803.45</v>
      </c>
      <c r="Z314" s="101"/>
      <c r="AA314" s="101">
        <f t="shared" si="88"/>
        <v>5803.45</v>
      </c>
      <c r="AB314" s="101"/>
      <c r="AC314" s="101"/>
      <c r="AD314" s="101">
        <f t="shared" si="89"/>
        <v>0</v>
      </c>
      <c r="AE314" s="101"/>
      <c r="AF314" s="101"/>
      <c r="AG314" s="101">
        <f t="shared" si="90"/>
        <v>0</v>
      </c>
      <c r="AH314" s="101">
        <v>33614.6</v>
      </c>
      <c r="AI314" s="101"/>
      <c r="AJ314" s="107">
        <f t="shared" si="80"/>
        <v>33614.6</v>
      </c>
    </row>
    <row r="315" spans="1:36" ht="14.25" thickTop="1" thickBot="1" x14ac:dyDescent="0.25">
      <c r="A315" s="52" t="s">
        <v>81</v>
      </c>
      <c r="B315" s="102">
        <f t="shared" si="78"/>
        <v>31122773.22413794</v>
      </c>
      <c r="C315" s="102">
        <f t="shared" si="79"/>
        <v>41181.629999999997</v>
      </c>
      <c r="D315" s="101"/>
      <c r="E315" s="101"/>
      <c r="F315" s="101">
        <f t="shared" si="81"/>
        <v>0</v>
      </c>
      <c r="G315" s="101">
        <v>15250339.81034483</v>
      </c>
      <c r="H315" s="101">
        <v>41181.629999999997</v>
      </c>
      <c r="I315" s="101">
        <f t="shared" si="82"/>
        <v>15291521.440344831</v>
      </c>
      <c r="J315" s="101"/>
      <c r="K315" s="101"/>
      <c r="L315" s="101">
        <f t="shared" si="83"/>
        <v>0</v>
      </c>
      <c r="M315" s="101"/>
      <c r="N315" s="101"/>
      <c r="O315" s="101">
        <f t="shared" si="84"/>
        <v>0</v>
      </c>
      <c r="P315" s="101">
        <v>3715748.9396551731</v>
      </c>
      <c r="Q315" s="101"/>
      <c r="R315" s="101">
        <f t="shared" si="85"/>
        <v>3715748.9396551731</v>
      </c>
      <c r="S315" s="101"/>
      <c r="T315" s="101"/>
      <c r="U315" s="101">
        <f t="shared" si="86"/>
        <v>0</v>
      </c>
      <c r="V315" s="101">
        <v>12933.086206896553</v>
      </c>
      <c r="W315" s="101"/>
      <c r="X315" s="101">
        <f t="shared" si="87"/>
        <v>12933.086206896553</v>
      </c>
      <c r="Y315" s="101">
        <v>11131315.008620691</v>
      </c>
      <c r="Z315" s="101"/>
      <c r="AA315" s="101">
        <f t="shared" si="88"/>
        <v>11131315.008620691</v>
      </c>
      <c r="AB315" s="101"/>
      <c r="AC315" s="101"/>
      <c r="AD315" s="101">
        <f t="shared" si="89"/>
        <v>0</v>
      </c>
      <c r="AE315" s="101">
        <v>350265.14655172417</v>
      </c>
      <c r="AF315" s="101"/>
      <c r="AG315" s="101">
        <f t="shared" si="90"/>
        <v>350265.14655172417</v>
      </c>
      <c r="AH315" s="101">
        <v>662171.23275862075</v>
      </c>
      <c r="AI315" s="101"/>
      <c r="AJ315" s="107">
        <f t="shared" si="80"/>
        <v>662171.23275862075</v>
      </c>
    </row>
    <row r="316" spans="1:36" ht="14.25" thickTop="1" thickBot="1" x14ac:dyDescent="0.25">
      <c r="A316" s="52" t="s">
        <v>80</v>
      </c>
      <c r="B316" s="102">
        <f t="shared" si="78"/>
        <v>13791867.770000001</v>
      </c>
      <c r="C316" s="102">
        <f t="shared" si="79"/>
        <v>357380.31</v>
      </c>
      <c r="D316" s="101"/>
      <c r="E316" s="101"/>
      <c r="F316" s="101">
        <f t="shared" si="81"/>
        <v>0</v>
      </c>
      <c r="G316" s="101">
        <v>2515422.4300000002</v>
      </c>
      <c r="H316" s="101">
        <v>357380.31</v>
      </c>
      <c r="I316" s="101">
        <f t="shared" si="82"/>
        <v>2872802.74</v>
      </c>
      <c r="J316" s="101"/>
      <c r="K316" s="101"/>
      <c r="L316" s="101">
        <f t="shared" si="83"/>
        <v>0</v>
      </c>
      <c r="M316" s="101"/>
      <c r="N316" s="101"/>
      <c r="O316" s="101">
        <f t="shared" si="84"/>
        <v>0</v>
      </c>
      <c r="P316" s="101">
        <v>1071573.05</v>
      </c>
      <c r="Q316" s="101"/>
      <c r="R316" s="101">
        <f t="shared" si="85"/>
        <v>1071573.05</v>
      </c>
      <c r="S316" s="101">
        <v>153674.56</v>
      </c>
      <c r="T316" s="101"/>
      <c r="U316" s="101">
        <f t="shared" si="86"/>
        <v>153674.56</v>
      </c>
      <c r="V316" s="101">
        <v>24257.8</v>
      </c>
      <c r="W316" s="101"/>
      <c r="X316" s="101">
        <f t="shared" si="87"/>
        <v>24257.8</v>
      </c>
      <c r="Y316" s="101">
        <v>6866662.3600000003</v>
      </c>
      <c r="Z316" s="101"/>
      <c r="AA316" s="101">
        <f t="shared" si="88"/>
        <v>6866662.3600000003</v>
      </c>
      <c r="AB316" s="101"/>
      <c r="AC316" s="101"/>
      <c r="AD316" s="101">
        <f t="shared" si="89"/>
        <v>0</v>
      </c>
      <c r="AE316" s="101">
        <v>765315.9</v>
      </c>
      <c r="AF316" s="101"/>
      <c r="AG316" s="101">
        <f t="shared" si="90"/>
        <v>765315.9</v>
      </c>
      <c r="AH316" s="101">
        <v>2394961.67</v>
      </c>
      <c r="AI316" s="101"/>
      <c r="AJ316" s="107">
        <f t="shared" si="80"/>
        <v>2394961.67</v>
      </c>
    </row>
    <row r="317" spans="1:36" ht="14.25" thickTop="1" thickBot="1" x14ac:dyDescent="0.25">
      <c r="A317" s="52" t="s">
        <v>104</v>
      </c>
      <c r="B317" s="102">
        <f t="shared" si="78"/>
        <v>43892352.890000001</v>
      </c>
      <c r="C317" s="102">
        <f t="shared" si="79"/>
        <v>0</v>
      </c>
      <c r="D317" s="101"/>
      <c r="E317" s="101"/>
      <c r="F317" s="101">
        <f t="shared" si="81"/>
        <v>0</v>
      </c>
      <c r="G317" s="101">
        <v>12593.099999999999</v>
      </c>
      <c r="H317" s="101"/>
      <c r="I317" s="101">
        <f t="shared" si="82"/>
        <v>12593.099999999999</v>
      </c>
      <c r="J317" s="101"/>
      <c r="K317" s="101"/>
      <c r="L317" s="101">
        <f t="shared" si="83"/>
        <v>0</v>
      </c>
      <c r="M317" s="101"/>
      <c r="N317" s="101"/>
      <c r="O317" s="101">
        <f t="shared" si="84"/>
        <v>0</v>
      </c>
      <c r="P317" s="101">
        <v>81312.160000000003</v>
      </c>
      <c r="Q317" s="101"/>
      <c r="R317" s="101">
        <f t="shared" si="85"/>
        <v>81312.160000000003</v>
      </c>
      <c r="S317" s="101"/>
      <c r="T317" s="101"/>
      <c r="U317" s="101">
        <f t="shared" si="86"/>
        <v>0</v>
      </c>
      <c r="V317" s="101">
        <v>263497.34999999998</v>
      </c>
      <c r="W317" s="101"/>
      <c r="X317" s="101">
        <f t="shared" si="87"/>
        <v>263497.34999999998</v>
      </c>
      <c r="Y317" s="101">
        <v>40747596.230000004</v>
      </c>
      <c r="Z317" s="101"/>
      <c r="AA317" s="101">
        <f t="shared" si="88"/>
        <v>40747596.230000004</v>
      </c>
      <c r="AB317" s="101"/>
      <c r="AC317" s="101"/>
      <c r="AD317" s="101">
        <f t="shared" si="89"/>
        <v>0</v>
      </c>
      <c r="AE317" s="101">
        <v>2716437.6199999996</v>
      </c>
      <c r="AF317" s="101"/>
      <c r="AG317" s="101">
        <f t="shared" si="90"/>
        <v>2716437.6199999996</v>
      </c>
      <c r="AH317" s="101">
        <v>70916.430000000008</v>
      </c>
      <c r="AI317" s="101"/>
      <c r="AJ317" s="107">
        <f t="shared" si="80"/>
        <v>70916.430000000008</v>
      </c>
    </row>
    <row r="318" spans="1:36" ht="14.25" thickTop="1" thickBot="1" x14ac:dyDescent="0.25">
      <c r="A318" s="52" t="s">
        <v>79</v>
      </c>
      <c r="B318" s="102">
        <f t="shared" si="78"/>
        <v>24924002.335517243</v>
      </c>
      <c r="C318" s="102">
        <f t="shared" si="79"/>
        <v>86966018.709999993</v>
      </c>
      <c r="D318" s="101">
        <v>1000.0000000000001</v>
      </c>
      <c r="E318" s="101"/>
      <c r="F318" s="101">
        <f t="shared" si="81"/>
        <v>1000.0000000000001</v>
      </c>
      <c r="G318" s="101">
        <v>1721914.7327586208</v>
      </c>
      <c r="H318" s="101">
        <v>86732301.359999999</v>
      </c>
      <c r="I318" s="101">
        <f t="shared" si="82"/>
        <v>88454216.092758626</v>
      </c>
      <c r="J318" s="101"/>
      <c r="K318" s="101">
        <v>34423.490000000005</v>
      </c>
      <c r="L318" s="101">
        <f t="shared" si="83"/>
        <v>34423.490000000005</v>
      </c>
      <c r="M318" s="101">
        <v>141960.0948275862</v>
      </c>
      <c r="N318" s="101">
        <v>157634.4</v>
      </c>
      <c r="O318" s="101">
        <f t="shared" si="84"/>
        <v>299594.49482758623</v>
      </c>
      <c r="P318" s="101">
        <v>2172239.2586206896</v>
      </c>
      <c r="Q318" s="101"/>
      <c r="R318" s="101">
        <f t="shared" si="85"/>
        <v>2172239.2586206896</v>
      </c>
      <c r="S318" s="101">
        <v>2404439.0172413792</v>
      </c>
      <c r="T318" s="101"/>
      <c r="U318" s="101">
        <f t="shared" si="86"/>
        <v>2404439.0172413792</v>
      </c>
      <c r="V318" s="101">
        <v>187113.43965517241</v>
      </c>
      <c r="W318" s="101"/>
      <c r="X318" s="101">
        <f t="shared" si="87"/>
        <v>187113.43965517241</v>
      </c>
      <c r="Y318" s="101">
        <v>15144908.275172412</v>
      </c>
      <c r="Z318" s="101">
        <v>41659.46</v>
      </c>
      <c r="AA318" s="101">
        <f t="shared" si="88"/>
        <v>15186567.735172413</v>
      </c>
      <c r="AB318" s="101"/>
      <c r="AC318" s="101"/>
      <c r="AD318" s="101">
        <f t="shared" si="89"/>
        <v>0</v>
      </c>
      <c r="AE318" s="101">
        <v>1278772.5172413795</v>
      </c>
      <c r="AF318" s="101"/>
      <c r="AG318" s="101">
        <f t="shared" si="90"/>
        <v>1278772.5172413795</v>
      </c>
      <c r="AH318" s="101">
        <v>1871655</v>
      </c>
      <c r="AI318" s="101"/>
      <c r="AJ318" s="107">
        <f t="shared" si="80"/>
        <v>1871655</v>
      </c>
    </row>
    <row r="319" spans="1:36" ht="14.25" thickTop="1" thickBot="1" x14ac:dyDescent="0.25">
      <c r="A319" s="52" t="s">
        <v>84</v>
      </c>
      <c r="B319" s="102">
        <f t="shared" si="78"/>
        <v>0</v>
      </c>
      <c r="C319" s="102">
        <f t="shared" si="79"/>
        <v>0</v>
      </c>
      <c r="D319" s="101"/>
      <c r="E319" s="101"/>
      <c r="F319" s="101">
        <f t="shared" si="81"/>
        <v>0</v>
      </c>
      <c r="G319" s="101"/>
      <c r="H319" s="101"/>
      <c r="I319" s="101">
        <f t="shared" si="82"/>
        <v>0</v>
      </c>
      <c r="J319" s="101"/>
      <c r="K319" s="101"/>
      <c r="L319" s="101">
        <f t="shared" si="83"/>
        <v>0</v>
      </c>
      <c r="M319" s="101"/>
      <c r="N319" s="101"/>
      <c r="O319" s="101">
        <f t="shared" si="84"/>
        <v>0</v>
      </c>
      <c r="P319" s="101"/>
      <c r="Q319" s="101"/>
      <c r="R319" s="101">
        <f t="shared" si="85"/>
        <v>0</v>
      </c>
      <c r="S319" s="101"/>
      <c r="T319" s="101"/>
      <c r="U319" s="101">
        <f t="shared" si="86"/>
        <v>0</v>
      </c>
      <c r="V319" s="101"/>
      <c r="W319" s="101"/>
      <c r="X319" s="101">
        <f t="shared" si="87"/>
        <v>0</v>
      </c>
      <c r="Y319" s="101"/>
      <c r="Z319" s="101"/>
      <c r="AA319" s="101">
        <f t="shared" si="88"/>
        <v>0</v>
      </c>
      <c r="AB319" s="101"/>
      <c r="AC319" s="101"/>
      <c r="AD319" s="101">
        <f t="shared" si="89"/>
        <v>0</v>
      </c>
      <c r="AE319" s="101"/>
      <c r="AF319" s="101"/>
      <c r="AG319" s="101">
        <f t="shared" si="90"/>
        <v>0</v>
      </c>
      <c r="AH319" s="101"/>
      <c r="AI319" s="101"/>
      <c r="AJ319" s="107">
        <f t="shared" si="80"/>
        <v>0</v>
      </c>
    </row>
    <row r="320" spans="1:36" ht="14.25" thickTop="1" thickBot="1" x14ac:dyDescent="0.25">
      <c r="A320" s="52" t="s">
        <v>98</v>
      </c>
      <c r="B320" s="102">
        <f t="shared" si="78"/>
        <v>822975.06034482759</v>
      </c>
      <c r="C320" s="102">
        <f t="shared" si="79"/>
        <v>32271365.57</v>
      </c>
      <c r="D320" s="101"/>
      <c r="E320" s="101"/>
      <c r="F320" s="101">
        <f t="shared" si="81"/>
        <v>0</v>
      </c>
      <c r="G320" s="101">
        <v>822975.06034482759</v>
      </c>
      <c r="H320" s="101"/>
      <c r="I320" s="101">
        <f t="shared" si="82"/>
        <v>822975.06034482759</v>
      </c>
      <c r="J320" s="101"/>
      <c r="K320" s="101">
        <v>32271365.57</v>
      </c>
      <c r="L320" s="101">
        <f t="shared" si="83"/>
        <v>32271365.57</v>
      </c>
      <c r="M320" s="101"/>
      <c r="N320" s="101"/>
      <c r="O320" s="101">
        <f t="shared" si="84"/>
        <v>0</v>
      </c>
      <c r="P320" s="101"/>
      <c r="Q320" s="101"/>
      <c r="R320" s="101">
        <f t="shared" si="85"/>
        <v>0</v>
      </c>
      <c r="S320" s="101"/>
      <c r="T320" s="101"/>
      <c r="U320" s="101">
        <f t="shared" si="86"/>
        <v>0</v>
      </c>
      <c r="V320" s="101"/>
      <c r="W320" s="101"/>
      <c r="X320" s="101">
        <f t="shared" si="87"/>
        <v>0</v>
      </c>
      <c r="Y320" s="101"/>
      <c r="Z320" s="101"/>
      <c r="AA320" s="101">
        <f t="shared" si="88"/>
        <v>0</v>
      </c>
      <c r="AB320" s="101"/>
      <c r="AC320" s="101"/>
      <c r="AD320" s="101">
        <f t="shared" si="89"/>
        <v>0</v>
      </c>
      <c r="AE320" s="101"/>
      <c r="AF320" s="101"/>
      <c r="AG320" s="101">
        <f t="shared" si="90"/>
        <v>0</v>
      </c>
      <c r="AH320" s="101"/>
      <c r="AI320" s="101"/>
      <c r="AJ320" s="107">
        <f t="shared" si="80"/>
        <v>0</v>
      </c>
    </row>
    <row r="321" spans="1:36" ht="14.25" thickTop="1" thickBot="1" x14ac:dyDescent="0.25">
      <c r="A321" s="52" t="s">
        <v>90</v>
      </c>
      <c r="B321" s="102">
        <f t="shared" si="78"/>
        <v>4165881.215517242</v>
      </c>
      <c r="C321" s="102">
        <f t="shared" si="79"/>
        <v>750</v>
      </c>
      <c r="D321" s="101">
        <v>113137.88793103451</v>
      </c>
      <c r="E321" s="101"/>
      <c r="F321" s="101">
        <f t="shared" si="81"/>
        <v>113137.88793103451</v>
      </c>
      <c r="G321" s="101">
        <v>451724.13793103449</v>
      </c>
      <c r="H321" s="101"/>
      <c r="I321" s="101">
        <f t="shared" si="82"/>
        <v>451724.13793103449</v>
      </c>
      <c r="J321" s="101"/>
      <c r="K321" s="101">
        <v>750</v>
      </c>
      <c r="L321" s="101">
        <f t="shared" si="83"/>
        <v>750</v>
      </c>
      <c r="M321" s="101"/>
      <c r="N321" s="101"/>
      <c r="O321" s="101">
        <f t="shared" si="84"/>
        <v>0</v>
      </c>
      <c r="P321" s="101">
        <v>68403.956896551725</v>
      </c>
      <c r="Q321" s="101"/>
      <c r="R321" s="101">
        <f t="shared" si="85"/>
        <v>68403.956896551725</v>
      </c>
      <c r="S321" s="101">
        <v>13397.508620689656</v>
      </c>
      <c r="T321" s="101"/>
      <c r="U321" s="101">
        <f t="shared" si="86"/>
        <v>13397.508620689656</v>
      </c>
      <c r="V321" s="101"/>
      <c r="W321" s="101"/>
      <c r="X321" s="101">
        <f t="shared" si="87"/>
        <v>0</v>
      </c>
      <c r="Y321" s="101">
        <v>3302108.7586206901</v>
      </c>
      <c r="Z321" s="101"/>
      <c r="AA321" s="101">
        <f t="shared" si="88"/>
        <v>3302108.7586206901</v>
      </c>
      <c r="AB321" s="101"/>
      <c r="AC321" s="101"/>
      <c r="AD321" s="101">
        <f t="shared" si="89"/>
        <v>0</v>
      </c>
      <c r="AE321" s="101">
        <v>154236.49137931035</v>
      </c>
      <c r="AF321" s="101"/>
      <c r="AG321" s="101">
        <f t="shared" si="90"/>
        <v>154236.49137931035</v>
      </c>
      <c r="AH321" s="101">
        <v>62872.474137931044</v>
      </c>
      <c r="AI321" s="101"/>
      <c r="AJ321" s="107">
        <f t="shared" si="80"/>
        <v>62872.474137931044</v>
      </c>
    </row>
    <row r="322" spans="1:36" ht="14.25" thickTop="1" thickBot="1" x14ac:dyDescent="0.25">
      <c r="A322" s="52" t="s">
        <v>99</v>
      </c>
      <c r="B322" s="102">
        <f t="shared" si="78"/>
        <v>48149413.98275888</v>
      </c>
      <c r="C322" s="102">
        <f t="shared" si="79"/>
        <v>116000</v>
      </c>
      <c r="D322" s="101">
        <v>5316.5948275862065</v>
      </c>
      <c r="E322" s="101"/>
      <c r="F322" s="101">
        <f t="shared" si="81"/>
        <v>5316.5948275862065</v>
      </c>
      <c r="G322" s="101">
        <v>42341.982758620688</v>
      </c>
      <c r="H322" s="101"/>
      <c r="I322" s="101">
        <f t="shared" si="82"/>
        <v>42341.982758620688</v>
      </c>
      <c r="J322" s="101"/>
      <c r="K322" s="101"/>
      <c r="L322" s="101">
        <f t="shared" si="83"/>
        <v>0</v>
      </c>
      <c r="M322" s="101">
        <v>3132.0344827586209</v>
      </c>
      <c r="N322" s="101"/>
      <c r="O322" s="101">
        <f t="shared" si="84"/>
        <v>3132.0344827586209</v>
      </c>
      <c r="P322" s="101">
        <v>129442.71551724136</v>
      </c>
      <c r="Q322" s="101"/>
      <c r="R322" s="101">
        <f t="shared" si="85"/>
        <v>129442.71551724136</v>
      </c>
      <c r="S322" s="101">
        <v>1724.1379310344828</v>
      </c>
      <c r="T322" s="101"/>
      <c r="U322" s="101">
        <f t="shared" si="86"/>
        <v>1724.1379310344828</v>
      </c>
      <c r="V322" s="101"/>
      <c r="W322" s="101"/>
      <c r="X322" s="101">
        <f t="shared" si="87"/>
        <v>0</v>
      </c>
      <c r="Y322" s="101">
        <v>29488401.801724337</v>
      </c>
      <c r="Z322" s="101"/>
      <c r="AA322" s="101">
        <f t="shared" si="88"/>
        <v>29488401.801724337</v>
      </c>
      <c r="AB322" s="101"/>
      <c r="AC322" s="101"/>
      <c r="AD322" s="101">
        <f t="shared" si="89"/>
        <v>0</v>
      </c>
      <c r="AE322" s="101">
        <v>12152722.98275868</v>
      </c>
      <c r="AF322" s="101">
        <v>116000</v>
      </c>
      <c r="AG322" s="101">
        <f t="shared" si="90"/>
        <v>12268722.98275868</v>
      </c>
      <c r="AH322" s="101">
        <v>6326331.7327586208</v>
      </c>
      <c r="AI322" s="101"/>
      <c r="AJ322" s="107">
        <f t="shared" si="80"/>
        <v>6326331.7327586208</v>
      </c>
    </row>
    <row r="323" spans="1:36" ht="14.25" thickTop="1" thickBot="1" x14ac:dyDescent="0.25">
      <c r="A323" s="51" t="s">
        <v>112</v>
      </c>
      <c r="B323" s="102">
        <f t="shared" si="78"/>
        <v>22451792.120689657</v>
      </c>
      <c r="C323" s="102">
        <f t="shared" si="79"/>
        <v>0</v>
      </c>
      <c r="D323" s="101">
        <v>4174.7068965517246</v>
      </c>
      <c r="E323" s="101"/>
      <c r="F323" s="101">
        <f t="shared" si="81"/>
        <v>4174.7068965517246</v>
      </c>
      <c r="G323" s="101">
        <v>214883.25000000003</v>
      </c>
      <c r="H323" s="101"/>
      <c r="I323" s="101">
        <f t="shared" si="82"/>
        <v>214883.25000000003</v>
      </c>
      <c r="J323" s="101"/>
      <c r="K323" s="101"/>
      <c r="L323" s="101">
        <f t="shared" si="83"/>
        <v>0</v>
      </c>
      <c r="M323" s="101"/>
      <c r="N323" s="101"/>
      <c r="O323" s="101">
        <f t="shared" si="84"/>
        <v>0</v>
      </c>
      <c r="P323" s="101">
        <v>175650.74137931035</v>
      </c>
      <c r="Q323" s="101"/>
      <c r="R323" s="101">
        <f t="shared" si="85"/>
        <v>175650.74137931035</v>
      </c>
      <c r="S323" s="101">
        <v>23034.482758620692</v>
      </c>
      <c r="T323" s="101"/>
      <c r="U323" s="101">
        <f t="shared" si="86"/>
        <v>23034.482758620692</v>
      </c>
      <c r="V323" s="101"/>
      <c r="W323" s="101"/>
      <c r="X323" s="101">
        <f t="shared" si="87"/>
        <v>0</v>
      </c>
      <c r="Y323" s="101">
        <v>21994125.698275864</v>
      </c>
      <c r="Z323" s="101"/>
      <c r="AA323" s="101">
        <f t="shared" si="88"/>
        <v>21994125.698275864</v>
      </c>
      <c r="AB323" s="101"/>
      <c r="AC323" s="101"/>
      <c r="AD323" s="101">
        <f t="shared" si="89"/>
        <v>0</v>
      </c>
      <c r="AE323" s="101"/>
      <c r="AF323" s="101"/>
      <c r="AG323" s="101">
        <f t="shared" si="90"/>
        <v>0</v>
      </c>
      <c r="AH323" s="101">
        <v>39923.241379310348</v>
      </c>
      <c r="AI323" s="101"/>
      <c r="AJ323" s="107">
        <f t="shared" si="80"/>
        <v>39923.241379310348</v>
      </c>
    </row>
    <row r="324" spans="1:36" ht="14.25" thickTop="1" thickBot="1" x14ac:dyDescent="0.25">
      <c r="A324" s="52" t="s">
        <v>103</v>
      </c>
      <c r="B324" s="102">
        <f t="shared" si="78"/>
        <v>0</v>
      </c>
      <c r="C324" s="102">
        <f t="shared" si="79"/>
        <v>0</v>
      </c>
      <c r="D324" s="101"/>
      <c r="E324" s="101"/>
      <c r="F324" s="101">
        <f t="shared" si="81"/>
        <v>0</v>
      </c>
      <c r="G324" s="101"/>
      <c r="H324" s="101"/>
      <c r="I324" s="101">
        <f t="shared" si="82"/>
        <v>0</v>
      </c>
      <c r="J324" s="101"/>
      <c r="K324" s="101"/>
      <c r="L324" s="101">
        <f t="shared" si="83"/>
        <v>0</v>
      </c>
      <c r="M324" s="101"/>
      <c r="N324" s="101"/>
      <c r="O324" s="101">
        <f t="shared" si="84"/>
        <v>0</v>
      </c>
      <c r="P324" s="101"/>
      <c r="Q324" s="101"/>
      <c r="R324" s="101">
        <f t="shared" si="85"/>
        <v>0</v>
      </c>
      <c r="S324" s="101"/>
      <c r="T324" s="101"/>
      <c r="U324" s="101">
        <f t="shared" si="86"/>
        <v>0</v>
      </c>
      <c r="V324" s="101"/>
      <c r="W324" s="101"/>
      <c r="X324" s="101">
        <f t="shared" si="87"/>
        <v>0</v>
      </c>
      <c r="Y324" s="101"/>
      <c r="Z324" s="101"/>
      <c r="AA324" s="101">
        <f t="shared" si="88"/>
        <v>0</v>
      </c>
      <c r="AB324" s="101"/>
      <c r="AC324" s="101"/>
      <c r="AD324" s="101">
        <f t="shared" si="89"/>
        <v>0</v>
      </c>
      <c r="AE324" s="101"/>
      <c r="AF324" s="101"/>
      <c r="AG324" s="101">
        <f t="shared" si="90"/>
        <v>0</v>
      </c>
      <c r="AH324" s="101"/>
      <c r="AI324" s="101"/>
      <c r="AJ324" s="107">
        <f t="shared" si="80"/>
        <v>0</v>
      </c>
    </row>
    <row r="325" spans="1:36" ht="14.25" thickTop="1" thickBot="1" x14ac:dyDescent="0.25">
      <c r="A325" s="52" t="s">
        <v>82</v>
      </c>
      <c r="B325" s="102">
        <f t="shared" si="78"/>
        <v>2235149.3793103448</v>
      </c>
      <c r="C325" s="102">
        <f t="shared" si="79"/>
        <v>0</v>
      </c>
      <c r="D325" s="101"/>
      <c r="E325" s="101"/>
      <c r="F325" s="101">
        <f t="shared" si="81"/>
        <v>0</v>
      </c>
      <c r="G325" s="101"/>
      <c r="H325" s="101"/>
      <c r="I325" s="101">
        <f t="shared" si="82"/>
        <v>0</v>
      </c>
      <c r="J325" s="101"/>
      <c r="K325" s="101"/>
      <c r="L325" s="101">
        <f t="shared" si="83"/>
        <v>0</v>
      </c>
      <c r="M325" s="101"/>
      <c r="N325" s="101"/>
      <c r="O325" s="101">
        <f t="shared" si="84"/>
        <v>0</v>
      </c>
      <c r="P325" s="101"/>
      <c r="Q325" s="101"/>
      <c r="R325" s="101">
        <f t="shared" si="85"/>
        <v>0</v>
      </c>
      <c r="S325" s="101"/>
      <c r="T325" s="101"/>
      <c r="U325" s="101">
        <f t="shared" si="86"/>
        <v>0</v>
      </c>
      <c r="V325" s="101"/>
      <c r="W325" s="101"/>
      <c r="X325" s="101">
        <f t="shared" si="87"/>
        <v>0</v>
      </c>
      <c r="Y325" s="101">
        <v>2235149.3793103448</v>
      </c>
      <c r="Z325" s="101"/>
      <c r="AA325" s="101">
        <f t="shared" si="88"/>
        <v>2235149.3793103448</v>
      </c>
      <c r="AB325" s="101"/>
      <c r="AC325" s="101"/>
      <c r="AD325" s="101">
        <f t="shared" si="89"/>
        <v>0</v>
      </c>
      <c r="AE325" s="101"/>
      <c r="AF325" s="101"/>
      <c r="AG325" s="101">
        <f t="shared" si="90"/>
        <v>0</v>
      </c>
      <c r="AH325" s="101"/>
      <c r="AI325" s="101"/>
      <c r="AJ325" s="107">
        <f t="shared" si="80"/>
        <v>0</v>
      </c>
    </row>
    <row r="326" spans="1:36" ht="14.25" thickTop="1" thickBot="1" x14ac:dyDescent="0.25">
      <c r="A326" s="52" t="s">
        <v>102</v>
      </c>
      <c r="B326" s="102">
        <f t="shared" si="78"/>
        <v>0</v>
      </c>
      <c r="C326" s="102">
        <f t="shared" si="79"/>
        <v>0</v>
      </c>
      <c r="D326" s="101"/>
      <c r="E326" s="101"/>
      <c r="F326" s="101">
        <f t="shared" si="81"/>
        <v>0</v>
      </c>
      <c r="G326" s="101"/>
      <c r="H326" s="101"/>
      <c r="I326" s="101">
        <f t="shared" si="82"/>
        <v>0</v>
      </c>
      <c r="J326" s="101"/>
      <c r="K326" s="101"/>
      <c r="L326" s="101">
        <f t="shared" si="83"/>
        <v>0</v>
      </c>
      <c r="M326" s="101"/>
      <c r="N326" s="101"/>
      <c r="O326" s="101">
        <f t="shared" si="84"/>
        <v>0</v>
      </c>
      <c r="P326" s="101"/>
      <c r="Q326" s="101"/>
      <c r="R326" s="101">
        <f t="shared" si="85"/>
        <v>0</v>
      </c>
      <c r="S326" s="101"/>
      <c r="T326" s="101"/>
      <c r="U326" s="101">
        <f t="shared" si="86"/>
        <v>0</v>
      </c>
      <c r="V326" s="101"/>
      <c r="W326" s="101"/>
      <c r="X326" s="101">
        <f t="shared" si="87"/>
        <v>0</v>
      </c>
      <c r="Y326" s="101"/>
      <c r="Z326" s="101"/>
      <c r="AA326" s="101">
        <f t="shared" si="88"/>
        <v>0</v>
      </c>
      <c r="AB326" s="101"/>
      <c r="AC326" s="101"/>
      <c r="AD326" s="101">
        <f t="shared" si="89"/>
        <v>0</v>
      </c>
      <c r="AE326" s="101"/>
      <c r="AF326" s="101"/>
      <c r="AG326" s="101">
        <f t="shared" si="90"/>
        <v>0</v>
      </c>
      <c r="AH326" s="101"/>
      <c r="AI326" s="101"/>
      <c r="AJ326" s="107">
        <f t="shared" si="80"/>
        <v>0</v>
      </c>
    </row>
    <row r="327" spans="1:36" ht="14.25" thickTop="1" thickBot="1" x14ac:dyDescent="0.25">
      <c r="A327" s="52" t="s">
        <v>111</v>
      </c>
      <c r="B327" s="102">
        <f t="shared" si="78"/>
        <v>36868127.179999992</v>
      </c>
      <c r="C327" s="102">
        <f t="shared" si="79"/>
        <v>2254860.0799999996</v>
      </c>
      <c r="D327" s="101">
        <v>56845.96</v>
      </c>
      <c r="E327" s="101"/>
      <c r="F327" s="101">
        <f t="shared" si="81"/>
        <v>56845.96</v>
      </c>
      <c r="G327" s="101">
        <v>1468792.57</v>
      </c>
      <c r="H327" s="101"/>
      <c r="I327" s="101">
        <f t="shared" si="82"/>
        <v>1468792.57</v>
      </c>
      <c r="J327" s="101"/>
      <c r="K327" s="101"/>
      <c r="L327" s="101">
        <f t="shared" si="83"/>
        <v>0</v>
      </c>
      <c r="M327" s="101">
        <v>1574833.38</v>
      </c>
      <c r="N327" s="101"/>
      <c r="O327" s="101">
        <f t="shared" si="84"/>
        <v>1574833.38</v>
      </c>
      <c r="P327" s="101">
        <v>14061742.130000001</v>
      </c>
      <c r="Q327" s="101">
        <v>2090995.3099999998</v>
      </c>
      <c r="R327" s="101">
        <f t="shared" si="85"/>
        <v>16152737.440000001</v>
      </c>
      <c r="S327" s="101">
        <v>191323.63</v>
      </c>
      <c r="T327" s="101"/>
      <c r="U327" s="101">
        <f t="shared" si="86"/>
        <v>191323.63</v>
      </c>
      <c r="V327" s="101">
        <v>594142.47</v>
      </c>
      <c r="W327" s="101"/>
      <c r="X327" s="101">
        <f t="shared" si="87"/>
        <v>594142.47</v>
      </c>
      <c r="Y327" s="101">
        <v>17581532.899999999</v>
      </c>
      <c r="Z327" s="101">
        <v>2859.68</v>
      </c>
      <c r="AA327" s="101">
        <f t="shared" si="88"/>
        <v>17584392.579999998</v>
      </c>
      <c r="AB327" s="101"/>
      <c r="AC327" s="101"/>
      <c r="AD327" s="101">
        <f t="shared" si="89"/>
        <v>0</v>
      </c>
      <c r="AE327" s="101">
        <v>560271.62</v>
      </c>
      <c r="AF327" s="101">
        <v>105734.62999999999</v>
      </c>
      <c r="AG327" s="101">
        <f t="shared" si="90"/>
        <v>666006.25</v>
      </c>
      <c r="AH327" s="101">
        <v>778642.52</v>
      </c>
      <c r="AI327" s="101">
        <v>55270.46</v>
      </c>
      <c r="AJ327" s="107">
        <f t="shared" si="80"/>
        <v>833912.98</v>
      </c>
    </row>
    <row r="328" spans="1:36" ht="14.25" thickTop="1" thickBot="1" x14ac:dyDescent="0.25">
      <c r="A328" s="52" t="s">
        <v>113</v>
      </c>
      <c r="B328" s="102">
        <f t="shared" si="78"/>
        <v>104767294.11</v>
      </c>
      <c r="C328" s="102">
        <f t="shared" si="79"/>
        <v>896662625.48000014</v>
      </c>
      <c r="D328" s="101">
        <v>3190702.9699999997</v>
      </c>
      <c r="E328" s="101"/>
      <c r="F328" s="101">
        <f t="shared" si="81"/>
        <v>3190702.9699999997</v>
      </c>
      <c r="G328" s="101">
        <v>26505175.890000001</v>
      </c>
      <c r="H328" s="101">
        <v>1470457.3199999998</v>
      </c>
      <c r="I328" s="101">
        <f t="shared" si="82"/>
        <v>27975633.210000001</v>
      </c>
      <c r="J328" s="101"/>
      <c r="K328" s="101">
        <v>893206848.71000004</v>
      </c>
      <c r="L328" s="101">
        <f t="shared" si="83"/>
        <v>893206848.71000004</v>
      </c>
      <c r="M328" s="101">
        <v>141280.39000000001</v>
      </c>
      <c r="N328" s="101"/>
      <c r="O328" s="101">
        <f t="shared" si="84"/>
        <v>141280.39000000001</v>
      </c>
      <c r="P328" s="101">
        <v>23710433.469999999</v>
      </c>
      <c r="Q328" s="101">
        <v>148.94</v>
      </c>
      <c r="R328" s="101">
        <f t="shared" si="85"/>
        <v>23710582.41</v>
      </c>
      <c r="S328" s="101">
        <v>24003.53</v>
      </c>
      <c r="T328" s="101"/>
      <c r="U328" s="101">
        <f t="shared" si="86"/>
        <v>24003.53</v>
      </c>
      <c r="V328" s="101">
        <v>129271.44</v>
      </c>
      <c r="W328" s="101"/>
      <c r="X328" s="101">
        <f t="shared" si="87"/>
        <v>129271.44</v>
      </c>
      <c r="Y328" s="101">
        <v>47901781.130000003</v>
      </c>
      <c r="Z328" s="101">
        <v>81635.11</v>
      </c>
      <c r="AA328" s="101">
        <f t="shared" si="88"/>
        <v>47983416.240000002</v>
      </c>
      <c r="AB328" s="101"/>
      <c r="AC328" s="101"/>
      <c r="AD328" s="101">
        <f t="shared" si="89"/>
        <v>0</v>
      </c>
      <c r="AE328" s="101">
        <v>1214136.26</v>
      </c>
      <c r="AF328" s="101">
        <v>1.78</v>
      </c>
      <c r="AG328" s="101">
        <f t="shared" si="90"/>
        <v>1214138.04</v>
      </c>
      <c r="AH328" s="101">
        <v>1950509.0299999998</v>
      </c>
      <c r="AI328" s="101">
        <v>1903533.62</v>
      </c>
      <c r="AJ328" s="107">
        <f t="shared" si="80"/>
        <v>3854042.65</v>
      </c>
    </row>
    <row r="329" spans="1:36" ht="14.25" thickTop="1" thickBot="1" x14ac:dyDescent="0.25">
      <c r="A329" s="52" t="s">
        <v>116</v>
      </c>
      <c r="B329" s="102">
        <f t="shared" si="78"/>
        <v>10682411.600000001</v>
      </c>
      <c r="C329" s="102">
        <f t="shared" si="79"/>
        <v>10796221.58</v>
      </c>
      <c r="D329" s="101">
        <v>3761.19</v>
      </c>
      <c r="E329" s="101"/>
      <c r="F329" s="101">
        <f t="shared" si="81"/>
        <v>3761.19</v>
      </c>
      <c r="G329" s="101">
        <v>128666.92</v>
      </c>
      <c r="H329" s="101">
        <v>2543136.12</v>
      </c>
      <c r="I329" s="101">
        <f t="shared" si="82"/>
        <v>2671803.04</v>
      </c>
      <c r="J329" s="101"/>
      <c r="K329" s="101">
        <v>8253085.46</v>
      </c>
      <c r="L329" s="101">
        <f t="shared" si="83"/>
        <v>8253085.46</v>
      </c>
      <c r="M329" s="101">
        <v>3451.91</v>
      </c>
      <c r="N329" s="101"/>
      <c r="O329" s="101">
        <f t="shared" si="84"/>
        <v>3451.91</v>
      </c>
      <c r="P329" s="101">
        <v>630307.18000000005</v>
      </c>
      <c r="Q329" s="101"/>
      <c r="R329" s="101">
        <f t="shared" si="85"/>
        <v>630307.18000000005</v>
      </c>
      <c r="S329" s="101">
        <v>168150.37</v>
      </c>
      <c r="T329" s="101"/>
      <c r="U329" s="101">
        <f t="shared" si="86"/>
        <v>168150.37</v>
      </c>
      <c r="V329" s="101">
        <v>29038.1</v>
      </c>
      <c r="W329" s="101"/>
      <c r="X329" s="101">
        <f t="shared" si="87"/>
        <v>29038.1</v>
      </c>
      <c r="Y329" s="101">
        <v>8694395.0500000007</v>
      </c>
      <c r="Z329" s="101"/>
      <c r="AA329" s="101">
        <f t="shared" si="88"/>
        <v>8694395.0500000007</v>
      </c>
      <c r="AB329" s="101"/>
      <c r="AC329" s="101"/>
      <c r="AD329" s="101">
        <f t="shared" si="89"/>
        <v>0</v>
      </c>
      <c r="AE329" s="101">
        <v>126732.38999999998</v>
      </c>
      <c r="AF329" s="101"/>
      <c r="AG329" s="101">
        <f t="shared" si="90"/>
        <v>126732.38999999998</v>
      </c>
      <c r="AH329" s="101">
        <v>897908.49</v>
      </c>
      <c r="AI329" s="101"/>
      <c r="AJ329" s="107">
        <f t="shared" si="80"/>
        <v>897908.49</v>
      </c>
    </row>
    <row r="330" spans="1:36" ht="14.25" thickTop="1" thickBot="1" x14ac:dyDescent="0.25">
      <c r="A330" s="52" t="s">
        <v>120</v>
      </c>
      <c r="B330" s="102">
        <f t="shared" si="78"/>
        <v>12377173.948275862</v>
      </c>
      <c r="C330" s="102">
        <f t="shared" si="79"/>
        <v>812505</v>
      </c>
      <c r="D330" s="101"/>
      <c r="E330" s="101"/>
      <c r="F330" s="101">
        <f t="shared" si="81"/>
        <v>0</v>
      </c>
      <c r="G330" s="101">
        <v>264896.00862068968</v>
      </c>
      <c r="H330" s="101"/>
      <c r="I330" s="101">
        <f t="shared" si="82"/>
        <v>264896.00862068968</v>
      </c>
      <c r="J330" s="101"/>
      <c r="K330" s="101">
        <v>812505</v>
      </c>
      <c r="L330" s="101">
        <f t="shared" si="83"/>
        <v>812505</v>
      </c>
      <c r="M330" s="101"/>
      <c r="N330" s="101"/>
      <c r="O330" s="101">
        <f t="shared" si="84"/>
        <v>0</v>
      </c>
      <c r="P330" s="101">
        <v>312737.81034482759</v>
      </c>
      <c r="Q330" s="101"/>
      <c r="R330" s="101">
        <f t="shared" si="85"/>
        <v>312737.81034482759</v>
      </c>
      <c r="S330" s="101">
        <v>848012.54310344823</v>
      </c>
      <c r="T330" s="101"/>
      <c r="U330" s="101">
        <f t="shared" si="86"/>
        <v>848012.54310344823</v>
      </c>
      <c r="V330" s="101">
        <v>36313.025862068971</v>
      </c>
      <c r="W330" s="101"/>
      <c r="X330" s="101">
        <f t="shared" si="87"/>
        <v>36313.025862068971</v>
      </c>
      <c r="Y330" s="101">
        <v>6127034.1896551754</v>
      </c>
      <c r="Z330" s="101"/>
      <c r="AA330" s="101">
        <f t="shared" si="88"/>
        <v>6127034.1896551754</v>
      </c>
      <c r="AB330" s="101"/>
      <c r="AC330" s="101"/>
      <c r="AD330" s="101">
        <f t="shared" si="89"/>
        <v>0</v>
      </c>
      <c r="AE330" s="101">
        <v>4685930.4999999972</v>
      </c>
      <c r="AF330" s="101"/>
      <c r="AG330" s="101">
        <f t="shared" si="90"/>
        <v>4685930.4999999972</v>
      </c>
      <c r="AH330" s="101">
        <v>102249.87068965519</v>
      </c>
      <c r="AI330" s="101"/>
      <c r="AJ330" s="107">
        <f t="shared" si="80"/>
        <v>102249.87068965519</v>
      </c>
    </row>
    <row r="331" spans="1:36" ht="14.25" thickTop="1" thickBot="1" x14ac:dyDescent="0.25">
      <c r="A331" s="52" t="s">
        <v>100</v>
      </c>
      <c r="B331" s="102">
        <f t="shared" ref="B331:B338" si="91">(D331+G331+J331+M331+P331+S331+V331+Y331+AB331+AE331+AH331)</f>
        <v>0</v>
      </c>
      <c r="C331" s="102">
        <v>0</v>
      </c>
      <c r="D331" s="101"/>
      <c r="E331" s="101"/>
      <c r="F331" s="101">
        <f t="shared" si="81"/>
        <v>0</v>
      </c>
      <c r="G331" s="101"/>
      <c r="H331" s="101"/>
      <c r="I331" s="101">
        <f t="shared" si="82"/>
        <v>0</v>
      </c>
      <c r="J331" s="101"/>
      <c r="K331" s="101"/>
      <c r="L331" s="101">
        <f t="shared" si="83"/>
        <v>0</v>
      </c>
      <c r="M331" s="101"/>
      <c r="N331" s="101"/>
      <c r="O331" s="101">
        <f t="shared" si="84"/>
        <v>0</v>
      </c>
      <c r="P331" s="101"/>
      <c r="Q331" s="101"/>
      <c r="R331" s="101">
        <f t="shared" si="85"/>
        <v>0</v>
      </c>
      <c r="S331" s="101"/>
      <c r="T331" s="101"/>
      <c r="U331" s="101">
        <f t="shared" si="86"/>
        <v>0</v>
      </c>
      <c r="V331" s="101"/>
      <c r="W331" s="101"/>
      <c r="X331" s="101">
        <f t="shared" si="87"/>
        <v>0</v>
      </c>
      <c r="Y331" s="101"/>
      <c r="Z331" s="101"/>
      <c r="AA331" s="101">
        <f t="shared" si="88"/>
        <v>0</v>
      </c>
      <c r="AB331" s="101"/>
      <c r="AC331" s="101"/>
      <c r="AD331" s="101">
        <f t="shared" si="89"/>
        <v>0</v>
      </c>
      <c r="AE331" s="101"/>
      <c r="AF331" s="101"/>
      <c r="AG331" s="101">
        <f t="shared" si="90"/>
        <v>0</v>
      </c>
      <c r="AH331" s="101"/>
      <c r="AI331" s="101"/>
      <c r="AJ331" s="107">
        <f t="shared" si="80"/>
        <v>0</v>
      </c>
    </row>
    <row r="332" spans="1:36" ht="14.25" thickTop="1" thickBot="1" x14ac:dyDescent="0.25">
      <c r="A332" s="51" t="s">
        <v>106</v>
      </c>
      <c r="B332" s="102">
        <f>(D332+G332+J332+M332+P332+S332+V332+Y332+AB332+AE332+AH332)</f>
        <v>0</v>
      </c>
      <c r="C332" s="102">
        <f t="shared" ref="C332:C338" si="92">(E332+H332+K332+N332+Q332+T332+W332+Z332+AC332+AF332+AI332)</f>
        <v>23403082.190000001</v>
      </c>
      <c r="D332" s="101"/>
      <c r="E332" s="101"/>
      <c r="F332" s="101">
        <f t="shared" si="81"/>
        <v>0</v>
      </c>
      <c r="G332" s="101"/>
      <c r="H332" s="101"/>
      <c r="I332" s="101">
        <f t="shared" si="82"/>
        <v>0</v>
      </c>
      <c r="J332" s="101"/>
      <c r="K332" s="101">
        <v>23403082.190000001</v>
      </c>
      <c r="L332" s="101">
        <f t="shared" si="83"/>
        <v>23403082.190000001</v>
      </c>
      <c r="M332" s="101"/>
      <c r="N332" s="101"/>
      <c r="O332" s="101">
        <f t="shared" si="84"/>
        <v>0</v>
      </c>
      <c r="P332" s="101"/>
      <c r="Q332" s="101"/>
      <c r="R332" s="101">
        <f t="shared" si="85"/>
        <v>0</v>
      </c>
      <c r="S332" s="101"/>
      <c r="T332" s="101"/>
      <c r="U332" s="101">
        <f t="shared" si="86"/>
        <v>0</v>
      </c>
      <c r="V332" s="101"/>
      <c r="W332" s="101"/>
      <c r="X332" s="101">
        <f t="shared" si="87"/>
        <v>0</v>
      </c>
      <c r="Y332" s="101"/>
      <c r="Z332" s="101"/>
      <c r="AA332" s="101">
        <f t="shared" si="88"/>
        <v>0</v>
      </c>
      <c r="AB332" s="101"/>
      <c r="AC332" s="101"/>
      <c r="AD332" s="101">
        <f t="shared" si="89"/>
        <v>0</v>
      </c>
      <c r="AE332" s="101"/>
      <c r="AF332" s="101"/>
      <c r="AG332" s="101">
        <f t="shared" si="90"/>
        <v>0</v>
      </c>
      <c r="AH332" s="101"/>
      <c r="AI332" s="101"/>
      <c r="AJ332" s="107">
        <f t="shared" si="80"/>
        <v>0</v>
      </c>
    </row>
    <row r="333" spans="1:36" ht="14.25" thickTop="1" thickBot="1" x14ac:dyDescent="0.25">
      <c r="A333" s="52" t="s">
        <v>119</v>
      </c>
      <c r="B333" s="102">
        <f t="shared" si="91"/>
        <v>5463348.7300000004</v>
      </c>
      <c r="C333" s="102">
        <f t="shared" si="92"/>
        <v>0</v>
      </c>
      <c r="D333" s="101"/>
      <c r="E333" s="101"/>
      <c r="F333" s="101">
        <f t="shared" si="81"/>
        <v>0</v>
      </c>
      <c r="G333" s="101"/>
      <c r="H333" s="101"/>
      <c r="I333" s="101">
        <f t="shared" si="82"/>
        <v>0</v>
      </c>
      <c r="J333" s="101"/>
      <c r="K333" s="101"/>
      <c r="L333" s="101">
        <f t="shared" si="83"/>
        <v>0</v>
      </c>
      <c r="M333" s="101"/>
      <c r="N333" s="101"/>
      <c r="O333" s="101">
        <f t="shared" si="84"/>
        <v>0</v>
      </c>
      <c r="P333" s="101">
        <v>1127993.56</v>
      </c>
      <c r="Q333" s="101"/>
      <c r="R333" s="101">
        <f t="shared" si="85"/>
        <v>1127993.56</v>
      </c>
      <c r="S333" s="101">
        <v>310072.82</v>
      </c>
      <c r="T333" s="101"/>
      <c r="U333" s="101">
        <f t="shared" si="86"/>
        <v>310072.82</v>
      </c>
      <c r="V333" s="101">
        <v>47387.78</v>
      </c>
      <c r="W333" s="101"/>
      <c r="X333" s="101">
        <f t="shared" si="87"/>
        <v>47387.78</v>
      </c>
      <c r="Y333" s="101">
        <v>3470670.88</v>
      </c>
      <c r="Z333" s="101"/>
      <c r="AA333" s="101">
        <f t="shared" si="88"/>
        <v>3470670.88</v>
      </c>
      <c r="AB333" s="101"/>
      <c r="AC333" s="101"/>
      <c r="AD333" s="101">
        <f t="shared" si="89"/>
        <v>0</v>
      </c>
      <c r="AE333" s="101">
        <v>157359.82999999999</v>
      </c>
      <c r="AF333" s="101"/>
      <c r="AG333" s="101">
        <f t="shared" si="90"/>
        <v>157359.82999999999</v>
      </c>
      <c r="AH333" s="101">
        <v>349863.86</v>
      </c>
      <c r="AI333" s="101"/>
      <c r="AJ333" s="107">
        <f t="shared" si="80"/>
        <v>349863.86</v>
      </c>
    </row>
    <row r="334" spans="1:36" ht="14.25" thickTop="1" thickBot="1" x14ac:dyDescent="0.25">
      <c r="A334" s="52" t="s">
        <v>115</v>
      </c>
      <c r="B334" s="102">
        <f t="shared" si="91"/>
        <v>14563353.709999997</v>
      </c>
      <c r="C334" s="102">
        <f t="shared" si="92"/>
        <v>0</v>
      </c>
      <c r="D334" s="101"/>
      <c r="E334" s="101"/>
      <c r="F334" s="101">
        <f t="shared" si="81"/>
        <v>0</v>
      </c>
      <c r="G334" s="101">
        <v>8289625.3799999999</v>
      </c>
      <c r="H334" s="101"/>
      <c r="I334" s="101">
        <f t="shared" si="82"/>
        <v>8289625.3799999999</v>
      </c>
      <c r="J334" s="101"/>
      <c r="K334" s="101"/>
      <c r="L334" s="101">
        <f t="shared" si="83"/>
        <v>0</v>
      </c>
      <c r="M334" s="101"/>
      <c r="N334" s="101"/>
      <c r="O334" s="101">
        <f t="shared" si="84"/>
        <v>0</v>
      </c>
      <c r="P334" s="101">
        <v>2946782.39</v>
      </c>
      <c r="Q334" s="101"/>
      <c r="R334" s="101">
        <f t="shared" si="85"/>
        <v>2946782.39</v>
      </c>
      <c r="S334" s="101">
        <v>965900.54</v>
      </c>
      <c r="T334" s="101"/>
      <c r="U334" s="101">
        <f t="shared" si="86"/>
        <v>965900.54</v>
      </c>
      <c r="V334" s="101"/>
      <c r="W334" s="101"/>
      <c r="X334" s="101">
        <f t="shared" si="87"/>
        <v>0</v>
      </c>
      <c r="Y334" s="101"/>
      <c r="Z334" s="101"/>
      <c r="AA334" s="101">
        <f t="shared" si="88"/>
        <v>0</v>
      </c>
      <c r="AB334" s="101"/>
      <c r="AC334" s="101"/>
      <c r="AD334" s="101">
        <f t="shared" si="89"/>
        <v>0</v>
      </c>
      <c r="AE334" s="101">
        <v>36686.29</v>
      </c>
      <c r="AF334" s="101"/>
      <c r="AG334" s="101">
        <f t="shared" si="90"/>
        <v>36686.29</v>
      </c>
      <c r="AH334" s="101">
        <v>2324359.11</v>
      </c>
      <c r="AI334" s="101"/>
      <c r="AJ334" s="107">
        <f t="shared" si="80"/>
        <v>2324359.11</v>
      </c>
    </row>
    <row r="335" spans="1:36" ht="14.25" thickTop="1" thickBot="1" x14ac:dyDescent="0.25">
      <c r="A335" s="52" t="s">
        <v>117</v>
      </c>
      <c r="B335" s="102">
        <f t="shared" si="91"/>
        <v>0</v>
      </c>
      <c r="C335" s="102">
        <f t="shared" si="92"/>
        <v>0</v>
      </c>
      <c r="D335" s="101"/>
      <c r="E335" s="101"/>
      <c r="F335" s="101">
        <f t="shared" si="81"/>
        <v>0</v>
      </c>
      <c r="G335" s="101"/>
      <c r="H335" s="101"/>
      <c r="I335" s="101">
        <f t="shared" si="82"/>
        <v>0</v>
      </c>
      <c r="J335" s="101"/>
      <c r="K335" s="101"/>
      <c r="L335" s="101">
        <f t="shared" si="83"/>
        <v>0</v>
      </c>
      <c r="M335" s="101"/>
      <c r="N335" s="101"/>
      <c r="O335" s="101">
        <f t="shared" si="84"/>
        <v>0</v>
      </c>
      <c r="P335" s="101"/>
      <c r="Q335" s="101"/>
      <c r="R335" s="101">
        <f t="shared" si="85"/>
        <v>0</v>
      </c>
      <c r="S335" s="101"/>
      <c r="T335" s="101"/>
      <c r="U335" s="101">
        <f t="shared" si="86"/>
        <v>0</v>
      </c>
      <c r="V335" s="101"/>
      <c r="W335" s="101"/>
      <c r="X335" s="101">
        <f t="shared" si="87"/>
        <v>0</v>
      </c>
      <c r="Y335" s="101"/>
      <c r="Z335" s="101"/>
      <c r="AA335" s="101">
        <f t="shared" si="88"/>
        <v>0</v>
      </c>
      <c r="AB335" s="101"/>
      <c r="AC335" s="101"/>
      <c r="AD335" s="101">
        <f t="shared" si="89"/>
        <v>0</v>
      </c>
      <c r="AE335" s="101"/>
      <c r="AF335" s="101"/>
      <c r="AG335" s="101">
        <f t="shared" si="90"/>
        <v>0</v>
      </c>
      <c r="AH335" s="101"/>
      <c r="AI335" s="101"/>
      <c r="AJ335" s="107">
        <f t="shared" si="80"/>
        <v>0</v>
      </c>
    </row>
    <row r="336" spans="1:36" ht="14.25" thickTop="1" thickBot="1" x14ac:dyDescent="0.25">
      <c r="A336" s="52" t="s">
        <v>122</v>
      </c>
      <c r="B336" s="102">
        <f t="shared" si="91"/>
        <v>456812.34482758626</v>
      </c>
      <c r="C336" s="102">
        <f t="shared" si="92"/>
        <v>0</v>
      </c>
      <c r="D336" s="101"/>
      <c r="E336" s="101"/>
      <c r="F336" s="101">
        <f t="shared" si="81"/>
        <v>0</v>
      </c>
      <c r="G336" s="101"/>
      <c r="H336" s="101"/>
      <c r="I336" s="101">
        <f t="shared" si="82"/>
        <v>0</v>
      </c>
      <c r="J336" s="101"/>
      <c r="K336" s="101"/>
      <c r="L336" s="101">
        <f t="shared" si="83"/>
        <v>0</v>
      </c>
      <c r="M336" s="101"/>
      <c r="N336" s="101"/>
      <c r="O336" s="101">
        <f t="shared" si="84"/>
        <v>0</v>
      </c>
      <c r="P336" s="101">
        <v>19669.706896551725</v>
      </c>
      <c r="Q336" s="101"/>
      <c r="R336" s="101">
        <f t="shared" si="85"/>
        <v>19669.706896551725</v>
      </c>
      <c r="S336" s="101"/>
      <c r="T336" s="101"/>
      <c r="U336" s="101">
        <f t="shared" si="86"/>
        <v>0</v>
      </c>
      <c r="V336" s="101"/>
      <c r="W336" s="101"/>
      <c r="X336" s="101">
        <f t="shared" si="87"/>
        <v>0</v>
      </c>
      <c r="Y336" s="101">
        <v>68282.775862068971</v>
      </c>
      <c r="Z336" s="101"/>
      <c r="AA336" s="101">
        <f t="shared" si="88"/>
        <v>68282.775862068971</v>
      </c>
      <c r="AB336" s="101"/>
      <c r="AC336" s="101"/>
      <c r="AD336" s="101">
        <f t="shared" si="89"/>
        <v>0</v>
      </c>
      <c r="AE336" s="101">
        <v>349248.58620689658</v>
      </c>
      <c r="AF336" s="101"/>
      <c r="AG336" s="101">
        <f t="shared" si="90"/>
        <v>349248.58620689658</v>
      </c>
      <c r="AH336" s="101">
        <v>19611.275862068967</v>
      </c>
      <c r="AI336" s="101"/>
      <c r="AJ336" s="107">
        <f t="shared" si="80"/>
        <v>19611.275862068967</v>
      </c>
    </row>
    <row r="337" spans="1:36" ht="14.25" thickTop="1" thickBot="1" x14ac:dyDescent="0.25">
      <c r="A337" s="52" t="s">
        <v>124</v>
      </c>
      <c r="B337" s="102">
        <f t="shared" si="91"/>
        <v>53932.948275862072</v>
      </c>
      <c r="C337" s="102">
        <f t="shared" si="92"/>
        <v>0</v>
      </c>
      <c r="D337" s="101"/>
      <c r="E337" s="101"/>
      <c r="F337" s="101">
        <f t="shared" si="81"/>
        <v>0</v>
      </c>
      <c r="G337" s="101"/>
      <c r="H337" s="101"/>
      <c r="I337" s="101">
        <f t="shared" si="82"/>
        <v>0</v>
      </c>
      <c r="J337" s="101"/>
      <c r="K337" s="101"/>
      <c r="L337" s="101">
        <f t="shared" si="83"/>
        <v>0</v>
      </c>
      <c r="M337" s="101"/>
      <c r="N337" s="101"/>
      <c r="O337" s="101">
        <f t="shared" si="84"/>
        <v>0</v>
      </c>
      <c r="P337" s="101"/>
      <c r="Q337" s="101"/>
      <c r="R337" s="101">
        <f t="shared" si="85"/>
        <v>0</v>
      </c>
      <c r="S337" s="101"/>
      <c r="T337" s="101"/>
      <c r="U337" s="101">
        <f t="shared" si="86"/>
        <v>0</v>
      </c>
      <c r="V337" s="101"/>
      <c r="W337" s="101"/>
      <c r="X337" s="101">
        <f t="shared" si="87"/>
        <v>0</v>
      </c>
      <c r="Y337" s="101">
        <v>53932.948275862072</v>
      </c>
      <c r="Z337" s="101"/>
      <c r="AA337" s="101">
        <f t="shared" si="88"/>
        <v>53932.948275862072</v>
      </c>
      <c r="AB337" s="101"/>
      <c r="AC337" s="101"/>
      <c r="AD337" s="101">
        <f t="shared" si="89"/>
        <v>0</v>
      </c>
      <c r="AE337" s="101"/>
      <c r="AF337" s="101"/>
      <c r="AG337" s="101">
        <f t="shared" si="90"/>
        <v>0</v>
      </c>
      <c r="AH337" s="101"/>
      <c r="AI337" s="101"/>
      <c r="AJ337" s="107">
        <f t="shared" si="80"/>
        <v>0</v>
      </c>
    </row>
    <row r="338" spans="1:36" ht="14.25" thickTop="1" thickBot="1" x14ac:dyDescent="0.25">
      <c r="A338" s="52" t="s">
        <v>101</v>
      </c>
      <c r="B338" s="102">
        <f t="shared" si="91"/>
        <v>1858645.69</v>
      </c>
      <c r="C338" s="102">
        <f t="shared" si="92"/>
        <v>34612755.359999999</v>
      </c>
      <c r="D338" s="101"/>
      <c r="E338" s="101"/>
      <c r="F338" s="101">
        <f t="shared" si="81"/>
        <v>0</v>
      </c>
      <c r="G338" s="101">
        <v>1858645.69</v>
      </c>
      <c r="H338" s="101"/>
      <c r="I338" s="101">
        <f t="shared" si="82"/>
        <v>1858645.69</v>
      </c>
      <c r="J338" s="101"/>
      <c r="K338" s="101"/>
      <c r="L338" s="101">
        <f t="shared" si="83"/>
        <v>0</v>
      </c>
      <c r="M338" s="101"/>
      <c r="N338" s="101"/>
      <c r="O338" s="101">
        <f t="shared" si="84"/>
        <v>0</v>
      </c>
      <c r="P338" s="101"/>
      <c r="Q338" s="101"/>
      <c r="R338" s="101">
        <f t="shared" si="85"/>
        <v>0</v>
      </c>
      <c r="S338" s="101"/>
      <c r="T338" s="101"/>
      <c r="U338" s="101">
        <f t="shared" si="86"/>
        <v>0</v>
      </c>
      <c r="V338" s="101"/>
      <c r="W338" s="101"/>
      <c r="X338" s="101">
        <f t="shared" si="87"/>
        <v>0</v>
      </c>
      <c r="Y338" s="101"/>
      <c r="Z338" s="101"/>
      <c r="AA338" s="101">
        <f t="shared" si="88"/>
        <v>0</v>
      </c>
      <c r="AB338" s="101"/>
      <c r="AC338" s="101">
        <v>33348838.690000001</v>
      </c>
      <c r="AD338" s="101">
        <f t="shared" si="89"/>
        <v>33348838.690000001</v>
      </c>
      <c r="AE338" s="101"/>
      <c r="AF338" s="101"/>
      <c r="AG338" s="101">
        <f t="shared" si="90"/>
        <v>0</v>
      </c>
      <c r="AH338" s="101"/>
      <c r="AI338" s="101">
        <v>1263916.67</v>
      </c>
      <c r="AJ338" s="107">
        <f t="shared" si="80"/>
        <v>1263916.67</v>
      </c>
    </row>
    <row r="339" spans="1:36" ht="14.25" thickTop="1" thickBot="1" x14ac:dyDescent="0.25">
      <c r="A339" s="52" t="s">
        <v>107</v>
      </c>
      <c r="B339" s="102">
        <f>(D339+G339+J339+M339+P339+S339+V339+Y339+AB339+AE339+AH339)</f>
        <v>13104190.58</v>
      </c>
      <c r="C339" s="102">
        <f>(E339+H339+K339+N339+Q339+T339+W339+Z339+AC339+AF339+AI339)</f>
        <v>0</v>
      </c>
      <c r="D339" s="101"/>
      <c r="E339" s="101"/>
      <c r="F339" s="101">
        <f t="shared" si="81"/>
        <v>0</v>
      </c>
      <c r="G339" s="101">
        <v>12698807.960000001</v>
      </c>
      <c r="H339" s="101"/>
      <c r="I339" s="101">
        <f t="shared" si="82"/>
        <v>12698807.960000001</v>
      </c>
      <c r="J339" s="101"/>
      <c r="K339" s="101"/>
      <c r="L339" s="101">
        <f t="shared" si="83"/>
        <v>0</v>
      </c>
      <c r="M339" s="101"/>
      <c r="N339" s="101"/>
      <c r="O339" s="101">
        <f t="shared" si="84"/>
        <v>0</v>
      </c>
      <c r="P339" s="101"/>
      <c r="Q339" s="101"/>
      <c r="R339" s="101">
        <f t="shared" si="85"/>
        <v>0</v>
      </c>
      <c r="S339" s="101"/>
      <c r="T339" s="101"/>
      <c r="U339" s="101">
        <f t="shared" si="86"/>
        <v>0</v>
      </c>
      <c r="V339" s="101"/>
      <c r="W339" s="101"/>
      <c r="X339" s="101">
        <f t="shared" si="87"/>
        <v>0</v>
      </c>
      <c r="Y339" s="101"/>
      <c r="Z339" s="101"/>
      <c r="AA339" s="101">
        <f t="shared" si="88"/>
        <v>0</v>
      </c>
      <c r="AB339" s="101"/>
      <c r="AC339" s="101"/>
      <c r="AD339" s="101">
        <f t="shared" si="89"/>
        <v>0</v>
      </c>
      <c r="AE339" s="101">
        <v>405382.62</v>
      </c>
      <c r="AF339" s="101"/>
      <c r="AG339" s="101">
        <f t="shared" si="90"/>
        <v>405382.62</v>
      </c>
      <c r="AH339" s="101"/>
      <c r="AI339" s="101"/>
      <c r="AJ339" s="107">
        <f t="shared" si="80"/>
        <v>0</v>
      </c>
    </row>
    <row r="340" spans="1:36" ht="14.25" thickTop="1" thickBot="1" x14ac:dyDescent="0.25">
      <c r="A340" s="55" t="s">
        <v>19</v>
      </c>
      <c r="B340" s="66">
        <f>SUM(B302:B339)</f>
        <v>2932198988.2106981</v>
      </c>
      <c r="C340" s="66">
        <f t="shared" ref="C340:AJ340" si="93">SUM(C302:C339)</f>
        <v>2173088453.6300001</v>
      </c>
      <c r="D340" s="66">
        <f t="shared" si="93"/>
        <v>22934185.495172411</v>
      </c>
      <c r="E340" s="66">
        <f t="shared" si="93"/>
        <v>10472.48</v>
      </c>
      <c r="F340" s="66">
        <f t="shared" si="93"/>
        <v>22944657.975172415</v>
      </c>
      <c r="G340" s="66">
        <f t="shared" si="93"/>
        <v>313157425.77898282</v>
      </c>
      <c r="H340" s="66">
        <f t="shared" si="93"/>
        <v>413551246.40000004</v>
      </c>
      <c r="I340" s="66">
        <f t="shared" si="93"/>
        <v>726708672.17898297</v>
      </c>
      <c r="J340" s="66">
        <f t="shared" si="93"/>
        <v>2412232.17</v>
      </c>
      <c r="K340" s="66">
        <f t="shared" si="93"/>
        <v>1629175368.8700001</v>
      </c>
      <c r="L340" s="66">
        <f t="shared" si="93"/>
        <v>1631587601.0400002</v>
      </c>
      <c r="M340" s="66">
        <f t="shared" si="93"/>
        <v>50680124.219310343</v>
      </c>
      <c r="N340" s="66">
        <f t="shared" si="93"/>
        <v>2059163.99</v>
      </c>
      <c r="O340" s="66">
        <f t="shared" si="93"/>
        <v>52739288.209310345</v>
      </c>
      <c r="P340" s="66">
        <f t="shared" si="93"/>
        <v>1088000142.7475851</v>
      </c>
      <c r="Q340" s="66">
        <f t="shared" si="93"/>
        <v>70619232.5</v>
      </c>
      <c r="R340" s="66">
        <f t="shared" si="93"/>
        <v>1158619375.2475855</v>
      </c>
      <c r="S340" s="66">
        <f t="shared" si="93"/>
        <v>20266525.586206894</v>
      </c>
      <c r="T340" s="66">
        <f t="shared" si="93"/>
        <v>0</v>
      </c>
      <c r="U340" s="66">
        <f t="shared" si="93"/>
        <v>20266525.586206894</v>
      </c>
      <c r="V340" s="66">
        <f t="shared" si="93"/>
        <v>59317373.731724136</v>
      </c>
      <c r="W340" s="66">
        <f t="shared" si="93"/>
        <v>70277.349999999991</v>
      </c>
      <c r="X340" s="66">
        <f t="shared" si="93"/>
        <v>59387651.081724137</v>
      </c>
      <c r="Y340" s="66">
        <f t="shared" si="93"/>
        <v>1069346847.6962074</v>
      </c>
      <c r="Z340" s="66">
        <f t="shared" si="93"/>
        <v>1984895.0499999998</v>
      </c>
      <c r="AA340" s="66">
        <f t="shared" si="93"/>
        <v>1071331742.7462072</v>
      </c>
      <c r="AB340" s="66">
        <f t="shared" si="93"/>
        <v>0</v>
      </c>
      <c r="AC340" s="66">
        <f t="shared" si="93"/>
        <v>33348838.690000001</v>
      </c>
      <c r="AD340" s="66">
        <f t="shared" si="93"/>
        <v>33348838.690000001</v>
      </c>
      <c r="AE340" s="66">
        <f t="shared" si="93"/>
        <v>61248744.180689707</v>
      </c>
      <c r="AF340" s="66">
        <f t="shared" si="93"/>
        <v>13543166.439999999</v>
      </c>
      <c r="AG340" s="66">
        <f t="shared" si="93"/>
        <v>74791910.620689735</v>
      </c>
      <c r="AH340" s="66">
        <f t="shared" si="93"/>
        <v>244835386.60481942</v>
      </c>
      <c r="AI340" s="66">
        <f t="shared" si="93"/>
        <v>8725791.8599999994</v>
      </c>
      <c r="AJ340" s="100">
        <f t="shared" si="93"/>
        <v>253561178.4648194</v>
      </c>
    </row>
    <row r="341" spans="1:36" ht="13.5" thickTop="1" x14ac:dyDescent="0.2">
      <c r="A341" s="144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x14ac:dyDescent="0.2">
      <c r="A342" s="20" t="s">
        <v>38</v>
      </c>
      <c r="B342" s="198">
        <f>(C340/B343*100)</f>
        <v>42.565447653746574</v>
      </c>
      <c r="C342" s="198"/>
      <c r="D342" s="198">
        <f>(E340/D343*100)</f>
        <v>4.5642345208771008E-2</v>
      </c>
      <c r="E342" s="198"/>
      <c r="F342" s="36"/>
      <c r="G342" s="198">
        <f>(H340/G343*100)</f>
        <v>56.90743240478978</v>
      </c>
      <c r="H342" s="198"/>
      <c r="I342" s="36"/>
      <c r="J342" s="198">
        <f>(K340/J343*100)</f>
        <v>99.85215429631468</v>
      </c>
      <c r="K342" s="198"/>
      <c r="L342" s="36"/>
      <c r="M342" s="198">
        <f>(N340/M343*100)</f>
        <v>3.9044212766536446</v>
      </c>
      <c r="N342" s="198"/>
      <c r="O342" s="36"/>
      <c r="P342" s="198">
        <f>(Q340/P343*100)</f>
        <v>6.0951192435315003</v>
      </c>
      <c r="Q342" s="198"/>
      <c r="R342" s="36"/>
      <c r="S342" s="198">
        <f>(T340/S343*100)</f>
        <v>0</v>
      </c>
      <c r="T342" s="198"/>
      <c r="U342" s="36"/>
      <c r="V342" s="198">
        <f>(W340/V343*100)</f>
        <v>0.1183366385434076</v>
      </c>
      <c r="W342" s="198"/>
      <c r="X342" s="36"/>
      <c r="Y342" s="198">
        <f>(Z340/Y343*100)</f>
        <v>0.18527361514669602</v>
      </c>
      <c r="Z342" s="198"/>
      <c r="AA342" s="36"/>
      <c r="AB342" s="198">
        <f>(AC340/AB343*100)</f>
        <v>100</v>
      </c>
      <c r="AC342" s="198"/>
      <c r="AD342" s="36"/>
      <c r="AE342" s="198">
        <f>(AF340/AE343*100)</f>
        <v>18.10779578647848</v>
      </c>
      <c r="AF342" s="198"/>
      <c r="AG342" s="36"/>
      <c r="AH342" s="198">
        <f>(AI340/AH343*100)</f>
        <v>3.4412964606136138</v>
      </c>
      <c r="AI342" s="198"/>
      <c r="AJ342" s="36"/>
    </row>
    <row r="343" spans="1:36" x14ac:dyDescent="0.2">
      <c r="A343" s="5" t="s">
        <v>39</v>
      </c>
      <c r="B343" s="200">
        <f>(B340+C340)</f>
        <v>5105287441.8406982</v>
      </c>
      <c r="C343" s="201"/>
      <c r="D343" s="200">
        <f>(D340+E340)</f>
        <v>22944657.975172412</v>
      </c>
      <c r="E343" s="201"/>
      <c r="F343" s="37"/>
      <c r="G343" s="200">
        <f>(G340+H340)</f>
        <v>726708672.17898285</v>
      </c>
      <c r="H343" s="201"/>
      <c r="I343" s="37"/>
      <c r="J343" s="200">
        <f>(J340+K340)</f>
        <v>1631587601.0400002</v>
      </c>
      <c r="K343" s="201"/>
      <c r="L343" s="37"/>
      <c r="M343" s="200">
        <f>(M340+N340)</f>
        <v>52739288.209310345</v>
      </c>
      <c r="N343" s="201"/>
      <c r="O343" s="37"/>
      <c r="P343" s="200">
        <f>(P340+Q340)</f>
        <v>1158619375.2475851</v>
      </c>
      <c r="Q343" s="201"/>
      <c r="R343" s="37"/>
      <c r="S343" s="200">
        <f>(S340+T340)</f>
        <v>20266525.586206894</v>
      </c>
      <c r="T343" s="201"/>
      <c r="U343" s="37"/>
      <c r="V343" s="200">
        <f>(V340+W340)</f>
        <v>59387651.081724137</v>
      </c>
      <c r="W343" s="201"/>
      <c r="X343" s="37"/>
      <c r="Y343" s="200">
        <f>(Y340+Z340)</f>
        <v>1071331742.7462074</v>
      </c>
      <c r="Z343" s="201"/>
      <c r="AA343" s="37"/>
      <c r="AB343" s="200">
        <f>(AB340+AC340)</f>
        <v>33348838.690000001</v>
      </c>
      <c r="AC343" s="201"/>
      <c r="AD343" s="37"/>
      <c r="AE343" s="200">
        <f>(AE340+AF340)</f>
        <v>74791910.620689705</v>
      </c>
      <c r="AF343" s="201"/>
      <c r="AG343" s="37"/>
      <c r="AH343" s="200">
        <f>(AH340+AI340)</f>
        <v>253561178.46481943</v>
      </c>
      <c r="AI343" s="201"/>
      <c r="AJ343" s="37"/>
    </row>
    <row r="344" spans="1:36" x14ac:dyDescent="0.2">
      <c r="A344" s="5" t="s">
        <v>40</v>
      </c>
      <c r="B344" s="198">
        <f>SUM(D344:AI344)</f>
        <v>99.999999999999972</v>
      </c>
      <c r="C344" s="201"/>
      <c r="D344" s="198">
        <f>(D343/B343*100)</f>
        <v>0.44942930709695306</v>
      </c>
      <c r="E344" s="198"/>
      <c r="F344" s="36"/>
      <c r="G344" s="198">
        <f>(G343/B343*100)</f>
        <v>14.234432056130613</v>
      </c>
      <c r="H344" s="198"/>
      <c r="I344" s="36"/>
      <c r="J344" s="198">
        <f>(J343/B343*100)</f>
        <v>31.958780374797769</v>
      </c>
      <c r="K344" s="198"/>
      <c r="L344" s="36"/>
      <c r="M344" s="198">
        <f>(M343/B343*100)</f>
        <v>1.0330326903257641</v>
      </c>
      <c r="N344" s="198"/>
      <c r="O344" s="36"/>
      <c r="P344" s="198">
        <f>(P343/B343*100)</f>
        <v>22.694498369514875</v>
      </c>
      <c r="Q344" s="198"/>
      <c r="R344" s="36"/>
      <c r="S344" s="198">
        <f>(S343/B343*100)</f>
        <v>0.39697129333230746</v>
      </c>
      <c r="T344" s="198"/>
      <c r="U344" s="36"/>
      <c r="V344" s="198">
        <f>(V343/B343*100)</f>
        <v>1.1632577354021045</v>
      </c>
      <c r="W344" s="198"/>
      <c r="X344" s="36"/>
      <c r="Y344" s="198">
        <f>(Y343/B343*100)</f>
        <v>20.984748752167057</v>
      </c>
      <c r="Z344" s="198"/>
      <c r="AA344" s="36"/>
      <c r="AB344" s="198">
        <f>(AB343/B343*100)</f>
        <v>0.65322156822527833</v>
      </c>
      <c r="AC344" s="198"/>
      <c r="AD344" s="36"/>
      <c r="AE344" s="198">
        <f>(AE343/B343*100)</f>
        <v>1.4649892189757621</v>
      </c>
      <c r="AF344" s="198"/>
      <c r="AG344" s="36"/>
      <c r="AH344" s="198">
        <f>(AH343/B343*100)</f>
        <v>4.9666386340315167</v>
      </c>
      <c r="AI344" s="198"/>
      <c r="AJ344" s="36"/>
    </row>
    <row r="345" spans="1:36" x14ac:dyDescent="0.2">
      <c r="A345" s="110" t="s">
        <v>95</v>
      </c>
    </row>
    <row r="346" spans="1:36" x14ac:dyDescent="0.2">
      <c r="A346" s="38"/>
    </row>
    <row r="347" spans="1:36" x14ac:dyDescent="0.2">
      <c r="A347" s="38"/>
    </row>
    <row r="348" spans="1:36" x14ac:dyDescent="0.2">
      <c r="A348" s="38"/>
    </row>
    <row r="349" spans="1:36" x14ac:dyDescent="0.2">
      <c r="A349" s="38"/>
    </row>
    <row r="350" spans="1:36" x14ac:dyDescent="0.2">
      <c r="A350" s="38"/>
    </row>
    <row r="354" spans="1:37" ht="20.25" x14ac:dyDescent="0.3">
      <c r="A354" s="196" t="s">
        <v>42</v>
      </c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</row>
    <row r="355" spans="1:37" x14ac:dyDescent="0.2">
      <c r="A355" s="197" t="s">
        <v>56</v>
      </c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</row>
    <row r="356" spans="1:37" x14ac:dyDescent="0.2">
      <c r="A356" s="203" t="s">
        <v>133</v>
      </c>
      <c r="B356" s="204"/>
      <c r="C356" s="204"/>
      <c r="D356" s="204"/>
      <c r="E356" s="204"/>
      <c r="F356" s="204"/>
      <c r="G356" s="204"/>
      <c r="H356" s="204"/>
      <c r="I356" s="204"/>
      <c r="J356" s="204"/>
      <c r="K356" s="204"/>
      <c r="L356" s="204"/>
      <c r="M356" s="204"/>
      <c r="N356" s="204"/>
      <c r="O356" s="204"/>
      <c r="P356" s="204"/>
      <c r="Q356" s="204"/>
      <c r="R356" s="204"/>
      <c r="S356" s="204"/>
      <c r="T356" s="204"/>
      <c r="U356" s="204"/>
      <c r="V356" s="204"/>
      <c r="W356" s="204"/>
      <c r="X356" s="204"/>
      <c r="Y356" s="204"/>
      <c r="Z356" s="204"/>
      <c r="AA356" s="204"/>
      <c r="AB356" s="204"/>
      <c r="AC356" s="204"/>
      <c r="AD356" s="204"/>
      <c r="AE356" s="204"/>
      <c r="AF356" s="204"/>
      <c r="AG356" s="204"/>
      <c r="AH356" s="204"/>
      <c r="AI356" s="204"/>
    </row>
    <row r="357" spans="1:37" x14ac:dyDescent="0.2">
      <c r="A357" s="197" t="s">
        <v>110</v>
      </c>
      <c r="B357" s="197"/>
      <c r="C357" s="197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</row>
    <row r="358" spans="1:37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thickBot="1" x14ac:dyDescent="0.25"/>
    <row r="360" spans="1:37" ht="14.25" thickTop="1" thickBot="1" x14ac:dyDescent="0.25">
      <c r="A360" s="195" t="s">
        <v>33</v>
      </c>
      <c r="B360" s="199" t="s">
        <v>0</v>
      </c>
      <c r="C360" s="199"/>
      <c r="D360" s="199" t="s">
        <v>12</v>
      </c>
      <c r="E360" s="199"/>
      <c r="F360" s="155"/>
      <c r="G360" s="199" t="s">
        <v>13</v>
      </c>
      <c r="H360" s="199"/>
      <c r="I360" s="155"/>
      <c r="J360" s="199" t="s">
        <v>14</v>
      </c>
      <c r="K360" s="199"/>
      <c r="L360" s="155"/>
      <c r="M360" s="199" t="s">
        <v>15</v>
      </c>
      <c r="N360" s="199"/>
      <c r="O360" s="155"/>
      <c r="P360" s="199" t="s">
        <v>27</v>
      </c>
      <c r="Q360" s="199"/>
      <c r="R360" s="155"/>
      <c r="S360" s="199" t="s">
        <v>35</v>
      </c>
      <c r="T360" s="199"/>
      <c r="U360" s="155"/>
      <c r="V360" s="199" t="s">
        <v>16</v>
      </c>
      <c r="W360" s="199"/>
      <c r="X360" s="155"/>
      <c r="Y360" s="199" t="s">
        <v>68</v>
      </c>
      <c r="Z360" s="199"/>
      <c r="AA360" s="155"/>
      <c r="AB360" s="199" t="s">
        <v>34</v>
      </c>
      <c r="AC360" s="199"/>
      <c r="AD360" s="155"/>
      <c r="AE360" s="199" t="s">
        <v>17</v>
      </c>
      <c r="AF360" s="199"/>
      <c r="AG360" s="155"/>
      <c r="AH360" s="199" t="s">
        <v>18</v>
      </c>
      <c r="AI360" s="199"/>
      <c r="AJ360" s="73"/>
    </row>
    <row r="361" spans="1:37" ht="25.5" thickTop="1" thickBot="1" x14ac:dyDescent="0.25">
      <c r="A361" s="202"/>
      <c r="B361" s="155" t="s">
        <v>28</v>
      </c>
      <c r="C361" s="155" t="s">
        <v>25</v>
      </c>
      <c r="D361" s="155" t="s">
        <v>28</v>
      </c>
      <c r="E361" s="155" t="s">
        <v>25</v>
      </c>
      <c r="F361" s="155"/>
      <c r="G361" s="155" t="s">
        <v>28</v>
      </c>
      <c r="H361" s="155" t="s">
        <v>25</v>
      </c>
      <c r="I361" s="155"/>
      <c r="J361" s="155" t="s">
        <v>28</v>
      </c>
      <c r="K361" s="155" t="s">
        <v>25</v>
      </c>
      <c r="L361" s="155"/>
      <c r="M361" s="155" t="s">
        <v>28</v>
      </c>
      <c r="N361" s="155" t="s">
        <v>25</v>
      </c>
      <c r="O361" s="155"/>
      <c r="P361" s="155" t="s">
        <v>28</v>
      </c>
      <c r="Q361" s="155" t="s">
        <v>25</v>
      </c>
      <c r="R361" s="155"/>
      <c r="S361" s="155" t="s">
        <v>28</v>
      </c>
      <c r="T361" s="155" t="s">
        <v>25</v>
      </c>
      <c r="U361" s="155"/>
      <c r="V361" s="155" t="s">
        <v>28</v>
      </c>
      <c r="W361" s="155" t="s">
        <v>25</v>
      </c>
      <c r="X361" s="155"/>
      <c r="Y361" s="155" t="s">
        <v>28</v>
      </c>
      <c r="Z361" s="155" t="s">
        <v>25</v>
      </c>
      <c r="AA361" s="155"/>
      <c r="AB361" s="155" t="s">
        <v>28</v>
      </c>
      <c r="AC361" s="155" t="s">
        <v>25</v>
      </c>
      <c r="AD361" s="155"/>
      <c r="AE361" s="155" t="s">
        <v>28</v>
      </c>
      <c r="AF361" s="155" t="s">
        <v>25</v>
      </c>
      <c r="AG361" s="155"/>
      <c r="AH361" s="155" t="s">
        <v>28</v>
      </c>
      <c r="AI361" s="155" t="s">
        <v>25</v>
      </c>
      <c r="AJ361" s="73"/>
    </row>
    <row r="362" spans="1:37" ht="14.25" thickTop="1" thickBot="1" x14ac:dyDescent="0.25">
      <c r="A362" s="101" t="s">
        <v>88</v>
      </c>
      <c r="B362" s="102">
        <f t="shared" ref="B362:B398" si="94">(D362+G362+J362+M362+P362+S362+V362+Y362+AB362+AE362+AH362)</f>
        <v>836586334.40999997</v>
      </c>
      <c r="C362" s="102">
        <f t="shared" ref="C362:C398" si="95">(E362+H362+K362+N362+Q362+T362+W362+Z362+AC362+AF362+AI362)</f>
        <v>525344724.02999997</v>
      </c>
      <c r="D362" s="101">
        <v>6335736.4199999999</v>
      </c>
      <c r="E362" s="101"/>
      <c r="F362" s="101">
        <f>+D362+E362</f>
        <v>6335736.4199999999</v>
      </c>
      <c r="G362" s="101">
        <v>69145294.640000001</v>
      </c>
      <c r="H362" s="101">
        <v>106386271.58</v>
      </c>
      <c r="I362" s="101">
        <f>+G362+H362</f>
        <v>175531566.22</v>
      </c>
      <c r="J362" s="101">
        <v>1612.09</v>
      </c>
      <c r="K362" s="101">
        <v>353008991.40000004</v>
      </c>
      <c r="L362" s="101">
        <f>+J362+K362</f>
        <v>353010603.49000001</v>
      </c>
      <c r="M362" s="101">
        <v>26752911.850000001</v>
      </c>
      <c r="N362" s="101"/>
      <c r="O362" s="101">
        <f>+M362+N362</f>
        <v>26752911.850000001</v>
      </c>
      <c r="P362" s="101">
        <v>488521751.77999997</v>
      </c>
      <c r="Q362" s="101">
        <v>31392888.510000002</v>
      </c>
      <c r="R362" s="101">
        <f>+P362+Q362</f>
        <v>519914640.28999996</v>
      </c>
      <c r="S362" s="101">
        <v>9241727.8599999994</v>
      </c>
      <c r="T362" s="101"/>
      <c r="U362" s="101">
        <f>+S362+T362</f>
        <v>9241727.8599999994</v>
      </c>
      <c r="V362" s="101">
        <v>21895000.850000001</v>
      </c>
      <c r="W362" s="101"/>
      <c r="X362" s="101">
        <f>+V362+W362</f>
        <v>21895000.850000001</v>
      </c>
      <c r="Y362" s="101">
        <v>163407592.24000001</v>
      </c>
      <c r="Z362" s="101">
        <v>1055355.93</v>
      </c>
      <c r="AA362" s="101">
        <f>+Y362+Z362</f>
        <v>164462948.17000002</v>
      </c>
      <c r="AB362" s="101"/>
      <c r="AC362" s="101"/>
      <c r="AD362" s="101">
        <f>+AB362+AC362</f>
        <v>0</v>
      </c>
      <c r="AE362" s="101">
        <v>11942182.52</v>
      </c>
      <c r="AF362" s="101">
        <v>30918164.59</v>
      </c>
      <c r="AG362" s="101">
        <f>+AE362+AF362</f>
        <v>42860347.109999999</v>
      </c>
      <c r="AH362" s="101">
        <v>39342524.159999996</v>
      </c>
      <c r="AI362" s="101">
        <v>2583052.02</v>
      </c>
      <c r="AJ362" s="107">
        <f t="shared" ref="AJ362:AJ399" si="96">AH362+AI362</f>
        <v>41925576.18</v>
      </c>
    </row>
    <row r="363" spans="1:37" ht="14.25" thickTop="1" thickBot="1" x14ac:dyDescent="0.25">
      <c r="A363" s="52" t="s">
        <v>118</v>
      </c>
      <c r="B363" s="102">
        <f t="shared" si="94"/>
        <v>769454049.42000008</v>
      </c>
      <c r="C363" s="102">
        <f t="shared" si="95"/>
        <v>132415631.44</v>
      </c>
      <c r="D363" s="101">
        <v>6165169.25</v>
      </c>
      <c r="E363" s="101">
        <v>28653.3</v>
      </c>
      <c r="F363" s="101">
        <f t="shared" ref="F363:F399" si="97">+D363+E363</f>
        <v>6193822.5499999998</v>
      </c>
      <c r="G363" s="101">
        <v>109677796.19</v>
      </c>
      <c r="H363" s="101">
        <v>60721217.770000003</v>
      </c>
      <c r="I363" s="101">
        <f t="shared" ref="I363:I399" si="98">+G363+H363</f>
        <v>170399013.96000001</v>
      </c>
      <c r="J363" s="101"/>
      <c r="K363" s="101">
        <v>5579334.1200000001</v>
      </c>
      <c r="L363" s="101">
        <f t="shared" ref="L363:L399" si="99">+J363+K363</f>
        <v>5579334.1200000001</v>
      </c>
      <c r="M363" s="101">
        <v>1984427.51</v>
      </c>
      <c r="N363" s="101">
        <v>84396.92</v>
      </c>
      <c r="O363" s="101">
        <f t="shared" ref="O363:O399" si="100">+M363+N363</f>
        <v>2068824.43</v>
      </c>
      <c r="P363" s="101">
        <v>363195191.56999999</v>
      </c>
      <c r="Q363" s="101">
        <v>9537302.7300000004</v>
      </c>
      <c r="R363" s="101">
        <f t="shared" ref="R363:R399" si="101">+P363+Q363</f>
        <v>372732494.30000001</v>
      </c>
      <c r="S363" s="101">
        <v>3775231.68</v>
      </c>
      <c r="T363" s="101"/>
      <c r="U363" s="101">
        <f t="shared" ref="U363:U399" si="102">+S363+T363</f>
        <v>3775231.68</v>
      </c>
      <c r="V363" s="101">
        <v>5767835.0599999996</v>
      </c>
      <c r="W363" s="101">
        <v>30534.46</v>
      </c>
      <c r="X363" s="101">
        <f t="shared" ref="X363:X399" si="103">+V363+W363</f>
        <v>5798369.5199999996</v>
      </c>
      <c r="Y363" s="101">
        <v>289134109.85000002</v>
      </c>
      <c r="Z363" s="101">
        <v>349095.38</v>
      </c>
      <c r="AA363" s="101">
        <f t="shared" ref="AA363:AA399" si="104">+Y363+Z363</f>
        <v>289483205.23000002</v>
      </c>
      <c r="AB363" s="101"/>
      <c r="AC363" s="101"/>
      <c r="AD363" s="101">
        <f t="shared" ref="AD363:AD399" si="105">+AB363+AC363</f>
        <v>0</v>
      </c>
      <c r="AE363" s="101">
        <v>-28769204.800000001</v>
      </c>
      <c r="AF363" s="101">
        <v>36561558.32</v>
      </c>
      <c r="AG363" s="101">
        <f t="shared" ref="AG363:AG399" si="106">+AE363+AF363</f>
        <v>7792353.5199999996</v>
      </c>
      <c r="AH363" s="101">
        <v>18523493.110000003</v>
      </c>
      <c r="AI363" s="101">
        <v>19523538.440000001</v>
      </c>
      <c r="AJ363" s="107">
        <f t="shared" si="96"/>
        <v>38047031.550000004</v>
      </c>
    </row>
    <row r="364" spans="1:37" ht="14.25" thickTop="1" thickBot="1" x14ac:dyDescent="0.25">
      <c r="A364" s="52" t="s">
        <v>97</v>
      </c>
      <c r="B364" s="102">
        <f t="shared" si="94"/>
        <v>547851341.46000004</v>
      </c>
      <c r="C364" s="102">
        <f t="shared" si="95"/>
        <v>93948163.640000015</v>
      </c>
      <c r="D364" s="101">
        <v>2228527.9</v>
      </c>
      <c r="E364" s="101"/>
      <c r="F364" s="101">
        <f t="shared" si="97"/>
        <v>2228527.9</v>
      </c>
      <c r="G364" s="101">
        <v>47867700.490000002</v>
      </c>
      <c r="H364" s="101">
        <v>61950669.710000001</v>
      </c>
      <c r="I364" s="101">
        <f t="shared" si="98"/>
        <v>109818370.2</v>
      </c>
      <c r="J364" s="101"/>
      <c r="K364" s="101">
        <v>22428097.580000002</v>
      </c>
      <c r="L364" s="101">
        <f t="shared" si="99"/>
        <v>22428097.580000002</v>
      </c>
      <c r="M364" s="101">
        <v>10565574.930000002</v>
      </c>
      <c r="N364" s="101">
        <v>515476.93</v>
      </c>
      <c r="O364" s="101">
        <f t="shared" si="100"/>
        <v>11081051.860000001</v>
      </c>
      <c r="P364" s="101">
        <v>306279415.80000001</v>
      </c>
      <c r="Q364" s="101">
        <v>7603381.3799999999</v>
      </c>
      <c r="R364" s="101">
        <f t="shared" si="101"/>
        <v>313882797.18000001</v>
      </c>
      <c r="S364" s="101">
        <v>524745.42000000004</v>
      </c>
      <c r="T364" s="101"/>
      <c r="U364" s="101">
        <f t="shared" si="102"/>
        <v>524745.42000000004</v>
      </c>
      <c r="V364" s="101">
        <v>4679643.93</v>
      </c>
      <c r="W364" s="101"/>
      <c r="X364" s="101">
        <f t="shared" si="103"/>
        <v>4679643.93</v>
      </c>
      <c r="Y364" s="101">
        <v>145166887.72</v>
      </c>
      <c r="Z364" s="101">
        <v>0.04</v>
      </c>
      <c r="AA364" s="101">
        <f t="shared" si="104"/>
        <v>145166887.75999999</v>
      </c>
      <c r="AB364" s="101"/>
      <c r="AC364" s="101"/>
      <c r="AD364" s="101">
        <f t="shared" si="105"/>
        <v>0</v>
      </c>
      <c r="AE364" s="101">
        <v>8021323.96</v>
      </c>
      <c r="AF364" s="101">
        <v>1190766.07</v>
      </c>
      <c r="AG364" s="101">
        <f t="shared" si="106"/>
        <v>9212090.0299999993</v>
      </c>
      <c r="AH364" s="101">
        <v>22517521.309999999</v>
      </c>
      <c r="AI364" s="101">
        <v>259771.93</v>
      </c>
      <c r="AJ364" s="107">
        <f t="shared" si="96"/>
        <v>22777293.239999998</v>
      </c>
    </row>
    <row r="365" spans="1:37" ht="14.25" thickTop="1" thickBot="1" x14ac:dyDescent="0.25">
      <c r="A365" s="52" t="s">
        <v>94</v>
      </c>
      <c r="B365" s="102">
        <f t="shared" si="94"/>
        <v>348964837.10000002</v>
      </c>
      <c r="C365" s="102">
        <f t="shared" si="95"/>
        <v>22964642.989999998</v>
      </c>
      <c r="D365" s="101">
        <v>1004813.5800000001</v>
      </c>
      <c r="E365" s="101">
        <v>591.14</v>
      </c>
      <c r="F365" s="101">
        <f t="shared" si="97"/>
        <v>1005404.7200000001</v>
      </c>
      <c r="G365" s="101">
        <v>12621931.48</v>
      </c>
      <c r="H365" s="101">
        <v>10829.96</v>
      </c>
      <c r="I365" s="101">
        <f t="shared" si="98"/>
        <v>12632761.440000001</v>
      </c>
      <c r="J365" s="101">
        <v>48051.130000000005</v>
      </c>
      <c r="K365" s="101">
        <v>21355806.699999999</v>
      </c>
      <c r="L365" s="101">
        <f t="shared" si="99"/>
        <v>21403857.829999998</v>
      </c>
      <c r="M365" s="101">
        <v>3843552.38</v>
      </c>
      <c r="N365" s="101"/>
      <c r="O365" s="101">
        <f t="shared" si="100"/>
        <v>3843552.38</v>
      </c>
      <c r="P365" s="101">
        <v>136619970.62</v>
      </c>
      <c r="Q365" s="101">
        <v>130381.31</v>
      </c>
      <c r="R365" s="101">
        <f t="shared" si="101"/>
        <v>136750351.93000001</v>
      </c>
      <c r="S365" s="101">
        <v>4483243.33</v>
      </c>
      <c r="T365" s="101"/>
      <c r="U365" s="101">
        <f t="shared" si="102"/>
        <v>4483243.33</v>
      </c>
      <c r="V365" s="101">
        <v>5119364.13</v>
      </c>
      <c r="W365" s="101"/>
      <c r="X365" s="101">
        <f t="shared" si="103"/>
        <v>5119364.13</v>
      </c>
      <c r="Y365" s="101">
        <v>130545892.72</v>
      </c>
      <c r="Z365" s="101">
        <v>192635.88</v>
      </c>
      <c r="AA365" s="101">
        <f t="shared" si="104"/>
        <v>130738528.59999999</v>
      </c>
      <c r="AB365" s="101"/>
      <c r="AC365" s="101"/>
      <c r="AD365" s="101">
        <f t="shared" si="105"/>
        <v>0</v>
      </c>
      <c r="AE365" s="101">
        <v>10886137.539999999</v>
      </c>
      <c r="AF365" s="101"/>
      <c r="AG365" s="101">
        <f t="shared" si="106"/>
        <v>10886137.539999999</v>
      </c>
      <c r="AH365" s="101">
        <v>43791880.189999998</v>
      </c>
      <c r="AI365" s="101">
        <v>1274398</v>
      </c>
      <c r="AJ365" s="107">
        <f t="shared" si="96"/>
        <v>45066278.189999998</v>
      </c>
    </row>
    <row r="366" spans="1:37" ht="14.25" thickTop="1" thickBot="1" x14ac:dyDescent="0.25">
      <c r="A366" s="52" t="s">
        <v>89</v>
      </c>
      <c r="B366" s="102">
        <f t="shared" si="94"/>
        <v>504834201.38999999</v>
      </c>
      <c r="C366" s="102">
        <f t="shared" si="95"/>
        <v>45631991.029999994</v>
      </c>
      <c r="D366" s="101">
        <v>65549.91</v>
      </c>
      <c r="E366" s="101"/>
      <c r="F366" s="101">
        <f t="shared" si="97"/>
        <v>65549.91</v>
      </c>
      <c r="G366" s="101">
        <v>8372497.5499999998</v>
      </c>
      <c r="H366" s="101"/>
      <c r="I366" s="101">
        <f t="shared" si="98"/>
        <v>8372497.5499999998</v>
      </c>
      <c r="J366" s="101">
        <v>183913.4</v>
      </c>
      <c r="K366" s="101">
        <v>36436526.200000003</v>
      </c>
      <c r="L366" s="101">
        <f t="shared" si="99"/>
        <v>36620439.600000001</v>
      </c>
      <c r="M366" s="101">
        <v>1011502.32</v>
      </c>
      <c r="N366" s="101"/>
      <c r="O366" s="101">
        <f t="shared" si="100"/>
        <v>1011502.32</v>
      </c>
      <c r="P366" s="101">
        <v>323647741.32999998</v>
      </c>
      <c r="Q366" s="101">
        <v>6432629.1899999995</v>
      </c>
      <c r="R366" s="101">
        <f t="shared" si="101"/>
        <v>330080370.51999998</v>
      </c>
      <c r="S366" s="101">
        <v>6129218.75</v>
      </c>
      <c r="T366" s="101"/>
      <c r="U366" s="101">
        <f t="shared" si="102"/>
        <v>6129218.75</v>
      </c>
      <c r="V366" s="101">
        <v>11392140.92</v>
      </c>
      <c r="W366" s="101">
        <v>3.66</v>
      </c>
      <c r="X366" s="101">
        <f t="shared" si="103"/>
        <v>11392144.58</v>
      </c>
      <c r="Y366" s="101">
        <v>122695312.2</v>
      </c>
      <c r="Z366" s="101"/>
      <c r="AA366" s="101">
        <f t="shared" si="104"/>
        <v>122695312.2</v>
      </c>
      <c r="AB366" s="101"/>
      <c r="AC366" s="101"/>
      <c r="AD366" s="101">
        <f t="shared" si="105"/>
        <v>0</v>
      </c>
      <c r="AE366" s="101">
        <v>8398704.1500000004</v>
      </c>
      <c r="AF366" s="101">
        <v>1546043.72</v>
      </c>
      <c r="AG366" s="101">
        <f t="shared" si="106"/>
        <v>9944747.870000001</v>
      </c>
      <c r="AH366" s="101">
        <v>22937620.859999999</v>
      </c>
      <c r="AI366" s="101">
        <v>1216788.26</v>
      </c>
      <c r="AJ366" s="107">
        <f t="shared" si="96"/>
        <v>24154409.120000001</v>
      </c>
      <c r="AK366" s="41"/>
    </row>
    <row r="367" spans="1:37" ht="14.25" thickTop="1" thickBot="1" x14ac:dyDescent="0.25">
      <c r="A367" s="52" t="s">
        <v>127</v>
      </c>
      <c r="B367" s="102">
        <f t="shared" si="94"/>
        <v>0</v>
      </c>
      <c r="C367" s="102">
        <f t="shared" si="95"/>
        <v>2384308.41</v>
      </c>
      <c r="D367" s="101"/>
      <c r="E367" s="101"/>
      <c r="F367" s="101">
        <f t="shared" si="97"/>
        <v>0</v>
      </c>
      <c r="G367" s="101"/>
      <c r="H367" s="101"/>
      <c r="I367" s="101">
        <f t="shared" si="98"/>
        <v>0</v>
      </c>
      <c r="J367" s="101"/>
      <c r="K367" s="101">
        <v>2384308.41</v>
      </c>
      <c r="L367" s="101">
        <f t="shared" si="99"/>
        <v>2384308.41</v>
      </c>
      <c r="M367" s="101"/>
      <c r="N367" s="101"/>
      <c r="O367" s="101">
        <f t="shared" si="100"/>
        <v>0</v>
      </c>
      <c r="P367" s="101"/>
      <c r="Q367" s="101"/>
      <c r="R367" s="101">
        <f t="shared" si="101"/>
        <v>0</v>
      </c>
      <c r="S367" s="101"/>
      <c r="T367" s="101"/>
      <c r="U367" s="101">
        <f t="shared" si="102"/>
        <v>0</v>
      </c>
      <c r="V367" s="101"/>
      <c r="W367" s="101"/>
      <c r="X367" s="101">
        <f t="shared" si="103"/>
        <v>0</v>
      </c>
      <c r="Y367" s="101"/>
      <c r="Z367" s="101"/>
      <c r="AA367" s="101">
        <f t="shared" si="104"/>
        <v>0</v>
      </c>
      <c r="AB367" s="101"/>
      <c r="AC367" s="101"/>
      <c r="AD367" s="101">
        <f t="shared" si="105"/>
        <v>0</v>
      </c>
      <c r="AE367" s="101"/>
      <c r="AF367" s="101"/>
      <c r="AG367" s="101">
        <f t="shared" si="106"/>
        <v>0</v>
      </c>
      <c r="AH367" s="101"/>
      <c r="AI367" s="101"/>
      <c r="AJ367" s="107">
        <f t="shared" si="96"/>
        <v>0</v>
      </c>
    </row>
    <row r="368" spans="1:37" ht="14.25" thickTop="1" thickBot="1" x14ac:dyDescent="0.25">
      <c r="A368" s="52" t="s">
        <v>91</v>
      </c>
      <c r="B368" s="102">
        <f t="shared" si="94"/>
        <v>93881836.198275864</v>
      </c>
      <c r="C368" s="102">
        <f t="shared" si="95"/>
        <v>354984.05000000005</v>
      </c>
      <c r="D368" s="101"/>
      <c r="E368" s="101"/>
      <c r="F368" s="101">
        <f t="shared" si="97"/>
        <v>0</v>
      </c>
      <c r="G368" s="101">
        <v>45490.672413793109</v>
      </c>
      <c r="H368" s="101"/>
      <c r="I368" s="101">
        <f t="shared" si="98"/>
        <v>45490.672413793109</v>
      </c>
      <c r="J368" s="101"/>
      <c r="K368" s="101"/>
      <c r="L368" s="101">
        <f t="shared" si="99"/>
        <v>0</v>
      </c>
      <c r="M368" s="101">
        <v>15994.758620689654</v>
      </c>
      <c r="N368" s="101"/>
      <c r="O368" s="101">
        <f t="shared" si="100"/>
        <v>15994.758620689654</v>
      </c>
      <c r="P368" s="101">
        <v>9527036.931034483</v>
      </c>
      <c r="Q368" s="101">
        <v>202499.41</v>
      </c>
      <c r="R368" s="101">
        <f t="shared" si="101"/>
        <v>9729536.3410344832</v>
      </c>
      <c r="S368" s="101">
        <v>159876.02586206899</v>
      </c>
      <c r="T368" s="101"/>
      <c r="U368" s="101">
        <f t="shared" si="102"/>
        <v>159876.02586206899</v>
      </c>
      <c r="V368" s="101">
        <v>44774.508620689659</v>
      </c>
      <c r="W368" s="101">
        <v>23407.439999999999</v>
      </c>
      <c r="X368" s="101">
        <f t="shared" si="103"/>
        <v>68181.948620689654</v>
      </c>
      <c r="Y368" s="101">
        <v>78812702.387931034</v>
      </c>
      <c r="Z368" s="101">
        <v>60754.87</v>
      </c>
      <c r="AA368" s="101">
        <f t="shared" si="104"/>
        <v>78873457.257931039</v>
      </c>
      <c r="AB368" s="101"/>
      <c r="AC368" s="101"/>
      <c r="AD368" s="101">
        <f t="shared" si="105"/>
        <v>0</v>
      </c>
      <c r="AE368" s="101">
        <v>886324.59482758632</v>
      </c>
      <c r="AF368" s="101">
        <v>33750</v>
      </c>
      <c r="AG368" s="101">
        <f t="shared" si="106"/>
        <v>920074.59482758632</v>
      </c>
      <c r="AH368" s="101">
        <v>4389636.318965517</v>
      </c>
      <c r="AI368" s="101">
        <v>34572.33</v>
      </c>
      <c r="AJ368" s="107">
        <f t="shared" si="96"/>
        <v>4424208.6489655171</v>
      </c>
    </row>
    <row r="369" spans="1:36" ht="14.25" thickTop="1" thickBot="1" x14ac:dyDescent="0.25">
      <c r="A369" s="52" t="s">
        <v>123</v>
      </c>
      <c r="B369" s="102">
        <f t="shared" si="94"/>
        <v>46108230.112068973</v>
      </c>
      <c r="C369" s="102">
        <f t="shared" si="95"/>
        <v>69328313.150000006</v>
      </c>
      <c r="D369" s="101"/>
      <c r="E369" s="101"/>
      <c r="F369" s="101">
        <f t="shared" si="97"/>
        <v>0</v>
      </c>
      <c r="G369" s="101">
        <v>23921286.189655174</v>
      </c>
      <c r="H369" s="101">
        <v>69328313.150000006</v>
      </c>
      <c r="I369" s="101">
        <f t="shared" si="98"/>
        <v>93249599.339655176</v>
      </c>
      <c r="J369" s="101"/>
      <c r="K369" s="101"/>
      <c r="L369" s="101">
        <f t="shared" si="99"/>
        <v>0</v>
      </c>
      <c r="M369" s="101">
        <v>1284061.9913793104</v>
      </c>
      <c r="N369" s="101"/>
      <c r="O369" s="101">
        <f t="shared" si="100"/>
        <v>1284061.9913793104</v>
      </c>
      <c r="P369" s="101">
        <v>12994710.965517243</v>
      </c>
      <c r="Q369" s="101"/>
      <c r="R369" s="101">
        <f t="shared" si="101"/>
        <v>12994710.965517243</v>
      </c>
      <c r="S369" s="101"/>
      <c r="T369" s="101"/>
      <c r="U369" s="101">
        <f t="shared" si="102"/>
        <v>0</v>
      </c>
      <c r="V369" s="101"/>
      <c r="W369" s="101"/>
      <c r="X369" s="101">
        <f t="shared" si="103"/>
        <v>0</v>
      </c>
      <c r="Y369" s="101"/>
      <c r="Z369" s="101"/>
      <c r="AA369" s="101">
        <f t="shared" si="104"/>
        <v>0</v>
      </c>
      <c r="AB369" s="101"/>
      <c r="AC369" s="101"/>
      <c r="AD369" s="101">
        <f t="shared" si="105"/>
        <v>0</v>
      </c>
      <c r="AE369" s="101"/>
      <c r="AF369" s="101"/>
      <c r="AG369" s="101">
        <f t="shared" si="106"/>
        <v>0</v>
      </c>
      <c r="AH369" s="101">
        <v>7908170.9655172424</v>
      </c>
      <c r="AI369" s="101"/>
      <c r="AJ369" s="107">
        <f t="shared" si="96"/>
        <v>7908170.9655172424</v>
      </c>
    </row>
    <row r="370" spans="1:36" ht="14.25" thickTop="1" thickBot="1" x14ac:dyDescent="0.25">
      <c r="A370" s="52" t="s">
        <v>78</v>
      </c>
      <c r="B370" s="102">
        <f t="shared" si="94"/>
        <v>107513787.60344827</v>
      </c>
      <c r="C370" s="102">
        <f t="shared" si="95"/>
        <v>35096.57</v>
      </c>
      <c r="D370" s="101"/>
      <c r="E370" s="101"/>
      <c r="F370" s="101">
        <f t="shared" si="97"/>
        <v>0</v>
      </c>
      <c r="G370" s="101">
        <v>24888.267241379312</v>
      </c>
      <c r="H370" s="101"/>
      <c r="I370" s="101">
        <f t="shared" si="98"/>
        <v>24888.267241379312</v>
      </c>
      <c r="J370" s="101"/>
      <c r="K370" s="101"/>
      <c r="L370" s="101">
        <f t="shared" si="99"/>
        <v>0</v>
      </c>
      <c r="M370" s="101"/>
      <c r="N370" s="101"/>
      <c r="O370" s="101">
        <f t="shared" si="100"/>
        <v>0</v>
      </c>
      <c r="P370" s="101">
        <v>64137.715517241384</v>
      </c>
      <c r="Q370" s="101"/>
      <c r="R370" s="101">
        <f t="shared" si="101"/>
        <v>64137.715517241384</v>
      </c>
      <c r="S370" s="101">
        <v>52254.310344827587</v>
      </c>
      <c r="T370" s="101"/>
      <c r="U370" s="101">
        <f t="shared" si="102"/>
        <v>52254.310344827587</v>
      </c>
      <c r="V370" s="101">
        <v>2589560.7931034486</v>
      </c>
      <c r="W370" s="101"/>
      <c r="X370" s="101">
        <f t="shared" si="103"/>
        <v>2589560.7931034486</v>
      </c>
      <c r="Y370" s="101">
        <v>101835197.69827586</v>
      </c>
      <c r="Z370" s="101">
        <v>35096.57</v>
      </c>
      <c r="AA370" s="101">
        <f t="shared" si="104"/>
        <v>101870294.26827586</v>
      </c>
      <c r="AB370" s="101"/>
      <c r="AC370" s="101"/>
      <c r="AD370" s="101">
        <f t="shared" si="105"/>
        <v>0</v>
      </c>
      <c r="AE370" s="101">
        <v>1420031.1379310344</v>
      </c>
      <c r="AF370" s="101"/>
      <c r="AG370" s="101">
        <f t="shared" si="106"/>
        <v>1420031.1379310344</v>
      </c>
      <c r="AH370" s="101">
        <v>1527717.681034483</v>
      </c>
      <c r="AI370" s="101"/>
      <c r="AJ370" s="107">
        <f t="shared" si="96"/>
        <v>1527717.681034483</v>
      </c>
    </row>
    <row r="371" spans="1:36" ht="14.25" thickTop="1" thickBot="1" x14ac:dyDescent="0.25">
      <c r="A371" s="52" t="s">
        <v>93</v>
      </c>
      <c r="B371" s="102">
        <f t="shared" si="94"/>
        <v>12969052.25</v>
      </c>
      <c r="C371" s="102">
        <f t="shared" si="95"/>
        <v>197417177.02000001</v>
      </c>
      <c r="D371" s="101">
        <v>12821371.663793104</v>
      </c>
      <c r="E371" s="101"/>
      <c r="F371" s="101">
        <f t="shared" si="97"/>
        <v>12821371.663793104</v>
      </c>
      <c r="G371" s="101">
        <v>147680.58620689658</v>
      </c>
      <c r="H371" s="101">
        <v>17676.71</v>
      </c>
      <c r="I371" s="101">
        <f t="shared" si="98"/>
        <v>165357.29620689657</v>
      </c>
      <c r="J371" s="101"/>
      <c r="K371" s="101">
        <v>197399500.31</v>
      </c>
      <c r="L371" s="101">
        <f t="shared" si="99"/>
        <v>197399500.31</v>
      </c>
      <c r="M371" s="101"/>
      <c r="N371" s="101"/>
      <c r="O371" s="101">
        <f t="shared" si="100"/>
        <v>0</v>
      </c>
      <c r="P371" s="101"/>
      <c r="Q371" s="101"/>
      <c r="R371" s="101">
        <f t="shared" si="101"/>
        <v>0</v>
      </c>
      <c r="S371" s="101"/>
      <c r="T371" s="101"/>
      <c r="U371" s="101">
        <f t="shared" si="102"/>
        <v>0</v>
      </c>
      <c r="V371" s="101"/>
      <c r="W371" s="101"/>
      <c r="X371" s="101">
        <f t="shared" si="103"/>
        <v>0</v>
      </c>
      <c r="Y371" s="101"/>
      <c r="Z371" s="101"/>
      <c r="AA371" s="101">
        <f t="shared" si="104"/>
        <v>0</v>
      </c>
      <c r="AB371" s="101"/>
      <c r="AC371" s="101"/>
      <c r="AD371" s="101">
        <f t="shared" si="105"/>
        <v>0</v>
      </c>
      <c r="AE371" s="101"/>
      <c r="AF371" s="101"/>
      <c r="AG371" s="101">
        <f t="shared" si="106"/>
        <v>0</v>
      </c>
      <c r="AH371" s="101"/>
      <c r="AI371" s="101"/>
      <c r="AJ371" s="107">
        <f t="shared" si="96"/>
        <v>0</v>
      </c>
    </row>
    <row r="372" spans="1:36" ht="14.25" thickTop="1" thickBot="1" x14ac:dyDescent="0.25">
      <c r="A372" s="52" t="s">
        <v>96</v>
      </c>
      <c r="B372" s="102">
        <f t="shared" si="94"/>
        <v>8314014.1100000013</v>
      </c>
      <c r="C372" s="102">
        <f t="shared" si="95"/>
        <v>0</v>
      </c>
      <c r="D372" s="101">
        <v>54247.58</v>
      </c>
      <c r="E372" s="101"/>
      <c r="F372" s="101">
        <f t="shared" si="97"/>
        <v>54247.58</v>
      </c>
      <c r="G372" s="101">
        <v>6377.2</v>
      </c>
      <c r="H372" s="101"/>
      <c r="I372" s="101">
        <f t="shared" si="98"/>
        <v>6377.2</v>
      </c>
      <c r="J372" s="101"/>
      <c r="K372" s="101"/>
      <c r="L372" s="101">
        <f t="shared" si="99"/>
        <v>0</v>
      </c>
      <c r="M372" s="101">
        <v>2224.14</v>
      </c>
      <c r="N372" s="101"/>
      <c r="O372" s="101">
        <f t="shared" si="100"/>
        <v>2224.14</v>
      </c>
      <c r="P372" s="101">
        <v>2876018.02</v>
      </c>
      <c r="Q372" s="101"/>
      <c r="R372" s="101">
        <f t="shared" si="101"/>
        <v>2876018.02</v>
      </c>
      <c r="S372" s="101"/>
      <c r="T372" s="101"/>
      <c r="U372" s="101">
        <f t="shared" si="102"/>
        <v>0</v>
      </c>
      <c r="V372" s="101">
        <v>36095.730000000003</v>
      </c>
      <c r="W372" s="101"/>
      <c r="X372" s="101">
        <f t="shared" si="103"/>
        <v>36095.730000000003</v>
      </c>
      <c r="Y372" s="101">
        <v>3457214.73</v>
      </c>
      <c r="Z372" s="101"/>
      <c r="AA372" s="101">
        <f t="shared" si="104"/>
        <v>3457214.73</v>
      </c>
      <c r="AB372" s="101"/>
      <c r="AC372" s="101"/>
      <c r="AD372" s="101">
        <f t="shared" si="105"/>
        <v>0</v>
      </c>
      <c r="AE372" s="101">
        <v>145753.65</v>
      </c>
      <c r="AF372" s="101"/>
      <c r="AG372" s="101">
        <f t="shared" si="106"/>
        <v>145753.65</v>
      </c>
      <c r="AH372" s="101">
        <v>1736083.06</v>
      </c>
      <c r="AI372" s="101"/>
      <c r="AJ372" s="107">
        <f t="shared" si="96"/>
        <v>1736083.06</v>
      </c>
    </row>
    <row r="373" spans="1:36" ht="14.25" thickTop="1" thickBot="1" x14ac:dyDescent="0.25">
      <c r="A373" s="52" t="s">
        <v>83</v>
      </c>
      <c r="B373" s="102">
        <f t="shared" si="94"/>
        <v>28506638.327586208</v>
      </c>
      <c r="C373" s="102">
        <f t="shared" si="95"/>
        <v>0</v>
      </c>
      <c r="D373" s="101"/>
      <c r="E373" s="101"/>
      <c r="F373" s="101">
        <f t="shared" si="97"/>
        <v>0</v>
      </c>
      <c r="G373" s="101"/>
      <c r="H373" s="101"/>
      <c r="I373" s="101">
        <f t="shared" si="98"/>
        <v>0</v>
      </c>
      <c r="J373" s="101"/>
      <c r="K373" s="101"/>
      <c r="L373" s="101">
        <f t="shared" si="99"/>
        <v>0</v>
      </c>
      <c r="M373" s="101"/>
      <c r="N373" s="101"/>
      <c r="O373" s="101">
        <f t="shared" si="100"/>
        <v>0</v>
      </c>
      <c r="P373" s="101"/>
      <c r="Q373" s="101"/>
      <c r="R373" s="101">
        <f t="shared" si="101"/>
        <v>0</v>
      </c>
      <c r="S373" s="101"/>
      <c r="T373" s="101"/>
      <c r="U373" s="101">
        <f t="shared" si="102"/>
        <v>0</v>
      </c>
      <c r="V373" s="101"/>
      <c r="W373" s="101"/>
      <c r="X373" s="101">
        <f t="shared" si="103"/>
        <v>0</v>
      </c>
      <c r="Y373" s="101">
        <v>28506638.327586208</v>
      </c>
      <c r="Z373" s="101"/>
      <c r="AA373" s="101">
        <f t="shared" si="104"/>
        <v>28506638.327586208</v>
      </c>
      <c r="AB373" s="101"/>
      <c r="AC373" s="101"/>
      <c r="AD373" s="101">
        <f t="shared" si="105"/>
        <v>0</v>
      </c>
      <c r="AE373" s="101"/>
      <c r="AF373" s="101"/>
      <c r="AG373" s="101">
        <f t="shared" si="106"/>
        <v>0</v>
      </c>
      <c r="AH373" s="101"/>
      <c r="AI373" s="101"/>
      <c r="AJ373" s="107">
        <f t="shared" si="96"/>
        <v>0</v>
      </c>
    </row>
    <row r="374" spans="1:36" ht="14.25" thickTop="1" thickBot="1" x14ac:dyDescent="0.25">
      <c r="A374" s="52" t="s">
        <v>125</v>
      </c>
      <c r="B374" s="102">
        <f t="shared" si="94"/>
        <v>85837.959999999992</v>
      </c>
      <c r="C374" s="102">
        <f t="shared" si="95"/>
        <v>18007</v>
      </c>
      <c r="D374" s="101">
        <v>22230.17</v>
      </c>
      <c r="E374" s="101"/>
      <c r="F374" s="101">
        <f t="shared" si="97"/>
        <v>22230.17</v>
      </c>
      <c r="G374" s="101"/>
      <c r="H374" s="101"/>
      <c r="I374" s="101">
        <f t="shared" si="98"/>
        <v>0</v>
      </c>
      <c r="J374" s="101">
        <v>5548.35</v>
      </c>
      <c r="K374" s="101">
        <v>18007</v>
      </c>
      <c r="L374" s="101">
        <f t="shared" si="99"/>
        <v>23555.35</v>
      </c>
      <c r="M374" s="101"/>
      <c r="N374" s="101"/>
      <c r="O374" s="101">
        <f t="shared" si="100"/>
        <v>0</v>
      </c>
      <c r="P374" s="101"/>
      <c r="Q374" s="101"/>
      <c r="R374" s="101">
        <f t="shared" si="101"/>
        <v>0</v>
      </c>
      <c r="S374" s="101"/>
      <c r="T374" s="101"/>
      <c r="U374" s="101">
        <f t="shared" si="102"/>
        <v>0</v>
      </c>
      <c r="V374" s="101"/>
      <c r="W374" s="101"/>
      <c r="X374" s="101">
        <f t="shared" si="103"/>
        <v>0</v>
      </c>
      <c r="Y374" s="101">
        <v>17069.84</v>
      </c>
      <c r="Z374" s="101"/>
      <c r="AA374" s="101">
        <f t="shared" si="104"/>
        <v>17069.84</v>
      </c>
      <c r="AB374" s="101"/>
      <c r="AC374" s="101"/>
      <c r="AD374" s="101">
        <f t="shared" si="105"/>
        <v>0</v>
      </c>
      <c r="AE374" s="101"/>
      <c r="AF374" s="101"/>
      <c r="AG374" s="101">
        <f t="shared" si="106"/>
        <v>0</v>
      </c>
      <c r="AH374" s="101">
        <v>40989.599999999999</v>
      </c>
      <c r="AI374" s="101"/>
      <c r="AJ374" s="107">
        <f t="shared" si="96"/>
        <v>40989.599999999999</v>
      </c>
    </row>
    <row r="375" spans="1:36" ht="14.25" thickTop="1" thickBot="1" x14ac:dyDescent="0.25">
      <c r="A375" s="52" t="s">
        <v>81</v>
      </c>
      <c r="B375" s="102">
        <f t="shared" si="94"/>
        <v>36934093.043103449</v>
      </c>
      <c r="C375" s="102">
        <f t="shared" si="95"/>
        <v>160558.62</v>
      </c>
      <c r="D375" s="101"/>
      <c r="E375" s="101"/>
      <c r="F375" s="101">
        <f t="shared" si="97"/>
        <v>0</v>
      </c>
      <c r="G375" s="101">
        <v>14720167.301724138</v>
      </c>
      <c r="H375" s="101">
        <v>41668.61</v>
      </c>
      <c r="I375" s="101">
        <f t="shared" si="98"/>
        <v>14761835.911724137</v>
      </c>
      <c r="J375" s="101"/>
      <c r="K375" s="101"/>
      <c r="L375" s="101">
        <f t="shared" si="99"/>
        <v>0</v>
      </c>
      <c r="M375" s="101"/>
      <c r="N375" s="101"/>
      <c r="O375" s="101">
        <f t="shared" si="100"/>
        <v>0</v>
      </c>
      <c r="P375" s="101">
        <v>3439887.6724137939</v>
      </c>
      <c r="Q375" s="101">
        <v>80818.649999999994</v>
      </c>
      <c r="R375" s="101">
        <f t="shared" si="101"/>
        <v>3520706.3224137938</v>
      </c>
      <c r="S375" s="101"/>
      <c r="T375" s="101"/>
      <c r="U375" s="101">
        <f t="shared" si="102"/>
        <v>0</v>
      </c>
      <c r="V375" s="101">
        <v>12933.051724137931</v>
      </c>
      <c r="W375" s="101"/>
      <c r="X375" s="101">
        <f t="shared" si="103"/>
        <v>12933.051724137931</v>
      </c>
      <c r="Y375" s="101">
        <v>16816124.853448275</v>
      </c>
      <c r="Z375" s="101">
        <v>38071.360000000001</v>
      </c>
      <c r="AA375" s="101">
        <f t="shared" si="104"/>
        <v>16854196.213448275</v>
      </c>
      <c r="AB375" s="101"/>
      <c r="AC375" s="101"/>
      <c r="AD375" s="101">
        <f t="shared" si="105"/>
        <v>0</v>
      </c>
      <c r="AE375" s="101">
        <v>946526.43965517241</v>
      </c>
      <c r="AF375" s="101"/>
      <c r="AG375" s="101">
        <f t="shared" si="106"/>
        <v>946526.43965517241</v>
      </c>
      <c r="AH375" s="101">
        <v>998453.72413793113</v>
      </c>
      <c r="AI375" s="101"/>
      <c r="AJ375" s="107">
        <f t="shared" si="96"/>
        <v>998453.72413793113</v>
      </c>
    </row>
    <row r="376" spans="1:36" ht="14.25" thickTop="1" thickBot="1" x14ac:dyDescent="0.25">
      <c r="A376" s="52" t="s">
        <v>80</v>
      </c>
      <c r="B376" s="102">
        <f t="shared" si="94"/>
        <v>25551166.749999996</v>
      </c>
      <c r="C376" s="102">
        <f t="shared" si="95"/>
        <v>0</v>
      </c>
      <c r="D376" s="101">
        <v>1637.93</v>
      </c>
      <c r="E376" s="101"/>
      <c r="F376" s="101">
        <f t="shared" si="97"/>
        <v>1637.93</v>
      </c>
      <c r="G376" s="101">
        <v>4100984.91</v>
      </c>
      <c r="H376" s="101"/>
      <c r="I376" s="101">
        <f t="shared" si="98"/>
        <v>4100984.91</v>
      </c>
      <c r="J376" s="101"/>
      <c r="K376" s="101"/>
      <c r="L376" s="101">
        <f t="shared" si="99"/>
        <v>0</v>
      </c>
      <c r="M376" s="101"/>
      <c r="N376" s="101"/>
      <c r="O376" s="101">
        <f t="shared" si="100"/>
        <v>0</v>
      </c>
      <c r="P376" s="101">
        <v>2048750.78</v>
      </c>
      <c r="Q376" s="101"/>
      <c r="R376" s="101">
        <f t="shared" si="101"/>
        <v>2048750.78</v>
      </c>
      <c r="S376" s="101">
        <v>181314.72999999998</v>
      </c>
      <c r="T376" s="101"/>
      <c r="U376" s="101">
        <f t="shared" si="102"/>
        <v>181314.72999999998</v>
      </c>
      <c r="V376" s="101">
        <v>23917.02</v>
      </c>
      <c r="W376" s="101"/>
      <c r="X376" s="101">
        <f t="shared" si="103"/>
        <v>23917.02</v>
      </c>
      <c r="Y376" s="101">
        <v>14486569.99</v>
      </c>
      <c r="Z376" s="101"/>
      <c r="AA376" s="101">
        <f t="shared" si="104"/>
        <v>14486569.99</v>
      </c>
      <c r="AB376" s="101"/>
      <c r="AC376" s="101"/>
      <c r="AD376" s="101">
        <f t="shared" si="105"/>
        <v>0</v>
      </c>
      <c r="AE376" s="101">
        <v>707531.99</v>
      </c>
      <c r="AF376" s="101"/>
      <c r="AG376" s="101">
        <f t="shared" si="106"/>
        <v>707531.99</v>
      </c>
      <c r="AH376" s="101">
        <v>4000459.3999999994</v>
      </c>
      <c r="AI376" s="101"/>
      <c r="AJ376" s="107">
        <f t="shared" si="96"/>
        <v>4000459.3999999994</v>
      </c>
    </row>
    <row r="377" spans="1:36" ht="14.25" thickTop="1" thickBot="1" x14ac:dyDescent="0.25">
      <c r="A377" s="52" t="s">
        <v>104</v>
      </c>
      <c r="B377" s="102">
        <f t="shared" si="94"/>
        <v>62268915.960000001</v>
      </c>
      <c r="C377" s="102">
        <f t="shared" si="95"/>
        <v>0</v>
      </c>
      <c r="D377" s="101"/>
      <c r="E377" s="101"/>
      <c r="F377" s="101">
        <f t="shared" si="97"/>
        <v>0</v>
      </c>
      <c r="G377" s="101">
        <v>13296.55</v>
      </c>
      <c r="H377" s="101"/>
      <c r="I377" s="101">
        <f t="shared" si="98"/>
        <v>13296.55</v>
      </c>
      <c r="J377" s="101"/>
      <c r="K377" s="101"/>
      <c r="L377" s="101">
        <f t="shared" si="99"/>
        <v>0</v>
      </c>
      <c r="M377" s="101"/>
      <c r="N377" s="101"/>
      <c r="O377" s="101">
        <f t="shared" si="100"/>
        <v>0</v>
      </c>
      <c r="P377" s="101">
        <v>190518</v>
      </c>
      <c r="Q377" s="101"/>
      <c r="R377" s="101">
        <f t="shared" si="101"/>
        <v>190518</v>
      </c>
      <c r="S377" s="101">
        <v>20264.55</v>
      </c>
      <c r="T377" s="101"/>
      <c r="U377" s="101">
        <f t="shared" si="102"/>
        <v>20264.55</v>
      </c>
      <c r="V377" s="101">
        <v>410181.62</v>
      </c>
      <c r="W377" s="101"/>
      <c r="X377" s="101">
        <f t="shared" si="103"/>
        <v>410181.62</v>
      </c>
      <c r="Y377" s="101">
        <v>54089418.140000001</v>
      </c>
      <c r="Z377" s="101"/>
      <c r="AA377" s="101">
        <f t="shared" si="104"/>
        <v>54089418.140000001</v>
      </c>
      <c r="AB377" s="101"/>
      <c r="AC377" s="101"/>
      <c r="AD377" s="101">
        <f t="shared" si="105"/>
        <v>0</v>
      </c>
      <c r="AE377" s="101">
        <v>7214230.4200000009</v>
      </c>
      <c r="AF377" s="101"/>
      <c r="AG377" s="101">
        <f t="shared" si="106"/>
        <v>7214230.4200000009</v>
      </c>
      <c r="AH377" s="101">
        <v>331006.68000000005</v>
      </c>
      <c r="AI377" s="101"/>
      <c r="AJ377" s="107">
        <f t="shared" si="96"/>
        <v>331006.68000000005</v>
      </c>
    </row>
    <row r="378" spans="1:36" ht="14.25" thickTop="1" thickBot="1" x14ac:dyDescent="0.25">
      <c r="A378" s="52" t="s">
        <v>79</v>
      </c>
      <c r="B378" s="102">
        <f t="shared" si="94"/>
        <v>40224959.277241379</v>
      </c>
      <c r="C378" s="102">
        <f t="shared" si="95"/>
        <v>86823621.209999993</v>
      </c>
      <c r="D378" s="101"/>
      <c r="E378" s="101"/>
      <c r="F378" s="101">
        <f t="shared" si="97"/>
        <v>0</v>
      </c>
      <c r="G378" s="101">
        <v>2343856.2586206896</v>
      </c>
      <c r="H378" s="101">
        <v>86492724.329999998</v>
      </c>
      <c r="I378" s="101">
        <f t="shared" si="98"/>
        <v>88836580.588620692</v>
      </c>
      <c r="J378" s="101"/>
      <c r="K378" s="101"/>
      <c r="L378" s="101">
        <f t="shared" si="99"/>
        <v>0</v>
      </c>
      <c r="M378" s="101">
        <v>7055.5517241379312</v>
      </c>
      <c r="N378" s="101">
        <v>157421.6</v>
      </c>
      <c r="O378" s="101">
        <f t="shared" si="100"/>
        <v>164477.15172413795</v>
      </c>
      <c r="P378" s="101">
        <v>5858354.3158620689</v>
      </c>
      <c r="Q378" s="101">
        <v>5908.99</v>
      </c>
      <c r="R378" s="101">
        <f t="shared" si="101"/>
        <v>5864263.3058620691</v>
      </c>
      <c r="S378" s="101">
        <v>1766254.8534482759</v>
      </c>
      <c r="T378" s="101"/>
      <c r="U378" s="101">
        <f t="shared" si="102"/>
        <v>1766254.8534482759</v>
      </c>
      <c r="V378" s="101">
        <v>102760.25862068965</v>
      </c>
      <c r="W378" s="101"/>
      <c r="X378" s="101">
        <f t="shared" si="103"/>
        <v>102760.25862068965</v>
      </c>
      <c r="Y378" s="101">
        <v>19746356.581379313</v>
      </c>
      <c r="Z378" s="101">
        <v>154516.29</v>
      </c>
      <c r="AA378" s="101">
        <f t="shared" si="104"/>
        <v>19900872.871379312</v>
      </c>
      <c r="AB378" s="101"/>
      <c r="AC378" s="101"/>
      <c r="AD378" s="101">
        <f t="shared" si="105"/>
        <v>0</v>
      </c>
      <c r="AE378" s="101">
        <v>8168703.4913793094</v>
      </c>
      <c r="AF378" s="101"/>
      <c r="AG378" s="101">
        <f t="shared" si="106"/>
        <v>8168703.4913793094</v>
      </c>
      <c r="AH378" s="101">
        <v>2231617.9662068966</v>
      </c>
      <c r="AI378" s="101">
        <v>13050</v>
      </c>
      <c r="AJ378" s="107">
        <f t="shared" si="96"/>
        <v>2244667.9662068966</v>
      </c>
    </row>
    <row r="379" spans="1:36" ht="14.25" thickTop="1" thickBot="1" x14ac:dyDescent="0.25">
      <c r="A379" s="52" t="s">
        <v>84</v>
      </c>
      <c r="B379" s="102">
        <f t="shared" si="94"/>
        <v>0</v>
      </c>
      <c r="C379" s="102">
        <f t="shared" si="95"/>
        <v>0</v>
      </c>
      <c r="D379" s="101"/>
      <c r="E379" s="101"/>
      <c r="F379" s="101">
        <f t="shared" si="97"/>
        <v>0</v>
      </c>
      <c r="G379" s="101"/>
      <c r="H379" s="101"/>
      <c r="I379" s="101">
        <f t="shared" si="98"/>
        <v>0</v>
      </c>
      <c r="J379" s="101"/>
      <c r="K379" s="101"/>
      <c r="L379" s="101">
        <f t="shared" si="99"/>
        <v>0</v>
      </c>
      <c r="M379" s="101"/>
      <c r="N379" s="101"/>
      <c r="O379" s="101">
        <f t="shared" si="100"/>
        <v>0</v>
      </c>
      <c r="P379" s="101"/>
      <c r="Q379" s="101"/>
      <c r="R379" s="101">
        <f t="shared" si="101"/>
        <v>0</v>
      </c>
      <c r="S379" s="101"/>
      <c r="T379" s="101"/>
      <c r="U379" s="101">
        <f t="shared" si="102"/>
        <v>0</v>
      </c>
      <c r="V379" s="101"/>
      <c r="W379" s="101"/>
      <c r="X379" s="101">
        <f t="shared" si="103"/>
        <v>0</v>
      </c>
      <c r="Y379" s="101"/>
      <c r="Z379" s="101"/>
      <c r="AA379" s="101">
        <f t="shared" si="104"/>
        <v>0</v>
      </c>
      <c r="AB379" s="101"/>
      <c r="AC379" s="101"/>
      <c r="AD379" s="101">
        <f t="shared" si="105"/>
        <v>0</v>
      </c>
      <c r="AE379" s="101"/>
      <c r="AF379" s="101"/>
      <c r="AG379" s="101">
        <f t="shared" si="106"/>
        <v>0</v>
      </c>
      <c r="AH379" s="101"/>
      <c r="AI379" s="101"/>
      <c r="AJ379" s="107">
        <f t="shared" si="96"/>
        <v>0</v>
      </c>
    </row>
    <row r="380" spans="1:36" ht="14.25" thickTop="1" thickBot="1" x14ac:dyDescent="0.25">
      <c r="A380" s="52" t="s">
        <v>98</v>
      </c>
      <c r="B380" s="102">
        <f t="shared" si="94"/>
        <v>81030.146551724145</v>
      </c>
      <c r="C380" s="102">
        <f t="shared" si="95"/>
        <v>32608747.710000001</v>
      </c>
      <c r="D380" s="101"/>
      <c r="E380" s="101"/>
      <c r="F380" s="101">
        <f t="shared" si="97"/>
        <v>0</v>
      </c>
      <c r="G380" s="101">
        <v>81030.146551724145</v>
      </c>
      <c r="H380" s="101"/>
      <c r="I380" s="101">
        <f t="shared" si="98"/>
        <v>81030.146551724145</v>
      </c>
      <c r="J380" s="101"/>
      <c r="K380" s="101">
        <v>32608747.710000001</v>
      </c>
      <c r="L380" s="101">
        <f t="shared" si="99"/>
        <v>32608747.710000001</v>
      </c>
      <c r="M380" s="101"/>
      <c r="N380" s="101"/>
      <c r="O380" s="101">
        <f t="shared" si="100"/>
        <v>0</v>
      </c>
      <c r="P380" s="101"/>
      <c r="Q380" s="101"/>
      <c r="R380" s="101">
        <f t="shared" si="101"/>
        <v>0</v>
      </c>
      <c r="S380" s="101"/>
      <c r="T380" s="101"/>
      <c r="U380" s="101">
        <f t="shared" si="102"/>
        <v>0</v>
      </c>
      <c r="V380" s="101"/>
      <c r="W380" s="101"/>
      <c r="X380" s="101">
        <f t="shared" si="103"/>
        <v>0</v>
      </c>
      <c r="Y380" s="101"/>
      <c r="Z380" s="101"/>
      <c r="AA380" s="101">
        <f t="shared" si="104"/>
        <v>0</v>
      </c>
      <c r="AB380" s="101"/>
      <c r="AC380" s="101"/>
      <c r="AD380" s="101">
        <f t="shared" si="105"/>
        <v>0</v>
      </c>
      <c r="AE380" s="101"/>
      <c r="AF380" s="101"/>
      <c r="AG380" s="101">
        <f t="shared" si="106"/>
        <v>0</v>
      </c>
      <c r="AH380" s="101"/>
      <c r="AI380" s="101"/>
      <c r="AJ380" s="107">
        <f t="shared" si="96"/>
        <v>0</v>
      </c>
    </row>
    <row r="381" spans="1:36" ht="14.25" thickTop="1" thickBot="1" x14ac:dyDescent="0.25">
      <c r="A381" s="52" t="s">
        <v>90</v>
      </c>
      <c r="B381" s="102">
        <f t="shared" si="94"/>
        <v>4336951.3620689651</v>
      </c>
      <c r="C381" s="102">
        <f t="shared" si="95"/>
        <v>79230</v>
      </c>
      <c r="D381" s="101">
        <v>143443.93103448275</v>
      </c>
      <c r="E381" s="101"/>
      <c r="F381" s="101">
        <f t="shared" si="97"/>
        <v>143443.93103448275</v>
      </c>
      <c r="G381" s="101">
        <v>372672.31896551728</v>
      </c>
      <c r="H381" s="101"/>
      <c r="I381" s="101">
        <f t="shared" si="98"/>
        <v>372672.31896551728</v>
      </c>
      <c r="J381" s="101"/>
      <c r="K381" s="101">
        <v>79230</v>
      </c>
      <c r="L381" s="101">
        <f t="shared" si="99"/>
        <v>79230</v>
      </c>
      <c r="M381" s="101"/>
      <c r="N381" s="101"/>
      <c r="O381" s="101">
        <f t="shared" si="100"/>
        <v>0</v>
      </c>
      <c r="P381" s="101">
        <v>73000.655172413797</v>
      </c>
      <c r="Q381" s="101"/>
      <c r="R381" s="101">
        <f t="shared" si="101"/>
        <v>73000.655172413797</v>
      </c>
      <c r="S381" s="101"/>
      <c r="T381" s="101"/>
      <c r="U381" s="101">
        <f t="shared" si="102"/>
        <v>0</v>
      </c>
      <c r="V381" s="101"/>
      <c r="W381" s="101"/>
      <c r="X381" s="101">
        <f t="shared" si="103"/>
        <v>0</v>
      </c>
      <c r="Y381" s="101">
        <v>3441004.0775862071</v>
      </c>
      <c r="Z381" s="101"/>
      <c r="AA381" s="101">
        <f t="shared" si="104"/>
        <v>3441004.0775862071</v>
      </c>
      <c r="AB381" s="101"/>
      <c r="AC381" s="101"/>
      <c r="AD381" s="101">
        <f t="shared" si="105"/>
        <v>0</v>
      </c>
      <c r="AE381" s="101">
        <v>248985.79310344829</v>
      </c>
      <c r="AF381" s="101"/>
      <c r="AG381" s="101">
        <f t="shared" si="106"/>
        <v>248985.79310344829</v>
      </c>
      <c r="AH381" s="101">
        <v>57844.586206896551</v>
      </c>
      <c r="AI381" s="101"/>
      <c r="AJ381" s="107">
        <f t="shared" si="96"/>
        <v>57844.586206896551</v>
      </c>
    </row>
    <row r="382" spans="1:36" ht="14.25" thickTop="1" thickBot="1" x14ac:dyDescent="0.25">
      <c r="A382" s="52" t="s">
        <v>99</v>
      </c>
      <c r="B382" s="102">
        <f t="shared" si="94"/>
        <v>60633342.637930602</v>
      </c>
      <c r="C382" s="102">
        <f t="shared" si="95"/>
        <v>157160.1</v>
      </c>
      <c r="D382" s="101">
        <v>44834.767241379304</v>
      </c>
      <c r="E382" s="101"/>
      <c r="F382" s="101">
        <f t="shared" si="97"/>
        <v>44834.767241379304</v>
      </c>
      <c r="G382" s="101">
        <v>27191.46551724138</v>
      </c>
      <c r="H382" s="101"/>
      <c r="I382" s="101">
        <f t="shared" si="98"/>
        <v>27191.46551724138</v>
      </c>
      <c r="J382" s="101"/>
      <c r="K382" s="101"/>
      <c r="L382" s="101">
        <f t="shared" si="99"/>
        <v>0</v>
      </c>
      <c r="M382" s="101">
        <v>2929.7844827586209</v>
      </c>
      <c r="N382" s="101"/>
      <c r="O382" s="101">
        <f t="shared" si="100"/>
        <v>2929.7844827586209</v>
      </c>
      <c r="P382" s="101">
        <v>511804.37068965525</v>
      </c>
      <c r="Q382" s="101"/>
      <c r="R382" s="101">
        <f t="shared" si="101"/>
        <v>511804.37068965525</v>
      </c>
      <c r="S382" s="101">
        <v>7845.1293103448288</v>
      </c>
      <c r="T382" s="101"/>
      <c r="U382" s="101">
        <f t="shared" si="102"/>
        <v>7845.1293103448288</v>
      </c>
      <c r="V382" s="101">
        <v>40408.982758620696</v>
      </c>
      <c r="W382" s="101"/>
      <c r="X382" s="101">
        <f t="shared" si="103"/>
        <v>40408.982758620696</v>
      </c>
      <c r="Y382" s="101">
        <v>39643489.784482673</v>
      </c>
      <c r="Z382" s="101">
        <v>34337.68</v>
      </c>
      <c r="AA382" s="101">
        <f t="shared" si="104"/>
        <v>39677827.464482673</v>
      </c>
      <c r="AB382" s="101"/>
      <c r="AC382" s="101"/>
      <c r="AD382" s="101">
        <f t="shared" si="105"/>
        <v>0</v>
      </c>
      <c r="AE382" s="101">
        <v>18354501.672413446</v>
      </c>
      <c r="AF382" s="101">
        <v>121172.42</v>
      </c>
      <c r="AG382" s="101">
        <f t="shared" si="106"/>
        <v>18475674.092413448</v>
      </c>
      <c r="AH382" s="101">
        <v>2000336.681034483</v>
      </c>
      <c r="AI382" s="101">
        <v>1650</v>
      </c>
      <c r="AJ382" s="107">
        <f t="shared" si="96"/>
        <v>2001986.681034483</v>
      </c>
    </row>
    <row r="383" spans="1:36" ht="14.25" thickTop="1" thickBot="1" x14ac:dyDescent="0.25">
      <c r="A383" s="51" t="s">
        <v>112</v>
      </c>
      <c r="B383" s="102">
        <f t="shared" si="94"/>
        <v>39529761.698275872</v>
      </c>
      <c r="C383" s="102">
        <f t="shared" si="95"/>
        <v>0</v>
      </c>
      <c r="D383" s="101">
        <v>4174.7068965517246</v>
      </c>
      <c r="E383" s="101"/>
      <c r="F383" s="101">
        <f t="shared" si="97"/>
        <v>4174.7068965517246</v>
      </c>
      <c r="G383" s="101">
        <v>361874.96551724145</v>
      </c>
      <c r="H383" s="101"/>
      <c r="I383" s="101">
        <f t="shared" si="98"/>
        <v>361874.96551724145</v>
      </c>
      <c r="J383" s="101"/>
      <c r="K383" s="101"/>
      <c r="L383" s="101">
        <f t="shared" si="99"/>
        <v>0</v>
      </c>
      <c r="M383" s="101"/>
      <c r="N383" s="101"/>
      <c r="O383" s="101">
        <f t="shared" si="100"/>
        <v>0</v>
      </c>
      <c r="P383" s="101">
        <v>822794.60344827594</v>
      </c>
      <c r="Q383" s="101"/>
      <c r="R383" s="101">
        <f t="shared" si="101"/>
        <v>822794.60344827594</v>
      </c>
      <c r="S383" s="101">
        <v>21206.896551724138</v>
      </c>
      <c r="T383" s="101"/>
      <c r="U383" s="101">
        <f t="shared" si="102"/>
        <v>21206.896551724138</v>
      </c>
      <c r="V383" s="101"/>
      <c r="W383" s="101"/>
      <c r="X383" s="101">
        <f t="shared" si="103"/>
        <v>0</v>
      </c>
      <c r="Y383" s="101">
        <v>38187490.215517245</v>
      </c>
      <c r="Z383" s="101"/>
      <c r="AA383" s="101">
        <f t="shared" si="104"/>
        <v>38187490.215517245</v>
      </c>
      <c r="AB383" s="101"/>
      <c r="AC383" s="101"/>
      <c r="AD383" s="101">
        <f t="shared" si="105"/>
        <v>0</v>
      </c>
      <c r="AE383" s="101"/>
      <c r="AF383" s="101"/>
      <c r="AG383" s="101">
        <f t="shared" si="106"/>
        <v>0</v>
      </c>
      <c r="AH383" s="101">
        <v>132220.31034482759</v>
      </c>
      <c r="AI383" s="101"/>
      <c r="AJ383" s="107">
        <f t="shared" si="96"/>
        <v>132220.31034482759</v>
      </c>
    </row>
    <row r="384" spans="1:36" ht="14.25" thickTop="1" thickBot="1" x14ac:dyDescent="0.25">
      <c r="A384" s="52" t="s">
        <v>103</v>
      </c>
      <c r="B384" s="102">
        <f t="shared" si="94"/>
        <v>0</v>
      </c>
      <c r="C384" s="102">
        <f t="shared" si="95"/>
        <v>0</v>
      </c>
      <c r="D384" s="101"/>
      <c r="E384" s="101"/>
      <c r="F384" s="101">
        <f t="shared" si="97"/>
        <v>0</v>
      </c>
      <c r="G384" s="101"/>
      <c r="H384" s="101"/>
      <c r="I384" s="101">
        <f t="shared" si="98"/>
        <v>0</v>
      </c>
      <c r="J384" s="101"/>
      <c r="K384" s="101"/>
      <c r="L384" s="101">
        <f t="shared" si="99"/>
        <v>0</v>
      </c>
      <c r="M384" s="101"/>
      <c r="N384" s="101"/>
      <c r="O384" s="101">
        <f t="shared" si="100"/>
        <v>0</v>
      </c>
      <c r="P384" s="101"/>
      <c r="Q384" s="101"/>
      <c r="R384" s="101">
        <f t="shared" si="101"/>
        <v>0</v>
      </c>
      <c r="S384" s="101"/>
      <c r="T384" s="101"/>
      <c r="U384" s="101">
        <f t="shared" si="102"/>
        <v>0</v>
      </c>
      <c r="V384" s="101"/>
      <c r="W384" s="101"/>
      <c r="X384" s="101">
        <f t="shared" si="103"/>
        <v>0</v>
      </c>
      <c r="Y384" s="101"/>
      <c r="Z384" s="101"/>
      <c r="AA384" s="101">
        <f t="shared" si="104"/>
        <v>0</v>
      </c>
      <c r="AB384" s="101"/>
      <c r="AC384" s="101"/>
      <c r="AD384" s="101">
        <f t="shared" si="105"/>
        <v>0</v>
      </c>
      <c r="AE384" s="101"/>
      <c r="AF384" s="101"/>
      <c r="AG384" s="101">
        <f t="shared" si="106"/>
        <v>0</v>
      </c>
      <c r="AH384" s="101"/>
      <c r="AI384" s="101"/>
      <c r="AJ384" s="107">
        <f t="shared" si="96"/>
        <v>0</v>
      </c>
    </row>
    <row r="385" spans="1:38" ht="14.25" thickTop="1" thickBot="1" x14ac:dyDescent="0.25">
      <c r="A385" s="52" t="s">
        <v>82</v>
      </c>
      <c r="B385" s="102">
        <f t="shared" si="94"/>
        <v>6966892.9827586217</v>
      </c>
      <c r="C385" s="102">
        <f t="shared" si="95"/>
        <v>0</v>
      </c>
      <c r="D385" s="101"/>
      <c r="E385" s="101"/>
      <c r="F385" s="101">
        <f t="shared" si="97"/>
        <v>0</v>
      </c>
      <c r="G385" s="101"/>
      <c r="H385" s="101"/>
      <c r="I385" s="101">
        <f t="shared" si="98"/>
        <v>0</v>
      </c>
      <c r="J385" s="101"/>
      <c r="K385" s="101"/>
      <c r="L385" s="101">
        <f t="shared" si="99"/>
        <v>0</v>
      </c>
      <c r="M385" s="101"/>
      <c r="N385" s="101"/>
      <c r="O385" s="101">
        <f t="shared" si="100"/>
        <v>0</v>
      </c>
      <c r="P385" s="101"/>
      <c r="Q385" s="101"/>
      <c r="R385" s="101">
        <f t="shared" si="101"/>
        <v>0</v>
      </c>
      <c r="S385" s="101"/>
      <c r="T385" s="101"/>
      <c r="U385" s="101">
        <f t="shared" si="102"/>
        <v>0</v>
      </c>
      <c r="V385" s="101"/>
      <c r="W385" s="101"/>
      <c r="X385" s="101">
        <f t="shared" si="103"/>
        <v>0</v>
      </c>
      <c r="Y385" s="101">
        <v>6966892.9827586217</v>
      </c>
      <c r="Z385" s="101"/>
      <c r="AA385" s="101">
        <f t="shared" si="104"/>
        <v>6966892.9827586217</v>
      </c>
      <c r="AB385" s="101"/>
      <c r="AC385" s="101"/>
      <c r="AD385" s="101">
        <f t="shared" si="105"/>
        <v>0</v>
      </c>
      <c r="AE385" s="101"/>
      <c r="AF385" s="101"/>
      <c r="AG385" s="101">
        <f t="shared" si="106"/>
        <v>0</v>
      </c>
      <c r="AH385" s="101"/>
      <c r="AI385" s="101"/>
      <c r="AJ385" s="107">
        <f t="shared" si="96"/>
        <v>0</v>
      </c>
    </row>
    <row r="386" spans="1:38" ht="14.25" thickTop="1" thickBot="1" x14ac:dyDescent="0.25">
      <c r="A386" s="52" t="s">
        <v>102</v>
      </c>
      <c r="B386" s="102">
        <f t="shared" si="94"/>
        <v>0</v>
      </c>
      <c r="C386" s="102">
        <f t="shared" si="95"/>
        <v>0</v>
      </c>
      <c r="D386" s="101"/>
      <c r="E386" s="101"/>
      <c r="F386" s="101">
        <f t="shared" si="97"/>
        <v>0</v>
      </c>
      <c r="G386" s="101"/>
      <c r="H386" s="101"/>
      <c r="I386" s="101">
        <f t="shared" si="98"/>
        <v>0</v>
      </c>
      <c r="J386" s="101"/>
      <c r="K386" s="101"/>
      <c r="L386" s="101">
        <f t="shared" si="99"/>
        <v>0</v>
      </c>
      <c r="M386" s="101"/>
      <c r="N386" s="101"/>
      <c r="O386" s="101">
        <f t="shared" si="100"/>
        <v>0</v>
      </c>
      <c r="P386" s="101"/>
      <c r="Q386" s="101"/>
      <c r="R386" s="101">
        <f t="shared" si="101"/>
        <v>0</v>
      </c>
      <c r="S386" s="101"/>
      <c r="T386" s="101"/>
      <c r="U386" s="101">
        <f t="shared" si="102"/>
        <v>0</v>
      </c>
      <c r="V386" s="101"/>
      <c r="W386" s="101"/>
      <c r="X386" s="101">
        <f t="shared" si="103"/>
        <v>0</v>
      </c>
      <c r="Y386" s="101"/>
      <c r="Z386" s="101"/>
      <c r="AA386" s="101">
        <f t="shared" si="104"/>
        <v>0</v>
      </c>
      <c r="AB386" s="101"/>
      <c r="AC386" s="101"/>
      <c r="AD386" s="101">
        <f t="shared" si="105"/>
        <v>0</v>
      </c>
      <c r="AE386" s="101"/>
      <c r="AF386" s="101"/>
      <c r="AG386" s="101">
        <f t="shared" si="106"/>
        <v>0</v>
      </c>
      <c r="AH386" s="101"/>
      <c r="AI386" s="101"/>
      <c r="AJ386" s="107">
        <f t="shared" si="96"/>
        <v>0</v>
      </c>
    </row>
    <row r="387" spans="1:38" ht="14.25" thickTop="1" thickBot="1" x14ac:dyDescent="0.25">
      <c r="A387" s="52" t="s">
        <v>111</v>
      </c>
      <c r="B387" s="102">
        <f t="shared" si="94"/>
        <v>43049854.550000004</v>
      </c>
      <c r="C387" s="102">
        <f t="shared" si="95"/>
        <v>1094925.7000000002</v>
      </c>
      <c r="D387" s="101">
        <v>229719.5</v>
      </c>
      <c r="E387" s="101"/>
      <c r="F387" s="101">
        <f t="shared" si="97"/>
        <v>229719.5</v>
      </c>
      <c r="G387" s="101">
        <v>1414727.38</v>
      </c>
      <c r="H387" s="101"/>
      <c r="I387" s="101">
        <f t="shared" si="98"/>
        <v>1414727.38</v>
      </c>
      <c r="J387" s="101"/>
      <c r="K387" s="101"/>
      <c r="L387" s="101">
        <f t="shared" si="99"/>
        <v>0</v>
      </c>
      <c r="M387" s="101">
        <v>-354339.06</v>
      </c>
      <c r="N387" s="101"/>
      <c r="O387" s="101">
        <f t="shared" si="100"/>
        <v>-354339.06</v>
      </c>
      <c r="P387" s="101">
        <v>16510125.27</v>
      </c>
      <c r="Q387" s="101">
        <v>1015646.8300000001</v>
      </c>
      <c r="R387" s="101">
        <f t="shared" si="101"/>
        <v>17525772.100000001</v>
      </c>
      <c r="S387" s="101">
        <v>17338.560000000001</v>
      </c>
      <c r="T387" s="101"/>
      <c r="U387" s="101">
        <f t="shared" si="102"/>
        <v>17338.560000000001</v>
      </c>
      <c r="V387" s="101">
        <v>502719</v>
      </c>
      <c r="W387" s="101"/>
      <c r="X387" s="101">
        <f t="shared" si="103"/>
        <v>502719</v>
      </c>
      <c r="Y387" s="101">
        <v>22818333.629999999</v>
      </c>
      <c r="Z387" s="101">
        <v>2859.68</v>
      </c>
      <c r="AA387" s="101">
        <f t="shared" si="104"/>
        <v>22821193.309999999</v>
      </c>
      <c r="AB387" s="101"/>
      <c r="AC387" s="101"/>
      <c r="AD387" s="101">
        <f t="shared" si="105"/>
        <v>0</v>
      </c>
      <c r="AE387" s="101">
        <v>137616.32000000001</v>
      </c>
      <c r="AF387" s="101">
        <v>28575.65</v>
      </c>
      <c r="AG387" s="101">
        <f t="shared" si="106"/>
        <v>166191.97</v>
      </c>
      <c r="AH387" s="101">
        <v>1773613.95</v>
      </c>
      <c r="AI387" s="101">
        <v>47843.54</v>
      </c>
      <c r="AJ387" s="107">
        <f t="shared" si="96"/>
        <v>1821457.49</v>
      </c>
    </row>
    <row r="388" spans="1:38" ht="14.25" thickTop="1" thickBot="1" x14ac:dyDescent="0.25">
      <c r="A388" s="52" t="s">
        <v>113</v>
      </c>
      <c r="B388" s="102">
        <f t="shared" si="94"/>
        <v>89900811.820000008</v>
      </c>
      <c r="C388" s="102">
        <f t="shared" si="95"/>
        <v>942670149.1500001</v>
      </c>
      <c r="D388" s="101">
        <v>3190596.07</v>
      </c>
      <c r="E388" s="101">
        <v>0.01</v>
      </c>
      <c r="F388" s="101">
        <f t="shared" si="97"/>
        <v>3190596.0799999996</v>
      </c>
      <c r="G388" s="101">
        <v>27317844.370000001</v>
      </c>
      <c r="H388" s="101">
        <v>1912065.3399999999</v>
      </c>
      <c r="I388" s="101">
        <f t="shared" si="98"/>
        <v>29229909.710000001</v>
      </c>
      <c r="J388" s="101"/>
      <c r="K388" s="101">
        <v>937556601.33000004</v>
      </c>
      <c r="L388" s="101">
        <f t="shared" si="99"/>
        <v>937556601.33000004</v>
      </c>
      <c r="M388" s="101">
        <v>1281324.0900000001</v>
      </c>
      <c r="N388" s="101"/>
      <c r="O388" s="101">
        <f t="shared" si="100"/>
        <v>1281324.0900000001</v>
      </c>
      <c r="P388" s="101">
        <v>20170466</v>
      </c>
      <c r="Q388" s="101">
        <v>967997.39</v>
      </c>
      <c r="R388" s="101">
        <f t="shared" si="101"/>
        <v>21138463.390000001</v>
      </c>
      <c r="S388" s="101">
        <v>60618.86</v>
      </c>
      <c r="T388" s="101"/>
      <c r="U388" s="101">
        <f t="shared" si="102"/>
        <v>60618.86</v>
      </c>
      <c r="V388" s="101">
        <v>196725.99</v>
      </c>
      <c r="W388" s="101"/>
      <c r="X388" s="101">
        <f t="shared" si="103"/>
        <v>196725.99</v>
      </c>
      <c r="Y388" s="101">
        <v>35092050.460000001</v>
      </c>
      <c r="Z388" s="101">
        <v>2.88</v>
      </c>
      <c r="AA388" s="101">
        <f t="shared" si="104"/>
        <v>35092053.340000004</v>
      </c>
      <c r="AB388" s="101"/>
      <c r="AC388" s="101"/>
      <c r="AD388" s="101">
        <f t="shared" si="105"/>
        <v>0</v>
      </c>
      <c r="AE388" s="101">
        <v>790615.64999999991</v>
      </c>
      <c r="AF388" s="101">
        <v>61425.38</v>
      </c>
      <c r="AG388" s="101">
        <f t="shared" si="106"/>
        <v>852041.02999999991</v>
      </c>
      <c r="AH388" s="101">
        <v>1800570.33</v>
      </c>
      <c r="AI388" s="101">
        <v>2172056.8200000003</v>
      </c>
      <c r="AJ388" s="107">
        <f t="shared" si="96"/>
        <v>3972627.1500000004</v>
      </c>
    </row>
    <row r="389" spans="1:38" ht="14.25" thickTop="1" thickBot="1" x14ac:dyDescent="0.25">
      <c r="A389" s="52" t="s">
        <v>116</v>
      </c>
      <c r="B389" s="102">
        <f t="shared" si="94"/>
        <v>21023930.643399999</v>
      </c>
      <c r="C389" s="102">
        <f t="shared" si="95"/>
        <v>14662285.031599998</v>
      </c>
      <c r="D389" s="101"/>
      <c r="E389" s="101"/>
      <c r="F389" s="101">
        <f t="shared" si="97"/>
        <v>0</v>
      </c>
      <c r="G389" s="101">
        <v>43948.939999999478</v>
      </c>
      <c r="H389" s="101">
        <v>10315831.23</v>
      </c>
      <c r="I389" s="101">
        <f t="shared" si="98"/>
        <v>10359780.17</v>
      </c>
      <c r="J389" s="101"/>
      <c r="K389" s="101">
        <v>4307688.7799999984</v>
      </c>
      <c r="L389" s="101">
        <f t="shared" si="99"/>
        <v>4307688.7799999984</v>
      </c>
      <c r="M389" s="101">
        <v>30925.39</v>
      </c>
      <c r="N389" s="101"/>
      <c r="O389" s="101">
        <f t="shared" si="100"/>
        <v>30925.39</v>
      </c>
      <c r="P389" s="101">
        <v>1415364.4</v>
      </c>
      <c r="Q389" s="101">
        <v>0.01</v>
      </c>
      <c r="R389" s="101">
        <f t="shared" si="101"/>
        <v>1415364.41</v>
      </c>
      <c r="S389" s="101">
        <v>1742941.32</v>
      </c>
      <c r="T389" s="101"/>
      <c r="U389" s="101">
        <f t="shared" si="102"/>
        <v>1742941.32</v>
      </c>
      <c r="V389" s="101">
        <v>5696060.7299999995</v>
      </c>
      <c r="W389" s="101"/>
      <c r="X389" s="101">
        <f t="shared" si="103"/>
        <v>5696060.7299999995</v>
      </c>
      <c r="Y389" s="101">
        <v>11079132.813399998</v>
      </c>
      <c r="Z389" s="101">
        <v>38765.011599999998</v>
      </c>
      <c r="AA389" s="101">
        <f t="shared" si="104"/>
        <v>11117897.824999999</v>
      </c>
      <c r="AB389" s="101"/>
      <c r="AC389" s="101"/>
      <c r="AD389" s="101">
        <f t="shared" si="105"/>
        <v>0</v>
      </c>
      <c r="AE389" s="101">
        <v>102563.21</v>
      </c>
      <c r="AF389" s="101"/>
      <c r="AG389" s="101">
        <f t="shared" si="106"/>
        <v>102563.21</v>
      </c>
      <c r="AH389" s="101">
        <v>912993.84000000008</v>
      </c>
      <c r="AI389" s="101"/>
      <c r="AJ389" s="107">
        <f t="shared" si="96"/>
        <v>912993.84000000008</v>
      </c>
    </row>
    <row r="390" spans="1:38" ht="14.25" thickTop="1" thickBot="1" x14ac:dyDescent="0.25">
      <c r="A390" s="52" t="s">
        <v>120</v>
      </c>
      <c r="B390" s="102">
        <f t="shared" si="94"/>
        <v>15128789.327586206</v>
      </c>
      <c r="C390" s="102">
        <f t="shared" si="95"/>
        <v>471260</v>
      </c>
      <c r="D390" s="101"/>
      <c r="E390" s="101"/>
      <c r="F390" s="101">
        <f t="shared" si="97"/>
        <v>0</v>
      </c>
      <c r="G390" s="101">
        <v>498154.00000000006</v>
      </c>
      <c r="H390" s="101"/>
      <c r="I390" s="101">
        <f t="shared" si="98"/>
        <v>498154.00000000006</v>
      </c>
      <c r="J390" s="101"/>
      <c r="K390" s="101">
        <v>471260</v>
      </c>
      <c r="L390" s="101">
        <f t="shared" si="99"/>
        <v>471260</v>
      </c>
      <c r="M390" s="101"/>
      <c r="N390" s="101"/>
      <c r="O390" s="101">
        <f t="shared" si="100"/>
        <v>0</v>
      </c>
      <c r="P390" s="101">
        <v>131248.01724137933</v>
      </c>
      <c r="Q390" s="101"/>
      <c r="R390" s="101">
        <f t="shared" si="101"/>
        <v>131248.01724137933</v>
      </c>
      <c r="S390" s="101">
        <v>11249.801724137933</v>
      </c>
      <c r="T390" s="101"/>
      <c r="U390" s="101">
        <f t="shared" si="102"/>
        <v>11249.801724137933</v>
      </c>
      <c r="V390" s="101">
        <v>153292.87068965519</v>
      </c>
      <c r="W390" s="101"/>
      <c r="X390" s="101">
        <f t="shared" si="103"/>
        <v>153292.87068965519</v>
      </c>
      <c r="Y390" s="101">
        <v>9081268.2672413792</v>
      </c>
      <c r="Z390" s="101"/>
      <c r="AA390" s="101">
        <f t="shared" si="104"/>
        <v>9081268.2672413792</v>
      </c>
      <c r="AB390" s="101"/>
      <c r="AC390" s="101"/>
      <c r="AD390" s="101">
        <f t="shared" si="105"/>
        <v>0</v>
      </c>
      <c r="AE390" s="101">
        <v>5104168.25</v>
      </c>
      <c r="AF390" s="101"/>
      <c r="AG390" s="101">
        <f t="shared" si="106"/>
        <v>5104168.25</v>
      </c>
      <c r="AH390" s="101">
        <v>149408.12068965519</v>
      </c>
      <c r="AI390" s="101"/>
      <c r="AJ390" s="107">
        <f t="shared" si="96"/>
        <v>149408.12068965519</v>
      </c>
    </row>
    <row r="391" spans="1:38" ht="14.25" thickTop="1" thickBot="1" x14ac:dyDescent="0.25">
      <c r="A391" s="52" t="s">
        <v>100</v>
      </c>
      <c r="B391" s="102">
        <f t="shared" si="94"/>
        <v>0</v>
      </c>
      <c r="C391" s="102">
        <f t="shared" si="95"/>
        <v>0</v>
      </c>
      <c r="D391" s="101"/>
      <c r="E391" s="101"/>
      <c r="F391" s="101">
        <f t="shared" si="97"/>
        <v>0</v>
      </c>
      <c r="G391" s="101"/>
      <c r="H391" s="101"/>
      <c r="I391" s="101">
        <f t="shared" si="98"/>
        <v>0</v>
      </c>
      <c r="J391" s="101"/>
      <c r="K391" s="101"/>
      <c r="L391" s="101">
        <f t="shared" si="99"/>
        <v>0</v>
      </c>
      <c r="M391" s="101"/>
      <c r="N391" s="101"/>
      <c r="O391" s="101">
        <f t="shared" si="100"/>
        <v>0</v>
      </c>
      <c r="P391" s="101"/>
      <c r="Q391" s="101"/>
      <c r="R391" s="101">
        <f t="shared" si="101"/>
        <v>0</v>
      </c>
      <c r="S391" s="101"/>
      <c r="T391" s="101"/>
      <c r="U391" s="101">
        <f t="shared" si="102"/>
        <v>0</v>
      </c>
      <c r="V391" s="101"/>
      <c r="W391" s="101"/>
      <c r="X391" s="101">
        <f t="shared" si="103"/>
        <v>0</v>
      </c>
      <c r="Y391" s="101"/>
      <c r="Z391" s="101"/>
      <c r="AA391" s="101">
        <f t="shared" si="104"/>
        <v>0</v>
      </c>
      <c r="AB391" s="101"/>
      <c r="AC391" s="101"/>
      <c r="AD391" s="101">
        <f t="shared" si="105"/>
        <v>0</v>
      </c>
      <c r="AE391" s="101"/>
      <c r="AF391" s="101"/>
      <c r="AG391" s="101">
        <f t="shared" si="106"/>
        <v>0</v>
      </c>
      <c r="AH391" s="101"/>
      <c r="AI391" s="101"/>
      <c r="AJ391" s="107">
        <f t="shared" si="96"/>
        <v>0</v>
      </c>
    </row>
    <row r="392" spans="1:38" ht="14.25" thickTop="1" thickBot="1" x14ac:dyDescent="0.25">
      <c r="A392" s="51" t="s">
        <v>106</v>
      </c>
      <c r="B392" s="102">
        <f t="shared" si="94"/>
        <v>0</v>
      </c>
      <c r="C392" s="102">
        <f t="shared" si="95"/>
        <v>21445884.379999999</v>
      </c>
      <c r="D392" s="101"/>
      <c r="E392" s="101"/>
      <c r="F392" s="101">
        <f t="shared" si="97"/>
        <v>0</v>
      </c>
      <c r="G392" s="101"/>
      <c r="H392" s="101"/>
      <c r="I392" s="101">
        <f t="shared" si="98"/>
        <v>0</v>
      </c>
      <c r="J392" s="101"/>
      <c r="K392" s="101">
        <v>21445884.379999999</v>
      </c>
      <c r="L392" s="101">
        <f t="shared" si="99"/>
        <v>21445884.379999999</v>
      </c>
      <c r="M392" s="101"/>
      <c r="N392" s="101"/>
      <c r="O392" s="101">
        <f t="shared" si="100"/>
        <v>0</v>
      </c>
      <c r="P392" s="101"/>
      <c r="Q392" s="101"/>
      <c r="R392" s="101">
        <f t="shared" si="101"/>
        <v>0</v>
      </c>
      <c r="S392" s="101"/>
      <c r="T392" s="101"/>
      <c r="U392" s="101">
        <f t="shared" si="102"/>
        <v>0</v>
      </c>
      <c r="V392" s="101"/>
      <c r="W392" s="101"/>
      <c r="X392" s="101">
        <f t="shared" si="103"/>
        <v>0</v>
      </c>
      <c r="Y392" s="101"/>
      <c r="Z392" s="101"/>
      <c r="AA392" s="101">
        <f t="shared" si="104"/>
        <v>0</v>
      </c>
      <c r="AB392" s="101"/>
      <c r="AC392" s="101"/>
      <c r="AD392" s="101">
        <f t="shared" si="105"/>
        <v>0</v>
      </c>
      <c r="AE392" s="101"/>
      <c r="AF392" s="101"/>
      <c r="AG392" s="101">
        <f t="shared" si="106"/>
        <v>0</v>
      </c>
      <c r="AH392" s="101"/>
      <c r="AI392" s="101"/>
      <c r="AJ392" s="107">
        <f t="shared" si="96"/>
        <v>0</v>
      </c>
    </row>
    <row r="393" spans="1:38" ht="14.25" thickTop="1" thickBot="1" x14ac:dyDescent="0.25">
      <c r="A393" s="52" t="s">
        <v>119</v>
      </c>
      <c r="B393" s="102">
        <f t="shared" si="94"/>
        <v>7626982.8799999999</v>
      </c>
      <c r="C393" s="102">
        <f t="shared" si="95"/>
        <v>0</v>
      </c>
      <c r="D393" s="101"/>
      <c r="E393" s="101"/>
      <c r="F393" s="101">
        <f t="shared" si="97"/>
        <v>0</v>
      </c>
      <c r="G393" s="101"/>
      <c r="H393" s="101"/>
      <c r="I393" s="101">
        <f t="shared" si="98"/>
        <v>0</v>
      </c>
      <c r="J393" s="101"/>
      <c r="K393" s="101"/>
      <c r="L393" s="101">
        <f t="shared" si="99"/>
        <v>0</v>
      </c>
      <c r="M393" s="101"/>
      <c r="N393" s="101"/>
      <c r="O393" s="101">
        <f t="shared" si="100"/>
        <v>0</v>
      </c>
      <c r="P393" s="101">
        <v>1106210.26</v>
      </c>
      <c r="Q393" s="101"/>
      <c r="R393" s="101">
        <f t="shared" si="101"/>
        <v>1106210.26</v>
      </c>
      <c r="S393" s="101">
        <v>53852.26</v>
      </c>
      <c r="T393" s="101"/>
      <c r="U393" s="101">
        <f t="shared" si="102"/>
        <v>53852.26</v>
      </c>
      <c r="V393" s="101">
        <v>17458.650000000001</v>
      </c>
      <c r="W393" s="101"/>
      <c r="X393" s="101">
        <f t="shared" si="103"/>
        <v>17458.650000000001</v>
      </c>
      <c r="Y393" s="101">
        <v>5873651.3300000001</v>
      </c>
      <c r="Z393" s="101"/>
      <c r="AA393" s="101">
        <f t="shared" si="104"/>
        <v>5873651.3300000001</v>
      </c>
      <c r="AB393" s="101"/>
      <c r="AC393" s="101"/>
      <c r="AD393" s="101">
        <f t="shared" si="105"/>
        <v>0</v>
      </c>
      <c r="AE393" s="101">
        <v>34573.83</v>
      </c>
      <c r="AF393" s="101"/>
      <c r="AG393" s="101">
        <f t="shared" si="106"/>
        <v>34573.83</v>
      </c>
      <c r="AH393" s="101">
        <v>541236.55000000005</v>
      </c>
      <c r="AI393" s="101"/>
      <c r="AJ393" s="107">
        <f t="shared" si="96"/>
        <v>541236.55000000005</v>
      </c>
    </row>
    <row r="394" spans="1:38" ht="14.25" thickTop="1" thickBot="1" x14ac:dyDescent="0.25">
      <c r="A394" s="52" t="s">
        <v>115</v>
      </c>
      <c r="B394" s="102">
        <f t="shared" si="94"/>
        <v>5975954.6600000001</v>
      </c>
      <c r="C394" s="102">
        <f t="shared" si="95"/>
        <v>699324.28000000014</v>
      </c>
      <c r="D394" s="101"/>
      <c r="E394" s="101"/>
      <c r="F394" s="101">
        <f t="shared" si="97"/>
        <v>0</v>
      </c>
      <c r="G394" s="101">
        <v>802463.78</v>
      </c>
      <c r="H394" s="101"/>
      <c r="I394" s="101">
        <f t="shared" si="98"/>
        <v>802463.78</v>
      </c>
      <c r="J394" s="101"/>
      <c r="K394" s="101"/>
      <c r="L394" s="101">
        <f t="shared" si="99"/>
        <v>0</v>
      </c>
      <c r="M394" s="101"/>
      <c r="N394" s="101"/>
      <c r="O394" s="101">
        <f t="shared" si="100"/>
        <v>0</v>
      </c>
      <c r="P394" s="101">
        <v>2727409.2800000003</v>
      </c>
      <c r="Q394" s="101">
        <v>635329.55000000005</v>
      </c>
      <c r="R394" s="101">
        <f t="shared" si="101"/>
        <v>3362738.83</v>
      </c>
      <c r="S394" s="101"/>
      <c r="T394" s="101"/>
      <c r="U394" s="101">
        <f t="shared" si="102"/>
        <v>0</v>
      </c>
      <c r="V394" s="101">
        <v>4835.83</v>
      </c>
      <c r="W394" s="101"/>
      <c r="X394" s="101">
        <f t="shared" si="103"/>
        <v>4835.83</v>
      </c>
      <c r="Y394" s="101"/>
      <c r="Z394" s="101">
        <v>49530.380000000005</v>
      </c>
      <c r="AA394" s="101">
        <f t="shared" si="104"/>
        <v>49530.380000000005</v>
      </c>
      <c r="AB394" s="101"/>
      <c r="AC394" s="101"/>
      <c r="AD394" s="101">
        <f t="shared" si="105"/>
        <v>0</v>
      </c>
      <c r="AE394" s="101">
        <v>76261.150000000009</v>
      </c>
      <c r="AF394" s="101">
        <v>10138.31</v>
      </c>
      <c r="AG394" s="101">
        <f t="shared" si="106"/>
        <v>86399.46</v>
      </c>
      <c r="AH394" s="101">
        <v>2364984.6199999996</v>
      </c>
      <c r="AI394" s="101">
        <v>4326.04</v>
      </c>
      <c r="AJ394" s="107">
        <f t="shared" si="96"/>
        <v>2369310.6599999997</v>
      </c>
      <c r="AK394" s="32"/>
      <c r="AL394" s="42"/>
    </row>
    <row r="395" spans="1:38" ht="14.25" thickTop="1" thickBot="1" x14ac:dyDescent="0.25">
      <c r="A395" s="52" t="s">
        <v>117</v>
      </c>
      <c r="B395" s="102">
        <f t="shared" si="94"/>
        <v>0</v>
      </c>
      <c r="C395" s="102">
        <f t="shared" si="95"/>
        <v>0</v>
      </c>
      <c r="D395" s="101"/>
      <c r="E395" s="101"/>
      <c r="F395" s="101">
        <f t="shared" si="97"/>
        <v>0</v>
      </c>
      <c r="G395" s="101"/>
      <c r="H395" s="101"/>
      <c r="I395" s="101">
        <f t="shared" si="98"/>
        <v>0</v>
      </c>
      <c r="J395" s="101"/>
      <c r="K395" s="101"/>
      <c r="L395" s="101">
        <f t="shared" si="99"/>
        <v>0</v>
      </c>
      <c r="M395" s="101"/>
      <c r="N395" s="101"/>
      <c r="O395" s="101">
        <f t="shared" si="100"/>
        <v>0</v>
      </c>
      <c r="P395" s="101"/>
      <c r="Q395" s="101"/>
      <c r="R395" s="101">
        <f t="shared" si="101"/>
        <v>0</v>
      </c>
      <c r="S395" s="101"/>
      <c r="T395" s="101"/>
      <c r="U395" s="101">
        <f t="shared" si="102"/>
        <v>0</v>
      </c>
      <c r="V395" s="101"/>
      <c r="W395" s="101"/>
      <c r="X395" s="101">
        <f t="shared" si="103"/>
        <v>0</v>
      </c>
      <c r="Y395" s="101"/>
      <c r="Z395" s="101"/>
      <c r="AA395" s="101">
        <f t="shared" si="104"/>
        <v>0</v>
      </c>
      <c r="AB395" s="101"/>
      <c r="AC395" s="101"/>
      <c r="AD395" s="101">
        <f t="shared" si="105"/>
        <v>0</v>
      </c>
      <c r="AE395" s="101"/>
      <c r="AF395" s="101"/>
      <c r="AG395" s="101">
        <f t="shared" si="106"/>
        <v>0</v>
      </c>
      <c r="AH395" s="101"/>
      <c r="AI395" s="101"/>
      <c r="AJ395" s="107">
        <f t="shared" si="96"/>
        <v>0</v>
      </c>
    </row>
    <row r="396" spans="1:38" ht="14.25" thickTop="1" thickBot="1" x14ac:dyDescent="0.25">
      <c r="A396" s="52" t="s">
        <v>122</v>
      </c>
      <c r="B396" s="102">
        <f t="shared" si="94"/>
        <v>612922.35344827594</v>
      </c>
      <c r="C396" s="102">
        <f t="shared" si="95"/>
        <v>0</v>
      </c>
      <c r="D396" s="101"/>
      <c r="E396" s="101"/>
      <c r="F396" s="101">
        <f t="shared" si="97"/>
        <v>0</v>
      </c>
      <c r="G396" s="101"/>
      <c r="H396" s="101"/>
      <c r="I396" s="101">
        <f t="shared" si="98"/>
        <v>0</v>
      </c>
      <c r="J396" s="101"/>
      <c r="K396" s="101"/>
      <c r="L396" s="101">
        <f t="shared" si="99"/>
        <v>0</v>
      </c>
      <c r="M396" s="101"/>
      <c r="N396" s="101"/>
      <c r="O396" s="101">
        <f t="shared" si="100"/>
        <v>0</v>
      </c>
      <c r="P396" s="101"/>
      <c r="Q396" s="101"/>
      <c r="R396" s="101">
        <f t="shared" si="101"/>
        <v>0</v>
      </c>
      <c r="S396" s="101"/>
      <c r="T396" s="101"/>
      <c r="U396" s="101">
        <f t="shared" si="102"/>
        <v>0</v>
      </c>
      <c r="V396" s="101"/>
      <c r="W396" s="101"/>
      <c r="X396" s="101">
        <f t="shared" si="103"/>
        <v>0</v>
      </c>
      <c r="Y396" s="101">
        <v>320278.36206896557</v>
      </c>
      <c r="Z396" s="101"/>
      <c r="AA396" s="101">
        <f t="shared" si="104"/>
        <v>320278.36206896557</v>
      </c>
      <c r="AB396" s="101"/>
      <c r="AC396" s="101"/>
      <c r="AD396" s="101">
        <f t="shared" si="105"/>
        <v>0</v>
      </c>
      <c r="AE396" s="101">
        <v>292643.99137931038</v>
      </c>
      <c r="AF396" s="101"/>
      <c r="AG396" s="101">
        <f t="shared" si="106"/>
        <v>292643.99137931038</v>
      </c>
      <c r="AH396" s="101"/>
      <c r="AI396" s="101"/>
      <c r="AJ396" s="107">
        <f t="shared" si="96"/>
        <v>0</v>
      </c>
    </row>
    <row r="397" spans="1:38" ht="14.25" thickTop="1" thickBot="1" x14ac:dyDescent="0.25">
      <c r="A397" s="52" t="s">
        <v>124</v>
      </c>
      <c r="B397" s="102">
        <f t="shared" si="94"/>
        <v>390317.16379310348</v>
      </c>
      <c r="C397" s="102">
        <f t="shared" si="95"/>
        <v>0</v>
      </c>
      <c r="D397" s="101"/>
      <c r="E397" s="101"/>
      <c r="F397" s="101">
        <f t="shared" si="97"/>
        <v>0</v>
      </c>
      <c r="G397" s="101"/>
      <c r="H397" s="101"/>
      <c r="I397" s="101">
        <f t="shared" si="98"/>
        <v>0</v>
      </c>
      <c r="J397" s="101"/>
      <c r="K397" s="101"/>
      <c r="L397" s="101">
        <f t="shared" si="99"/>
        <v>0</v>
      </c>
      <c r="M397" s="101"/>
      <c r="N397" s="101"/>
      <c r="O397" s="101">
        <f t="shared" si="100"/>
        <v>0</v>
      </c>
      <c r="P397" s="101"/>
      <c r="Q397" s="101"/>
      <c r="R397" s="101">
        <f t="shared" si="101"/>
        <v>0</v>
      </c>
      <c r="S397" s="101"/>
      <c r="T397" s="101"/>
      <c r="U397" s="101">
        <f t="shared" si="102"/>
        <v>0</v>
      </c>
      <c r="V397" s="101"/>
      <c r="W397" s="101"/>
      <c r="X397" s="101">
        <f t="shared" si="103"/>
        <v>0</v>
      </c>
      <c r="Y397" s="101">
        <v>390317.16379310348</v>
      </c>
      <c r="Z397" s="101"/>
      <c r="AA397" s="101">
        <f t="shared" si="104"/>
        <v>390317.16379310348</v>
      </c>
      <c r="AB397" s="101"/>
      <c r="AC397" s="101"/>
      <c r="AD397" s="101">
        <f t="shared" si="105"/>
        <v>0</v>
      </c>
      <c r="AE397" s="101"/>
      <c r="AF397" s="101"/>
      <c r="AG397" s="101">
        <f t="shared" si="106"/>
        <v>0</v>
      </c>
      <c r="AH397" s="101"/>
      <c r="AI397" s="101"/>
      <c r="AJ397" s="107">
        <f t="shared" si="96"/>
        <v>0</v>
      </c>
    </row>
    <row r="398" spans="1:38" ht="14.25" thickTop="1" thickBot="1" x14ac:dyDescent="0.25">
      <c r="A398" s="52" t="s">
        <v>101</v>
      </c>
      <c r="B398" s="102">
        <f t="shared" si="94"/>
        <v>1384841.6100000003</v>
      </c>
      <c r="C398" s="102">
        <f t="shared" si="95"/>
        <v>31682172.280000001</v>
      </c>
      <c r="D398" s="101"/>
      <c r="E398" s="101"/>
      <c r="F398" s="101">
        <f t="shared" si="97"/>
        <v>0</v>
      </c>
      <c r="G398" s="101">
        <v>1224223.0000000002</v>
      </c>
      <c r="H398" s="101"/>
      <c r="I398" s="101">
        <f t="shared" si="98"/>
        <v>1224223.0000000002</v>
      </c>
      <c r="J398" s="101"/>
      <c r="K398" s="101"/>
      <c r="L398" s="101">
        <f t="shared" si="99"/>
        <v>0</v>
      </c>
      <c r="M398" s="101"/>
      <c r="N398" s="101"/>
      <c r="O398" s="101">
        <f t="shared" si="100"/>
        <v>0</v>
      </c>
      <c r="P398" s="101"/>
      <c r="Q398" s="101"/>
      <c r="R398" s="101">
        <f t="shared" si="101"/>
        <v>0</v>
      </c>
      <c r="S398" s="101"/>
      <c r="T398" s="101"/>
      <c r="U398" s="101">
        <f t="shared" si="102"/>
        <v>0</v>
      </c>
      <c r="V398" s="101"/>
      <c r="W398" s="101"/>
      <c r="X398" s="101">
        <f t="shared" si="103"/>
        <v>0</v>
      </c>
      <c r="Y398" s="101"/>
      <c r="Z398" s="101"/>
      <c r="AA398" s="101">
        <f t="shared" si="104"/>
        <v>0</v>
      </c>
      <c r="AB398" s="101"/>
      <c r="AC398" s="101">
        <v>31682172.280000001</v>
      </c>
      <c r="AD398" s="101">
        <f t="shared" si="105"/>
        <v>31682172.280000001</v>
      </c>
      <c r="AE398" s="101"/>
      <c r="AF398" s="101"/>
      <c r="AG398" s="101">
        <f t="shared" si="106"/>
        <v>0</v>
      </c>
      <c r="AH398" s="101">
        <v>160618.61000000002</v>
      </c>
      <c r="AI398" s="101"/>
      <c r="AJ398" s="107">
        <f t="shared" si="96"/>
        <v>160618.61000000002</v>
      </c>
    </row>
    <row r="399" spans="1:38" ht="14.25" thickTop="1" thickBot="1" x14ac:dyDescent="0.25">
      <c r="A399" s="52" t="s">
        <v>107</v>
      </c>
      <c r="B399" s="102">
        <f>(D399+G399+J399+M399+P399+S399+V399+Y399+AB399+AE399+AH399)</f>
        <v>32655017.140000001</v>
      </c>
      <c r="C399" s="102">
        <f>(E399+H399+K399+N399+Q399+T399+W399+Z399+AC399+AF399+AI399)</f>
        <v>0</v>
      </c>
      <c r="D399" s="101"/>
      <c r="E399" s="101"/>
      <c r="F399" s="101">
        <f t="shared" si="97"/>
        <v>0</v>
      </c>
      <c r="G399" s="101">
        <v>32625595.949999999</v>
      </c>
      <c r="H399" s="101"/>
      <c r="I399" s="101">
        <f t="shared" si="98"/>
        <v>32625595.949999999</v>
      </c>
      <c r="J399" s="101"/>
      <c r="K399" s="101"/>
      <c r="L399" s="101">
        <f t="shared" si="99"/>
        <v>0</v>
      </c>
      <c r="M399" s="101"/>
      <c r="N399" s="101"/>
      <c r="O399" s="101">
        <f t="shared" si="100"/>
        <v>0</v>
      </c>
      <c r="P399" s="101"/>
      <c r="Q399" s="101"/>
      <c r="R399" s="101">
        <f t="shared" si="101"/>
        <v>0</v>
      </c>
      <c r="S399" s="101"/>
      <c r="T399" s="101"/>
      <c r="U399" s="101">
        <f t="shared" si="102"/>
        <v>0</v>
      </c>
      <c r="V399" s="101"/>
      <c r="W399" s="101"/>
      <c r="X399" s="101">
        <f t="shared" si="103"/>
        <v>0</v>
      </c>
      <c r="Y399" s="101"/>
      <c r="Z399" s="101"/>
      <c r="AA399" s="101">
        <f t="shared" si="104"/>
        <v>0</v>
      </c>
      <c r="AB399" s="101"/>
      <c r="AC399" s="101"/>
      <c r="AD399" s="101">
        <f t="shared" si="105"/>
        <v>0</v>
      </c>
      <c r="AE399" s="101">
        <v>29421.19</v>
      </c>
      <c r="AF399" s="101"/>
      <c r="AG399" s="101">
        <f t="shared" si="106"/>
        <v>29421.19</v>
      </c>
      <c r="AH399" s="101"/>
      <c r="AI399" s="101"/>
      <c r="AJ399" s="107">
        <f t="shared" si="96"/>
        <v>0</v>
      </c>
    </row>
    <row r="400" spans="1:38" ht="14.25" thickTop="1" thickBot="1" x14ac:dyDescent="0.25">
      <c r="A400" s="55" t="s">
        <v>19</v>
      </c>
      <c r="B400" s="66">
        <f>SUM(B362:B399)</f>
        <v>3799346696.347538</v>
      </c>
      <c r="C400" s="66">
        <f t="shared" ref="C400:AJ400" si="107">SUM(C362:C399)</f>
        <v>2222398357.7916002</v>
      </c>
      <c r="D400" s="66">
        <f t="shared" si="107"/>
        <v>32312053.378965519</v>
      </c>
      <c r="E400" s="66">
        <f t="shared" si="107"/>
        <v>29244.449999999997</v>
      </c>
      <c r="F400" s="66">
        <f t="shared" si="107"/>
        <v>32341297.828965515</v>
      </c>
      <c r="G400" s="66">
        <f t="shared" si="107"/>
        <v>357778974.60241371</v>
      </c>
      <c r="H400" s="66">
        <f t="shared" si="107"/>
        <v>397177268.38999999</v>
      </c>
      <c r="I400" s="66">
        <f t="shared" si="107"/>
        <v>754956242.99241388</v>
      </c>
      <c r="J400" s="66">
        <f t="shared" si="107"/>
        <v>239124.97</v>
      </c>
      <c r="K400" s="66">
        <f t="shared" si="107"/>
        <v>1635079983.9200003</v>
      </c>
      <c r="L400" s="66">
        <f t="shared" si="107"/>
        <v>1635319108.8900001</v>
      </c>
      <c r="M400" s="66">
        <f t="shared" si="107"/>
        <v>46428145.63620691</v>
      </c>
      <c r="N400" s="66">
        <f t="shared" si="107"/>
        <v>757295.45</v>
      </c>
      <c r="O400" s="66">
        <f t="shared" si="107"/>
        <v>47185441.086206906</v>
      </c>
      <c r="P400" s="66">
        <f t="shared" si="107"/>
        <v>1698731908.3568969</v>
      </c>
      <c r="Q400" s="66">
        <f t="shared" si="107"/>
        <v>58004783.949999996</v>
      </c>
      <c r="R400" s="66">
        <f t="shared" si="107"/>
        <v>1756736692.3068967</v>
      </c>
      <c r="S400" s="66">
        <f t="shared" si="107"/>
        <v>28249184.337241378</v>
      </c>
      <c r="T400" s="66">
        <f t="shared" si="107"/>
        <v>0</v>
      </c>
      <c r="U400" s="66">
        <f t="shared" si="107"/>
        <v>28249184.337241378</v>
      </c>
      <c r="V400" s="66">
        <f t="shared" si="107"/>
        <v>58685709.925517224</v>
      </c>
      <c r="W400" s="66">
        <f t="shared" si="107"/>
        <v>53945.56</v>
      </c>
      <c r="X400" s="66">
        <f t="shared" si="107"/>
        <v>58739655.485517226</v>
      </c>
      <c r="Y400" s="66">
        <f t="shared" si="107"/>
        <v>1341610996.3654692</v>
      </c>
      <c r="Z400" s="66">
        <f t="shared" si="107"/>
        <v>2011021.9516000003</v>
      </c>
      <c r="AA400" s="66">
        <f t="shared" si="107"/>
        <v>1343622018.3170691</v>
      </c>
      <c r="AB400" s="66">
        <f t="shared" si="107"/>
        <v>0</v>
      </c>
      <c r="AC400" s="66">
        <f t="shared" si="107"/>
        <v>31682172.280000001</v>
      </c>
      <c r="AD400" s="66">
        <f t="shared" si="107"/>
        <v>31682172.280000001</v>
      </c>
      <c r="AE400" s="66">
        <f t="shared" si="107"/>
        <v>55139596.150689304</v>
      </c>
      <c r="AF400" s="66">
        <f t="shared" si="107"/>
        <v>70471594.459999993</v>
      </c>
      <c r="AG400" s="66">
        <f t="shared" si="107"/>
        <v>125611190.61068928</v>
      </c>
      <c r="AH400" s="66">
        <f t="shared" si="107"/>
        <v>180171002.62413797</v>
      </c>
      <c r="AI400" s="66">
        <f t="shared" si="107"/>
        <v>27131047.379999999</v>
      </c>
      <c r="AJ400" s="100">
        <f t="shared" si="107"/>
        <v>207302050.00413796</v>
      </c>
    </row>
    <row r="401" spans="1:36" ht="13.5" thickTop="1" x14ac:dyDescent="0.2">
      <c r="A401" s="144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x14ac:dyDescent="0.2">
      <c r="A402" s="20" t="s">
        <v>38</v>
      </c>
      <c r="B402" s="198">
        <f>(C400/B403*100)</f>
        <v>36.906218011737323</v>
      </c>
      <c r="C402" s="198"/>
      <c r="D402" s="198">
        <f>(E400/D403*100)</f>
        <v>9.0424478803098854E-2</v>
      </c>
      <c r="E402" s="198"/>
      <c r="F402" s="36"/>
      <c r="G402" s="198">
        <f>(H400/G403*100)</f>
        <v>52.609309754921917</v>
      </c>
      <c r="H402" s="198"/>
      <c r="I402" s="36"/>
      <c r="J402" s="198">
        <f>(K400/J403*100)</f>
        <v>99.98537747350349</v>
      </c>
      <c r="K402" s="198"/>
      <c r="L402" s="36"/>
      <c r="M402" s="198">
        <f>(N400/M403*100)</f>
        <v>1.604934557285234</v>
      </c>
      <c r="N402" s="198"/>
      <c r="O402" s="36"/>
      <c r="P402" s="198">
        <f>(Q400/P403*100)</f>
        <v>3.3018484901018232</v>
      </c>
      <c r="Q402" s="198"/>
      <c r="R402" s="36"/>
      <c r="S402" s="198">
        <f>(T400/S403*100)</f>
        <v>0</v>
      </c>
      <c r="T402" s="198"/>
      <c r="U402" s="36"/>
      <c r="V402" s="198">
        <f>(W400/V403*100)</f>
        <v>9.1838400402775175E-2</v>
      </c>
      <c r="W402" s="198"/>
      <c r="X402" s="36"/>
      <c r="Y402" s="198">
        <f>(Z400/Y403*100)</f>
        <v>0.1496717026205682</v>
      </c>
      <c r="Z402" s="198"/>
      <c r="AA402" s="36"/>
      <c r="AB402" s="198">
        <f>(AC400/AB403*100)</f>
        <v>100</v>
      </c>
      <c r="AC402" s="198"/>
      <c r="AD402" s="36"/>
      <c r="AE402" s="198">
        <f>(AF400/AE403*100)</f>
        <v>56.102958755016353</v>
      </c>
      <c r="AF402" s="198"/>
      <c r="AG402" s="36"/>
      <c r="AH402" s="198">
        <f>(AI400/AH403*100)</f>
        <v>13.087688896206496</v>
      </c>
      <c r="AI402" s="198"/>
      <c r="AJ402" s="36"/>
    </row>
    <row r="403" spans="1:36" x14ac:dyDescent="0.2">
      <c r="A403" s="5" t="s">
        <v>39</v>
      </c>
      <c r="B403" s="200">
        <f>(B400+C400)</f>
        <v>6021745054.1391382</v>
      </c>
      <c r="C403" s="201"/>
      <c r="D403" s="200">
        <f>(D400+E400)</f>
        <v>32341297.828965519</v>
      </c>
      <c r="E403" s="201"/>
      <c r="F403" s="37"/>
      <c r="G403" s="200">
        <f>(G400+H400)</f>
        <v>754956242.99241376</v>
      </c>
      <c r="H403" s="201"/>
      <c r="I403" s="37"/>
      <c r="J403" s="200">
        <f>(J400+K400)</f>
        <v>1635319108.8900003</v>
      </c>
      <c r="K403" s="201"/>
      <c r="L403" s="37"/>
      <c r="M403" s="200">
        <f>(M400+N400)</f>
        <v>47185441.086206913</v>
      </c>
      <c r="N403" s="201"/>
      <c r="O403" s="37"/>
      <c r="P403" s="200">
        <f>(P400+Q400)</f>
        <v>1756736692.3068969</v>
      </c>
      <c r="Q403" s="201"/>
      <c r="R403" s="37"/>
      <c r="S403" s="200">
        <f>(S400+T400)</f>
        <v>28249184.337241378</v>
      </c>
      <c r="T403" s="201"/>
      <c r="U403" s="37"/>
      <c r="V403" s="200">
        <f>(V400+W400)</f>
        <v>58739655.485517226</v>
      </c>
      <c r="W403" s="201"/>
      <c r="X403" s="37"/>
      <c r="Y403" s="200">
        <f>(Y400+Z400)</f>
        <v>1343622018.3170693</v>
      </c>
      <c r="Z403" s="201"/>
      <c r="AA403" s="37"/>
      <c r="AB403" s="200">
        <f>(AB400+AC400)</f>
        <v>31682172.280000001</v>
      </c>
      <c r="AC403" s="201"/>
      <c r="AD403" s="37"/>
      <c r="AE403" s="200">
        <f>(AE400+AF400)</f>
        <v>125611190.6106893</v>
      </c>
      <c r="AF403" s="201"/>
      <c r="AG403" s="37"/>
      <c r="AH403" s="200">
        <f>(AH400+AI400)</f>
        <v>207302050.00413796</v>
      </c>
      <c r="AI403" s="201"/>
      <c r="AJ403" s="37"/>
    </row>
    <row r="404" spans="1:36" x14ac:dyDescent="0.2">
      <c r="A404" s="5" t="s">
        <v>40</v>
      </c>
      <c r="B404" s="198">
        <f>SUM(D404:AI404)</f>
        <v>100</v>
      </c>
      <c r="C404" s="201"/>
      <c r="D404" s="198">
        <f>(D403/B403*100)</f>
        <v>0.53707517568740704</v>
      </c>
      <c r="E404" s="198"/>
      <c r="F404" s="36"/>
      <c r="G404" s="198">
        <f>(G403/B403*100)</f>
        <v>12.537167153456341</v>
      </c>
      <c r="H404" s="198"/>
      <c r="I404" s="36"/>
      <c r="J404" s="198">
        <f>(J403/B403*100)</f>
        <v>27.156897115163297</v>
      </c>
      <c r="K404" s="198"/>
      <c r="L404" s="36"/>
      <c r="M404" s="198">
        <f>(M403/B403*100)</f>
        <v>0.78358417139850978</v>
      </c>
      <c r="N404" s="198"/>
      <c r="O404" s="36"/>
      <c r="P404" s="198">
        <f>(P403/B403*100)</f>
        <v>29.173216011517745</v>
      </c>
      <c r="Q404" s="198"/>
      <c r="R404" s="36"/>
      <c r="S404" s="198">
        <f>(S403/B403*100)</f>
        <v>0.46911956722285797</v>
      </c>
      <c r="T404" s="198"/>
      <c r="U404" s="36"/>
      <c r="V404" s="198">
        <f>(V403/B403*100)</f>
        <v>0.97545902321357203</v>
      </c>
      <c r="W404" s="198"/>
      <c r="X404" s="36"/>
      <c r="Y404" s="198">
        <f>(Y403/B403*100)</f>
        <v>22.312834672293377</v>
      </c>
      <c r="Z404" s="198"/>
      <c r="AA404" s="36"/>
      <c r="AB404" s="198">
        <f>(AB403/B403*100)</f>
        <v>0.52612941921582645</v>
      </c>
      <c r="AC404" s="198"/>
      <c r="AD404" s="36"/>
      <c r="AE404" s="198">
        <f>(AE403/B403*100)</f>
        <v>2.0859599581411792</v>
      </c>
      <c r="AF404" s="198"/>
      <c r="AG404" s="36"/>
      <c r="AH404" s="198">
        <f>(AH403/B403*100)</f>
        <v>3.4425577326898908</v>
      </c>
      <c r="AI404" s="198"/>
      <c r="AJ404" s="36"/>
    </row>
    <row r="405" spans="1:36" x14ac:dyDescent="0.2">
      <c r="A405" s="110" t="s">
        <v>95</v>
      </c>
    </row>
    <row r="406" spans="1:36" x14ac:dyDescent="0.2">
      <c r="A406" s="23"/>
    </row>
    <row r="407" spans="1:36" x14ac:dyDescent="0.2">
      <c r="A407" s="23"/>
    </row>
    <row r="408" spans="1:36" x14ac:dyDescent="0.2">
      <c r="A408" s="23"/>
    </row>
    <row r="411" spans="1:36" ht="20.25" x14ac:dyDescent="0.3">
      <c r="A411" s="196" t="s">
        <v>42</v>
      </c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</row>
    <row r="412" spans="1:36" x14ac:dyDescent="0.2">
      <c r="A412" s="197" t="s">
        <v>56</v>
      </c>
      <c r="B412" s="197"/>
      <c r="C412" s="197"/>
      <c r="D412" s="197"/>
      <c r="E412" s="197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</row>
    <row r="413" spans="1:36" x14ac:dyDescent="0.2">
      <c r="A413" s="203" t="s">
        <v>134</v>
      </c>
      <c r="B413" s="204"/>
      <c r="C413" s="204"/>
      <c r="D413" s="204"/>
      <c r="E413" s="204"/>
      <c r="F413" s="204"/>
      <c r="G413" s="204"/>
      <c r="H413" s="204"/>
      <c r="I413" s="204"/>
      <c r="J413" s="204"/>
      <c r="K413" s="204"/>
      <c r="L413" s="204"/>
      <c r="M413" s="204"/>
      <c r="N413" s="204"/>
      <c r="O413" s="204"/>
      <c r="P413" s="204"/>
      <c r="Q413" s="204"/>
      <c r="R413" s="204"/>
      <c r="S413" s="204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</row>
    <row r="414" spans="1:36" x14ac:dyDescent="0.2">
      <c r="A414" s="197" t="s">
        <v>110</v>
      </c>
      <c r="B414" s="197"/>
      <c r="C414" s="197"/>
      <c r="D414" s="197"/>
      <c r="E414" s="197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</row>
    <row r="415" spans="1:36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3.5" thickBot="1" x14ac:dyDescent="0.25"/>
    <row r="417" spans="1:36" ht="14.25" thickTop="1" thickBot="1" x14ac:dyDescent="0.25">
      <c r="A417" s="195" t="s">
        <v>33</v>
      </c>
      <c r="B417" s="199" t="s">
        <v>0</v>
      </c>
      <c r="C417" s="199"/>
      <c r="D417" s="199" t="s">
        <v>12</v>
      </c>
      <c r="E417" s="199"/>
      <c r="F417" s="155"/>
      <c r="G417" s="199" t="s">
        <v>13</v>
      </c>
      <c r="H417" s="199"/>
      <c r="I417" s="155"/>
      <c r="J417" s="199" t="s">
        <v>14</v>
      </c>
      <c r="K417" s="199"/>
      <c r="L417" s="155"/>
      <c r="M417" s="199" t="s">
        <v>15</v>
      </c>
      <c r="N417" s="199"/>
      <c r="O417" s="155"/>
      <c r="P417" s="199" t="s">
        <v>27</v>
      </c>
      <c r="Q417" s="199"/>
      <c r="R417" s="155"/>
      <c r="S417" s="199" t="s">
        <v>35</v>
      </c>
      <c r="T417" s="199"/>
      <c r="U417" s="155"/>
      <c r="V417" s="199" t="s">
        <v>16</v>
      </c>
      <c r="W417" s="199"/>
      <c r="X417" s="155"/>
      <c r="Y417" s="199" t="s">
        <v>68</v>
      </c>
      <c r="Z417" s="199"/>
      <c r="AA417" s="155"/>
      <c r="AB417" s="199" t="s">
        <v>34</v>
      </c>
      <c r="AC417" s="199"/>
      <c r="AD417" s="155"/>
      <c r="AE417" s="199" t="s">
        <v>17</v>
      </c>
      <c r="AF417" s="199"/>
      <c r="AG417" s="155"/>
      <c r="AH417" s="199" t="s">
        <v>18</v>
      </c>
      <c r="AI417" s="199"/>
      <c r="AJ417" s="73"/>
    </row>
    <row r="418" spans="1:36" ht="25.5" thickTop="1" thickBot="1" x14ac:dyDescent="0.25">
      <c r="A418" s="202"/>
      <c r="B418" s="155" t="s">
        <v>28</v>
      </c>
      <c r="C418" s="155" t="s">
        <v>25</v>
      </c>
      <c r="D418" s="155" t="s">
        <v>28</v>
      </c>
      <c r="E418" s="155" t="s">
        <v>25</v>
      </c>
      <c r="F418" s="155"/>
      <c r="G418" s="155" t="s">
        <v>28</v>
      </c>
      <c r="H418" s="155" t="s">
        <v>25</v>
      </c>
      <c r="I418" s="155"/>
      <c r="J418" s="155" t="s">
        <v>28</v>
      </c>
      <c r="K418" s="155" t="s">
        <v>25</v>
      </c>
      <c r="L418" s="155"/>
      <c r="M418" s="155" t="s">
        <v>28</v>
      </c>
      <c r="N418" s="155" t="s">
        <v>25</v>
      </c>
      <c r="O418" s="155"/>
      <c r="P418" s="155" t="s">
        <v>28</v>
      </c>
      <c r="Q418" s="155" t="s">
        <v>25</v>
      </c>
      <c r="R418" s="155"/>
      <c r="S418" s="155" t="s">
        <v>28</v>
      </c>
      <c r="T418" s="155" t="s">
        <v>25</v>
      </c>
      <c r="U418" s="155"/>
      <c r="V418" s="155" t="s">
        <v>28</v>
      </c>
      <c r="W418" s="155" t="s">
        <v>25</v>
      </c>
      <c r="X418" s="155"/>
      <c r="Y418" s="155" t="s">
        <v>28</v>
      </c>
      <c r="Z418" s="155" t="s">
        <v>25</v>
      </c>
      <c r="AA418" s="155"/>
      <c r="AB418" s="155" t="s">
        <v>28</v>
      </c>
      <c r="AC418" s="155" t="s">
        <v>25</v>
      </c>
      <c r="AD418" s="155"/>
      <c r="AE418" s="155" t="s">
        <v>28</v>
      </c>
      <c r="AF418" s="155" t="s">
        <v>25</v>
      </c>
      <c r="AG418" s="155"/>
      <c r="AH418" s="155" t="s">
        <v>28</v>
      </c>
      <c r="AI418" s="155" t="s">
        <v>25</v>
      </c>
      <c r="AJ418" s="73"/>
    </row>
    <row r="419" spans="1:36" ht="14.25" thickTop="1" thickBot="1" x14ac:dyDescent="0.25">
      <c r="A419" s="101" t="s">
        <v>88</v>
      </c>
      <c r="B419" s="102">
        <f t="shared" ref="B419:B455" si="108">(D419+G419+J419+M419+P419+S419+V419+Y419+AB419+AE419+AH419)</f>
        <v>1151013655.97</v>
      </c>
      <c r="C419" s="102">
        <f t="shared" ref="C419:C455" si="109">(E419+H419+K419+N419+Q419+T419+W419+Z419+AC419+AF419+AI419)</f>
        <v>586504810.09000003</v>
      </c>
      <c r="D419" s="101">
        <v>6290545.0099999998</v>
      </c>
      <c r="E419" s="101">
        <v>2052.7199999999998</v>
      </c>
      <c r="F419" s="101">
        <f>+D419+E419</f>
        <v>6292597.7299999995</v>
      </c>
      <c r="G419" s="101">
        <v>75602263.609999999</v>
      </c>
      <c r="H419" s="101">
        <v>114149879.63</v>
      </c>
      <c r="I419" s="101">
        <f>+G419+H419</f>
        <v>189752143.24000001</v>
      </c>
      <c r="J419" s="101">
        <v>659.5</v>
      </c>
      <c r="K419" s="101">
        <v>455199654.94000006</v>
      </c>
      <c r="L419" s="101">
        <f>+J419+K419</f>
        <v>455200314.44000006</v>
      </c>
      <c r="M419" s="101">
        <v>28050076.57</v>
      </c>
      <c r="N419" s="101"/>
      <c r="O419" s="101">
        <f>+M419+N419</f>
        <v>28050076.57</v>
      </c>
      <c r="P419" s="101">
        <v>736742566.07000005</v>
      </c>
      <c r="Q419" s="101">
        <v>3068223.6</v>
      </c>
      <c r="R419" s="101">
        <f>+P419+Q419</f>
        <v>739810789.67000008</v>
      </c>
      <c r="S419" s="101">
        <v>3471845.47</v>
      </c>
      <c r="T419" s="101"/>
      <c r="U419" s="101">
        <f>+S419+T419</f>
        <v>3471845.47</v>
      </c>
      <c r="V419" s="101">
        <v>37373099.5</v>
      </c>
      <c r="W419" s="101"/>
      <c r="X419" s="101">
        <f>+V419+W419</f>
        <v>37373099.5</v>
      </c>
      <c r="Y419" s="101">
        <v>191066642.09</v>
      </c>
      <c r="Z419" s="101">
        <v>10185654.4</v>
      </c>
      <c r="AA419" s="101">
        <f>+Y419+Z419</f>
        <v>201252296.49000001</v>
      </c>
      <c r="AB419" s="101"/>
      <c r="AC419" s="101"/>
      <c r="AD419" s="101">
        <f>+AB419+AC419</f>
        <v>0</v>
      </c>
      <c r="AE419" s="101">
        <v>14823873.66</v>
      </c>
      <c r="AF419" s="101">
        <v>2153.91</v>
      </c>
      <c r="AG419" s="101">
        <f>+AE419+AF419</f>
        <v>14826027.57</v>
      </c>
      <c r="AH419" s="101">
        <v>57592084.490000002</v>
      </c>
      <c r="AI419" s="101">
        <v>3897190.89</v>
      </c>
      <c r="AJ419" s="107">
        <f t="shared" ref="AJ419:AJ456" si="110">AH419+AI419</f>
        <v>61489275.380000003</v>
      </c>
    </row>
    <row r="420" spans="1:36" ht="14.25" thickTop="1" thickBot="1" x14ac:dyDescent="0.25">
      <c r="A420" s="52" t="s">
        <v>118</v>
      </c>
      <c r="B420" s="102">
        <f t="shared" si="108"/>
        <v>785741690.13000011</v>
      </c>
      <c r="C420" s="102">
        <f t="shared" si="109"/>
        <v>181877901.97000006</v>
      </c>
      <c r="D420" s="101">
        <v>4509818.21</v>
      </c>
      <c r="E420" s="101">
        <v>84211.63</v>
      </c>
      <c r="F420" s="101">
        <f t="shared" ref="F420:F456" si="111">+D420+E420</f>
        <v>4594029.84</v>
      </c>
      <c r="G420" s="101">
        <v>117337204.98999999</v>
      </c>
      <c r="H420" s="101">
        <v>64287001.549999997</v>
      </c>
      <c r="I420" s="101">
        <f t="shared" ref="I420:I456" si="112">+G420+H420</f>
        <v>181624206.53999999</v>
      </c>
      <c r="J420" s="101"/>
      <c r="K420" s="101">
        <v>77216803.150000006</v>
      </c>
      <c r="L420" s="101">
        <f t="shared" ref="L420:L456" si="113">+J420+K420</f>
        <v>77216803.150000006</v>
      </c>
      <c r="M420" s="101">
        <v>5671222.6699999999</v>
      </c>
      <c r="N420" s="101">
        <v>287017.3</v>
      </c>
      <c r="O420" s="101">
        <f t="shared" ref="O420:O456" si="114">+M420+N420</f>
        <v>5958239.9699999997</v>
      </c>
      <c r="P420" s="101">
        <v>180772011.02000001</v>
      </c>
      <c r="Q420" s="101">
        <v>8424972.1400000006</v>
      </c>
      <c r="R420" s="101">
        <f t="shared" ref="R420:R456" si="115">+P420+Q420</f>
        <v>189196983.16000003</v>
      </c>
      <c r="S420" s="101">
        <v>5309183.47</v>
      </c>
      <c r="T420" s="101"/>
      <c r="U420" s="101">
        <f t="shared" ref="U420:U456" si="116">+S420+T420</f>
        <v>5309183.47</v>
      </c>
      <c r="V420" s="101">
        <v>12043936.619999999</v>
      </c>
      <c r="W420" s="101">
        <v>98573.56</v>
      </c>
      <c r="X420" s="101">
        <f t="shared" ref="X420:X456" si="117">+V420+W420</f>
        <v>12142510.18</v>
      </c>
      <c r="Y420" s="101">
        <v>337466387.13</v>
      </c>
      <c r="Z420" s="101">
        <v>1981897.37</v>
      </c>
      <c r="AA420" s="101">
        <f t="shared" ref="AA420:AA456" si="118">+Y420+Z420</f>
        <v>339448284.5</v>
      </c>
      <c r="AB420" s="101"/>
      <c r="AC420" s="101"/>
      <c r="AD420" s="101">
        <f t="shared" ref="AD420:AD456" si="119">+AB420+AC420</f>
        <v>0</v>
      </c>
      <c r="AE420" s="101">
        <v>38834714.329999998</v>
      </c>
      <c r="AF420" s="101"/>
      <c r="AG420" s="101">
        <f t="shared" ref="AG420:AG456" si="120">+AE420+AF420</f>
        <v>38834714.329999998</v>
      </c>
      <c r="AH420" s="101">
        <v>83797211.689999998</v>
      </c>
      <c r="AI420" s="101">
        <v>29497425.27</v>
      </c>
      <c r="AJ420" s="107">
        <f t="shared" si="110"/>
        <v>113294636.95999999</v>
      </c>
    </row>
    <row r="421" spans="1:36" ht="14.25" thickTop="1" thickBot="1" x14ac:dyDescent="0.25">
      <c r="A421" s="52" t="s">
        <v>97</v>
      </c>
      <c r="B421" s="102">
        <f t="shared" si="108"/>
        <v>461120364.98000008</v>
      </c>
      <c r="C421" s="102">
        <f t="shared" si="109"/>
        <v>107515743.97</v>
      </c>
      <c r="D421" s="101">
        <v>2154320.0700000003</v>
      </c>
      <c r="E421" s="101"/>
      <c r="F421" s="101">
        <f t="shared" si="111"/>
        <v>2154320.0700000003</v>
      </c>
      <c r="G421" s="101">
        <v>77567106.710000008</v>
      </c>
      <c r="H421" s="101">
        <v>68315671.030000001</v>
      </c>
      <c r="I421" s="101">
        <f t="shared" si="112"/>
        <v>145882777.74000001</v>
      </c>
      <c r="J421" s="101"/>
      <c r="K421" s="101">
        <v>19435241.869999997</v>
      </c>
      <c r="L421" s="101">
        <f t="shared" si="113"/>
        <v>19435241.869999997</v>
      </c>
      <c r="M421" s="101">
        <v>9167040.9100000001</v>
      </c>
      <c r="N421" s="101">
        <v>2354360.91</v>
      </c>
      <c r="O421" s="101">
        <f t="shared" si="114"/>
        <v>11521401.82</v>
      </c>
      <c r="P421" s="101">
        <v>178077540.49000001</v>
      </c>
      <c r="Q421" s="101">
        <v>16673469.540000001</v>
      </c>
      <c r="R421" s="101">
        <f t="shared" si="115"/>
        <v>194751010.03</v>
      </c>
      <c r="S421" s="101">
        <v>2238531.9899999998</v>
      </c>
      <c r="T421" s="101"/>
      <c r="U421" s="101">
        <f t="shared" si="116"/>
        <v>2238531.9899999998</v>
      </c>
      <c r="V421" s="101">
        <v>5841114.9300000006</v>
      </c>
      <c r="W421" s="101"/>
      <c r="X421" s="101">
        <f t="shared" si="117"/>
        <v>5841114.9300000006</v>
      </c>
      <c r="Y421" s="101">
        <v>159137368.60999998</v>
      </c>
      <c r="Z421" s="101">
        <v>98425.239999999991</v>
      </c>
      <c r="AA421" s="101">
        <f t="shared" si="118"/>
        <v>159235793.84999999</v>
      </c>
      <c r="AB421" s="101"/>
      <c r="AC421" s="101"/>
      <c r="AD421" s="101">
        <f t="shared" si="119"/>
        <v>0</v>
      </c>
      <c r="AE421" s="101">
        <v>5891700.9799999995</v>
      </c>
      <c r="AF421" s="101">
        <v>227079.42</v>
      </c>
      <c r="AG421" s="101">
        <f t="shared" si="120"/>
        <v>6118780.3999999994</v>
      </c>
      <c r="AH421" s="101">
        <v>21045640.289999999</v>
      </c>
      <c r="AI421" s="101">
        <v>411495.96</v>
      </c>
      <c r="AJ421" s="107">
        <f t="shared" si="110"/>
        <v>21457136.25</v>
      </c>
    </row>
    <row r="422" spans="1:36" ht="14.25" thickTop="1" thickBot="1" x14ac:dyDescent="0.25">
      <c r="A422" s="52" t="s">
        <v>94</v>
      </c>
      <c r="B422" s="102">
        <f t="shared" si="108"/>
        <v>520959739.10000002</v>
      </c>
      <c r="C422" s="102">
        <f t="shared" si="109"/>
        <v>27013753.120000001</v>
      </c>
      <c r="D422" s="101">
        <v>1072824.3500000001</v>
      </c>
      <c r="E422" s="101"/>
      <c r="F422" s="101">
        <f t="shared" si="111"/>
        <v>1072824.3500000001</v>
      </c>
      <c r="G422" s="101">
        <v>15695937.26</v>
      </c>
      <c r="H422" s="101">
        <v>19361.96</v>
      </c>
      <c r="I422" s="101">
        <f t="shared" si="112"/>
        <v>15715299.220000001</v>
      </c>
      <c r="J422" s="101">
        <v>283481.06</v>
      </c>
      <c r="K422" s="101">
        <v>13121892.350000001</v>
      </c>
      <c r="L422" s="101">
        <f t="shared" si="113"/>
        <v>13405373.410000002</v>
      </c>
      <c r="M422" s="101">
        <v>1215638.57</v>
      </c>
      <c r="N422" s="101">
        <v>342767</v>
      </c>
      <c r="O422" s="101">
        <f t="shared" si="114"/>
        <v>1558405.57</v>
      </c>
      <c r="P422" s="101">
        <v>266996773.42000002</v>
      </c>
      <c r="Q422" s="101">
        <v>13286436</v>
      </c>
      <c r="R422" s="101">
        <f t="shared" si="115"/>
        <v>280283209.42000002</v>
      </c>
      <c r="S422" s="101">
        <v>8064239.7300000004</v>
      </c>
      <c r="T422" s="101"/>
      <c r="U422" s="101">
        <f t="shared" si="116"/>
        <v>8064239.7300000004</v>
      </c>
      <c r="V422" s="101">
        <v>13923979.189999999</v>
      </c>
      <c r="W422" s="101">
        <v>444.52</v>
      </c>
      <c r="X422" s="101">
        <f t="shared" si="117"/>
        <v>13924423.709999999</v>
      </c>
      <c r="Y422" s="101">
        <v>146784851.11000001</v>
      </c>
      <c r="Z422" s="101">
        <v>70548.84</v>
      </c>
      <c r="AA422" s="101">
        <f t="shared" si="118"/>
        <v>146855399.95000002</v>
      </c>
      <c r="AB422" s="101"/>
      <c r="AC422" s="101"/>
      <c r="AD422" s="101">
        <f t="shared" si="119"/>
        <v>0</v>
      </c>
      <c r="AE422" s="101">
        <v>8530005.0899999999</v>
      </c>
      <c r="AF422" s="101">
        <v>158406.15999999997</v>
      </c>
      <c r="AG422" s="101">
        <f t="shared" si="120"/>
        <v>8688411.25</v>
      </c>
      <c r="AH422" s="101">
        <v>58392009.319999993</v>
      </c>
      <c r="AI422" s="101">
        <v>13896.29</v>
      </c>
      <c r="AJ422" s="107">
        <f t="shared" si="110"/>
        <v>58405905.609999992</v>
      </c>
    </row>
    <row r="423" spans="1:36" ht="14.25" thickTop="1" thickBot="1" x14ac:dyDescent="0.25">
      <c r="A423" s="52" t="s">
        <v>89</v>
      </c>
      <c r="B423" s="102">
        <f t="shared" si="108"/>
        <v>693415758.48999989</v>
      </c>
      <c r="C423" s="102">
        <f t="shared" si="109"/>
        <v>72132584.780000016</v>
      </c>
      <c r="D423" s="101">
        <v>160109.99</v>
      </c>
      <c r="E423" s="101"/>
      <c r="F423" s="101">
        <f t="shared" si="111"/>
        <v>160109.99</v>
      </c>
      <c r="G423" s="101">
        <v>6895731.7400000002</v>
      </c>
      <c r="H423" s="101"/>
      <c r="I423" s="101">
        <f t="shared" si="112"/>
        <v>6895731.7400000002</v>
      </c>
      <c r="J423" s="101">
        <v>689.97</v>
      </c>
      <c r="K423" s="101">
        <v>52082615.839999996</v>
      </c>
      <c r="L423" s="101">
        <f t="shared" si="113"/>
        <v>52083305.809999995</v>
      </c>
      <c r="M423" s="101">
        <v>5446645.2699999996</v>
      </c>
      <c r="N423" s="101"/>
      <c r="O423" s="101">
        <f t="shared" si="114"/>
        <v>5446645.2699999996</v>
      </c>
      <c r="P423" s="101">
        <v>445081219.32999998</v>
      </c>
      <c r="Q423" s="101">
        <v>16995502.75</v>
      </c>
      <c r="R423" s="101">
        <f t="shared" si="115"/>
        <v>462076722.07999998</v>
      </c>
      <c r="S423" s="101">
        <v>8561863.4100000001</v>
      </c>
      <c r="T423" s="101"/>
      <c r="U423" s="101">
        <f t="shared" si="116"/>
        <v>8561863.4100000001</v>
      </c>
      <c r="V423" s="101">
        <v>8256276.5899999999</v>
      </c>
      <c r="W423" s="101">
        <v>896044.52</v>
      </c>
      <c r="X423" s="101">
        <f t="shared" si="117"/>
        <v>9152321.1099999994</v>
      </c>
      <c r="Y423" s="101">
        <v>176668701.91999999</v>
      </c>
      <c r="Z423" s="101">
        <v>685692.18</v>
      </c>
      <c r="AA423" s="101">
        <f t="shared" si="118"/>
        <v>177354394.09999999</v>
      </c>
      <c r="AB423" s="101"/>
      <c r="AC423" s="101"/>
      <c r="AD423" s="101">
        <f t="shared" si="119"/>
        <v>0</v>
      </c>
      <c r="AE423" s="101">
        <v>4269158.38</v>
      </c>
      <c r="AF423" s="101">
        <v>442963.4</v>
      </c>
      <c r="AG423" s="101">
        <f t="shared" si="120"/>
        <v>4712121.78</v>
      </c>
      <c r="AH423" s="101">
        <v>38075361.890000001</v>
      </c>
      <c r="AI423" s="101">
        <v>1029766.09</v>
      </c>
      <c r="AJ423" s="107">
        <f t="shared" si="110"/>
        <v>39105127.980000004</v>
      </c>
    </row>
    <row r="424" spans="1:36" ht="14.25" thickTop="1" thickBot="1" x14ac:dyDescent="0.25">
      <c r="A424" s="52" t="s">
        <v>127</v>
      </c>
      <c r="B424" s="102">
        <f t="shared" si="108"/>
        <v>45419.224137931044</v>
      </c>
      <c r="C424" s="102">
        <f t="shared" si="109"/>
        <v>571726.05000000005</v>
      </c>
      <c r="D424" s="101"/>
      <c r="E424" s="101"/>
      <c r="F424" s="101">
        <f t="shared" si="111"/>
        <v>0</v>
      </c>
      <c r="G424" s="101"/>
      <c r="H424" s="101"/>
      <c r="I424" s="101">
        <f t="shared" si="112"/>
        <v>0</v>
      </c>
      <c r="J424" s="101"/>
      <c r="K424" s="101">
        <v>571726.05000000005</v>
      </c>
      <c r="L424" s="101">
        <f t="shared" si="113"/>
        <v>571726.05000000005</v>
      </c>
      <c r="M424" s="101">
        <v>45419.224137931044</v>
      </c>
      <c r="N424" s="101"/>
      <c r="O424" s="101">
        <f t="shared" si="114"/>
        <v>45419.224137931044</v>
      </c>
      <c r="P424" s="101"/>
      <c r="Q424" s="101"/>
      <c r="R424" s="101">
        <f t="shared" si="115"/>
        <v>0</v>
      </c>
      <c r="S424" s="101"/>
      <c r="T424" s="101"/>
      <c r="U424" s="101">
        <f t="shared" si="116"/>
        <v>0</v>
      </c>
      <c r="V424" s="101"/>
      <c r="W424" s="101"/>
      <c r="X424" s="101">
        <f t="shared" si="117"/>
        <v>0</v>
      </c>
      <c r="Y424" s="101"/>
      <c r="Z424" s="101"/>
      <c r="AA424" s="101">
        <f t="shared" si="118"/>
        <v>0</v>
      </c>
      <c r="AB424" s="101"/>
      <c r="AC424" s="101"/>
      <c r="AD424" s="101">
        <f t="shared" si="119"/>
        <v>0</v>
      </c>
      <c r="AE424" s="101"/>
      <c r="AF424" s="101"/>
      <c r="AG424" s="101">
        <f t="shared" si="120"/>
        <v>0</v>
      </c>
      <c r="AH424" s="101"/>
      <c r="AI424" s="101"/>
      <c r="AJ424" s="107">
        <f t="shared" si="110"/>
        <v>0</v>
      </c>
    </row>
    <row r="425" spans="1:36" ht="14.25" thickTop="1" thickBot="1" x14ac:dyDescent="0.25">
      <c r="A425" s="52" t="s">
        <v>91</v>
      </c>
      <c r="B425" s="102">
        <f t="shared" si="108"/>
        <v>100210634.45689654</v>
      </c>
      <c r="C425" s="102">
        <f t="shared" si="109"/>
        <v>87336.89</v>
      </c>
      <c r="D425" s="101"/>
      <c r="E425" s="101"/>
      <c r="F425" s="101">
        <f t="shared" si="111"/>
        <v>0</v>
      </c>
      <c r="G425" s="101">
        <v>149706.45689655174</v>
      </c>
      <c r="H425" s="101"/>
      <c r="I425" s="101">
        <f t="shared" si="112"/>
        <v>149706.45689655174</v>
      </c>
      <c r="J425" s="101"/>
      <c r="K425" s="101"/>
      <c r="L425" s="101">
        <f t="shared" si="113"/>
        <v>0</v>
      </c>
      <c r="M425" s="101"/>
      <c r="N425" s="101"/>
      <c r="O425" s="101">
        <f t="shared" si="114"/>
        <v>0</v>
      </c>
      <c r="P425" s="101">
        <v>9870868.2586206906</v>
      </c>
      <c r="Q425" s="101">
        <v>0.01</v>
      </c>
      <c r="R425" s="101">
        <f t="shared" si="115"/>
        <v>9870868.2686206903</v>
      </c>
      <c r="S425" s="101">
        <v>542888.13793103455</v>
      </c>
      <c r="T425" s="101"/>
      <c r="U425" s="101">
        <f t="shared" si="116"/>
        <v>542888.13793103455</v>
      </c>
      <c r="V425" s="101">
        <v>55256.818965517246</v>
      </c>
      <c r="W425" s="101"/>
      <c r="X425" s="101">
        <f t="shared" si="117"/>
        <v>55256.818965517246</v>
      </c>
      <c r="Y425" s="101">
        <v>83355274.974137932</v>
      </c>
      <c r="Z425" s="101">
        <v>75177.78</v>
      </c>
      <c r="AA425" s="101">
        <f t="shared" si="118"/>
        <v>83430452.754137933</v>
      </c>
      <c r="AB425" s="101"/>
      <c r="AC425" s="101"/>
      <c r="AD425" s="101">
        <f t="shared" si="119"/>
        <v>0</v>
      </c>
      <c r="AE425" s="101">
        <v>811529.29310344835</v>
      </c>
      <c r="AF425" s="101"/>
      <c r="AG425" s="101">
        <f t="shared" si="120"/>
        <v>811529.29310344835</v>
      </c>
      <c r="AH425" s="101">
        <v>5425110.5172413802</v>
      </c>
      <c r="AI425" s="101">
        <v>12159.1</v>
      </c>
      <c r="AJ425" s="107">
        <f t="shared" si="110"/>
        <v>5437269.6172413798</v>
      </c>
    </row>
    <row r="426" spans="1:36" ht="14.25" thickTop="1" thickBot="1" x14ac:dyDescent="0.25">
      <c r="A426" s="52" t="s">
        <v>123</v>
      </c>
      <c r="B426" s="102">
        <f t="shared" si="108"/>
        <v>40756167.534482762</v>
      </c>
      <c r="C426" s="102">
        <f t="shared" si="109"/>
        <v>77145744.459999993</v>
      </c>
      <c r="D426" s="101"/>
      <c r="E426" s="101"/>
      <c r="F426" s="101">
        <f t="shared" si="111"/>
        <v>0</v>
      </c>
      <c r="G426" s="101">
        <v>32414344.336206898</v>
      </c>
      <c r="H426" s="101">
        <v>77145744.459999993</v>
      </c>
      <c r="I426" s="101">
        <f t="shared" si="112"/>
        <v>109560088.79620689</v>
      </c>
      <c r="J426" s="101"/>
      <c r="K426" s="101"/>
      <c r="L426" s="101">
        <f t="shared" si="113"/>
        <v>0</v>
      </c>
      <c r="M426" s="101">
        <v>1279234.3620689658</v>
      </c>
      <c r="N426" s="101"/>
      <c r="O426" s="101">
        <f t="shared" si="114"/>
        <v>1279234.3620689658</v>
      </c>
      <c r="P426" s="101">
        <v>281286.19827586209</v>
      </c>
      <c r="Q426" s="101"/>
      <c r="R426" s="101">
        <f t="shared" si="115"/>
        <v>281286.19827586209</v>
      </c>
      <c r="S426" s="101"/>
      <c r="T426" s="101"/>
      <c r="U426" s="101">
        <f t="shared" si="116"/>
        <v>0</v>
      </c>
      <c r="V426" s="101"/>
      <c r="W426" s="101"/>
      <c r="X426" s="101">
        <f t="shared" si="117"/>
        <v>0</v>
      </c>
      <c r="Y426" s="101"/>
      <c r="Z426" s="101"/>
      <c r="AA426" s="101">
        <f t="shared" si="118"/>
        <v>0</v>
      </c>
      <c r="AB426" s="101"/>
      <c r="AC426" s="101"/>
      <c r="AD426" s="101">
        <f t="shared" si="119"/>
        <v>0</v>
      </c>
      <c r="AE426" s="101"/>
      <c r="AF426" s="101"/>
      <c r="AG426" s="101">
        <f t="shared" si="120"/>
        <v>0</v>
      </c>
      <c r="AH426" s="101">
        <v>6781302.6379310349</v>
      </c>
      <c r="AI426" s="101"/>
      <c r="AJ426" s="107">
        <f t="shared" si="110"/>
        <v>6781302.6379310349</v>
      </c>
    </row>
    <row r="427" spans="1:36" ht="14.25" thickTop="1" thickBot="1" x14ac:dyDescent="0.25">
      <c r="A427" s="52" t="s">
        <v>78</v>
      </c>
      <c r="B427" s="102">
        <f t="shared" si="108"/>
        <v>105892677.78448276</v>
      </c>
      <c r="C427" s="102">
        <f t="shared" si="109"/>
        <v>0</v>
      </c>
      <c r="D427" s="101"/>
      <c r="E427" s="101"/>
      <c r="F427" s="101">
        <f t="shared" si="111"/>
        <v>0</v>
      </c>
      <c r="G427" s="101">
        <v>24661.681034482761</v>
      </c>
      <c r="H427" s="101"/>
      <c r="I427" s="101">
        <f t="shared" si="112"/>
        <v>24661.681034482761</v>
      </c>
      <c r="J427" s="101"/>
      <c r="K427" s="101"/>
      <c r="L427" s="101">
        <f t="shared" si="113"/>
        <v>0</v>
      </c>
      <c r="M427" s="101">
        <v>2771.1120689655172</v>
      </c>
      <c r="N427" s="101"/>
      <c r="O427" s="101">
        <f t="shared" si="114"/>
        <v>2771.1120689655172</v>
      </c>
      <c r="P427" s="101">
        <v>218836.5172413793</v>
      </c>
      <c r="Q427" s="101"/>
      <c r="R427" s="101">
        <f t="shared" si="115"/>
        <v>218836.5172413793</v>
      </c>
      <c r="S427" s="101">
        <v>16396.551724137931</v>
      </c>
      <c r="T427" s="101"/>
      <c r="U427" s="101">
        <f t="shared" si="116"/>
        <v>16396.551724137931</v>
      </c>
      <c r="V427" s="101">
        <v>2123956.3362068967</v>
      </c>
      <c r="W427" s="101"/>
      <c r="X427" s="101">
        <f t="shared" si="117"/>
        <v>2123956.3362068967</v>
      </c>
      <c r="Y427" s="101">
        <v>102014343.75862069</v>
      </c>
      <c r="Z427" s="101"/>
      <c r="AA427" s="101">
        <f t="shared" si="118"/>
        <v>102014343.75862069</v>
      </c>
      <c r="AB427" s="101"/>
      <c r="AC427" s="101"/>
      <c r="AD427" s="101">
        <f t="shared" si="119"/>
        <v>0</v>
      </c>
      <c r="AE427" s="101">
        <v>537809.30172413797</v>
      </c>
      <c r="AF427" s="101"/>
      <c r="AG427" s="101">
        <f t="shared" si="120"/>
        <v>537809.30172413797</v>
      </c>
      <c r="AH427" s="101">
        <v>953902.5258620691</v>
      </c>
      <c r="AI427" s="101"/>
      <c r="AJ427" s="107">
        <f t="shared" si="110"/>
        <v>953902.5258620691</v>
      </c>
    </row>
    <row r="428" spans="1:36" ht="14.25" thickTop="1" thickBot="1" x14ac:dyDescent="0.25">
      <c r="A428" s="52" t="s">
        <v>93</v>
      </c>
      <c r="B428" s="102">
        <f t="shared" si="108"/>
        <v>9999672.862068966</v>
      </c>
      <c r="C428" s="102">
        <f t="shared" si="109"/>
        <v>230263168.13999999</v>
      </c>
      <c r="D428" s="101">
        <v>9999672.862068966</v>
      </c>
      <c r="E428" s="101"/>
      <c r="F428" s="101">
        <f t="shared" si="111"/>
        <v>9999672.862068966</v>
      </c>
      <c r="G428" s="101"/>
      <c r="H428" s="101">
        <v>303221.64</v>
      </c>
      <c r="I428" s="101">
        <f t="shared" si="112"/>
        <v>303221.64</v>
      </c>
      <c r="J428" s="101"/>
      <c r="K428" s="101">
        <v>229959946.5</v>
      </c>
      <c r="L428" s="101">
        <f t="shared" si="113"/>
        <v>229959946.5</v>
      </c>
      <c r="M428" s="101"/>
      <c r="N428" s="101"/>
      <c r="O428" s="101">
        <f t="shared" si="114"/>
        <v>0</v>
      </c>
      <c r="P428" s="101"/>
      <c r="Q428" s="101"/>
      <c r="R428" s="101">
        <f t="shared" si="115"/>
        <v>0</v>
      </c>
      <c r="S428" s="101"/>
      <c r="T428" s="101"/>
      <c r="U428" s="101">
        <f t="shared" si="116"/>
        <v>0</v>
      </c>
      <c r="V428" s="101"/>
      <c r="W428" s="101"/>
      <c r="X428" s="101">
        <f t="shared" si="117"/>
        <v>0</v>
      </c>
      <c r="Y428" s="101"/>
      <c r="Z428" s="101"/>
      <c r="AA428" s="101">
        <f t="shared" si="118"/>
        <v>0</v>
      </c>
      <c r="AB428" s="101"/>
      <c r="AC428" s="101"/>
      <c r="AD428" s="101">
        <f t="shared" si="119"/>
        <v>0</v>
      </c>
      <c r="AE428" s="101"/>
      <c r="AF428" s="101"/>
      <c r="AG428" s="101">
        <f t="shared" si="120"/>
        <v>0</v>
      </c>
      <c r="AH428" s="101"/>
      <c r="AI428" s="101"/>
      <c r="AJ428" s="107">
        <f t="shared" si="110"/>
        <v>0</v>
      </c>
    </row>
    <row r="429" spans="1:36" ht="14.25" thickTop="1" thickBot="1" x14ac:dyDescent="0.25">
      <c r="A429" s="52" t="s">
        <v>96</v>
      </c>
      <c r="B429" s="102">
        <f t="shared" si="108"/>
        <v>11271860.129999999</v>
      </c>
      <c r="C429" s="102">
        <f t="shared" si="109"/>
        <v>0</v>
      </c>
      <c r="D429" s="101">
        <v>26545.370000000003</v>
      </c>
      <c r="E429" s="101"/>
      <c r="F429" s="101">
        <f t="shared" si="111"/>
        <v>26545.370000000003</v>
      </c>
      <c r="G429" s="101">
        <v>63044.32</v>
      </c>
      <c r="H429" s="101"/>
      <c r="I429" s="101">
        <f t="shared" si="112"/>
        <v>63044.32</v>
      </c>
      <c r="J429" s="101"/>
      <c r="K429" s="101"/>
      <c r="L429" s="101">
        <f t="shared" si="113"/>
        <v>0</v>
      </c>
      <c r="M429" s="101">
        <v>11996.57</v>
      </c>
      <c r="N429" s="101"/>
      <c r="O429" s="101">
        <f t="shared" si="114"/>
        <v>11996.57</v>
      </c>
      <c r="P429" s="101">
        <v>5000417.54</v>
      </c>
      <c r="Q429" s="101"/>
      <c r="R429" s="101">
        <f t="shared" si="115"/>
        <v>5000417.54</v>
      </c>
      <c r="S429" s="101"/>
      <c r="T429" s="101"/>
      <c r="U429" s="101">
        <f t="shared" si="116"/>
        <v>0</v>
      </c>
      <c r="V429" s="101">
        <v>253567.15</v>
      </c>
      <c r="W429" s="101"/>
      <c r="X429" s="101">
        <f t="shared" si="117"/>
        <v>253567.15</v>
      </c>
      <c r="Y429" s="101">
        <v>4451068.41</v>
      </c>
      <c r="Z429" s="101"/>
      <c r="AA429" s="101">
        <f t="shared" si="118"/>
        <v>4451068.41</v>
      </c>
      <c r="AB429" s="101"/>
      <c r="AC429" s="101"/>
      <c r="AD429" s="101">
        <f t="shared" si="119"/>
        <v>0</v>
      </c>
      <c r="AE429" s="101">
        <v>185226.36</v>
      </c>
      <c r="AF429" s="101"/>
      <c r="AG429" s="101">
        <f t="shared" si="120"/>
        <v>185226.36</v>
      </c>
      <c r="AH429" s="101">
        <v>1279994.4100000001</v>
      </c>
      <c r="AI429" s="101"/>
      <c r="AJ429" s="107">
        <f t="shared" si="110"/>
        <v>1279994.4100000001</v>
      </c>
    </row>
    <row r="430" spans="1:36" ht="14.25" thickTop="1" thickBot="1" x14ac:dyDescent="0.25">
      <c r="A430" s="52" t="s">
        <v>83</v>
      </c>
      <c r="B430" s="102">
        <f t="shared" si="108"/>
        <v>33838398.93965517</v>
      </c>
      <c r="C430" s="102">
        <f t="shared" si="109"/>
        <v>0</v>
      </c>
      <c r="D430" s="101"/>
      <c r="E430" s="101"/>
      <c r="F430" s="101">
        <f t="shared" si="111"/>
        <v>0</v>
      </c>
      <c r="G430" s="101"/>
      <c r="H430" s="101"/>
      <c r="I430" s="101">
        <f t="shared" si="112"/>
        <v>0</v>
      </c>
      <c r="J430" s="101"/>
      <c r="K430" s="101"/>
      <c r="L430" s="101">
        <f t="shared" si="113"/>
        <v>0</v>
      </c>
      <c r="M430" s="101">
        <v>22500</v>
      </c>
      <c r="N430" s="101"/>
      <c r="O430" s="101">
        <f t="shared" si="114"/>
        <v>22500</v>
      </c>
      <c r="P430" s="101"/>
      <c r="Q430" s="101"/>
      <c r="R430" s="101">
        <f t="shared" si="115"/>
        <v>0</v>
      </c>
      <c r="S430" s="101"/>
      <c r="T430" s="101"/>
      <c r="U430" s="101">
        <f t="shared" si="116"/>
        <v>0</v>
      </c>
      <c r="V430" s="101"/>
      <c r="W430" s="101"/>
      <c r="X430" s="101">
        <f t="shared" si="117"/>
        <v>0</v>
      </c>
      <c r="Y430" s="101">
        <v>33802321.353448272</v>
      </c>
      <c r="Z430" s="101"/>
      <c r="AA430" s="101">
        <f t="shared" si="118"/>
        <v>33802321.353448272</v>
      </c>
      <c r="AB430" s="101"/>
      <c r="AC430" s="101"/>
      <c r="AD430" s="101">
        <f t="shared" si="119"/>
        <v>0</v>
      </c>
      <c r="AE430" s="101">
        <v>4525.8620689655172</v>
      </c>
      <c r="AF430" s="101"/>
      <c r="AG430" s="101">
        <f t="shared" si="120"/>
        <v>4525.8620689655172</v>
      </c>
      <c r="AH430" s="101">
        <v>9051.7241379310344</v>
      </c>
      <c r="AI430" s="101"/>
      <c r="AJ430" s="107">
        <f t="shared" si="110"/>
        <v>9051.7241379310344</v>
      </c>
    </row>
    <row r="431" spans="1:36" ht="14.25" thickTop="1" thickBot="1" x14ac:dyDescent="0.25">
      <c r="A431" s="52" t="s">
        <v>125</v>
      </c>
      <c r="B431" s="102">
        <f t="shared" si="108"/>
        <v>100297.45</v>
      </c>
      <c r="C431" s="102">
        <f t="shared" si="109"/>
        <v>16106</v>
      </c>
      <c r="D431" s="101">
        <v>16301.72</v>
      </c>
      <c r="E431" s="101"/>
      <c r="F431" s="101">
        <f t="shared" si="111"/>
        <v>16301.72</v>
      </c>
      <c r="G431" s="101"/>
      <c r="H431" s="101"/>
      <c r="I431" s="101">
        <f t="shared" si="112"/>
        <v>0</v>
      </c>
      <c r="J431" s="101">
        <v>15696.62</v>
      </c>
      <c r="K431" s="101">
        <v>16106</v>
      </c>
      <c r="L431" s="101">
        <f t="shared" si="113"/>
        <v>31802.620000000003</v>
      </c>
      <c r="M431" s="101"/>
      <c r="N431" s="101"/>
      <c r="O431" s="101">
        <f t="shared" si="114"/>
        <v>0</v>
      </c>
      <c r="P431" s="101"/>
      <c r="Q431" s="101"/>
      <c r="R431" s="101">
        <f t="shared" si="115"/>
        <v>0</v>
      </c>
      <c r="S431" s="101"/>
      <c r="T431" s="101"/>
      <c r="U431" s="101">
        <f t="shared" si="116"/>
        <v>0</v>
      </c>
      <c r="V431" s="101"/>
      <c r="W431" s="101"/>
      <c r="X431" s="101">
        <f t="shared" si="117"/>
        <v>0</v>
      </c>
      <c r="Y431" s="101">
        <v>6417.25</v>
      </c>
      <c r="Z431" s="101"/>
      <c r="AA431" s="101">
        <f t="shared" si="118"/>
        <v>6417.25</v>
      </c>
      <c r="AB431" s="101"/>
      <c r="AC431" s="101"/>
      <c r="AD431" s="101">
        <f t="shared" si="119"/>
        <v>0</v>
      </c>
      <c r="AE431" s="101"/>
      <c r="AF431" s="101"/>
      <c r="AG431" s="101">
        <f t="shared" si="120"/>
        <v>0</v>
      </c>
      <c r="AH431" s="101">
        <v>61881.86</v>
      </c>
      <c r="AI431" s="101"/>
      <c r="AJ431" s="107">
        <f t="shared" si="110"/>
        <v>61881.86</v>
      </c>
    </row>
    <row r="432" spans="1:36" ht="14.25" thickTop="1" thickBot="1" x14ac:dyDescent="0.25">
      <c r="A432" s="52" t="s">
        <v>81</v>
      </c>
      <c r="B432" s="102">
        <f t="shared" si="108"/>
        <v>40985530.698275872</v>
      </c>
      <c r="C432" s="102">
        <f t="shared" si="109"/>
        <v>4907667.6500000004</v>
      </c>
      <c r="D432" s="101"/>
      <c r="E432" s="101"/>
      <c r="F432" s="101">
        <f t="shared" si="111"/>
        <v>0</v>
      </c>
      <c r="G432" s="101">
        <v>15596966.163793106</v>
      </c>
      <c r="H432" s="101"/>
      <c r="I432" s="101">
        <f t="shared" si="112"/>
        <v>15596966.163793106</v>
      </c>
      <c r="J432" s="101"/>
      <c r="K432" s="101"/>
      <c r="L432" s="101">
        <f t="shared" si="113"/>
        <v>0</v>
      </c>
      <c r="M432" s="101"/>
      <c r="N432" s="101"/>
      <c r="O432" s="101">
        <f t="shared" si="114"/>
        <v>0</v>
      </c>
      <c r="P432" s="101">
        <v>5952921.8965517245</v>
      </c>
      <c r="Q432" s="101">
        <v>3811681.91</v>
      </c>
      <c r="R432" s="101">
        <f t="shared" si="115"/>
        <v>9764603.8065517247</v>
      </c>
      <c r="S432" s="101"/>
      <c r="T432" s="101"/>
      <c r="U432" s="101">
        <f t="shared" si="116"/>
        <v>0</v>
      </c>
      <c r="V432" s="101">
        <v>31010.922413793105</v>
      </c>
      <c r="W432" s="101">
        <v>142500</v>
      </c>
      <c r="X432" s="101">
        <f t="shared" si="117"/>
        <v>173510.9224137931</v>
      </c>
      <c r="Y432" s="101">
        <v>16992322.922413796</v>
      </c>
      <c r="Z432" s="101">
        <v>444402.5</v>
      </c>
      <c r="AA432" s="101">
        <f t="shared" si="118"/>
        <v>17436725.422413796</v>
      </c>
      <c r="AB432" s="101"/>
      <c r="AC432" s="101"/>
      <c r="AD432" s="101">
        <f t="shared" si="119"/>
        <v>0</v>
      </c>
      <c r="AE432" s="101">
        <v>1412943.3017241382</v>
      </c>
      <c r="AF432" s="101">
        <v>375725</v>
      </c>
      <c r="AG432" s="101">
        <f t="shared" si="120"/>
        <v>1788668.3017241382</v>
      </c>
      <c r="AH432" s="101">
        <v>999365.49137931049</v>
      </c>
      <c r="AI432" s="101">
        <v>133358.24</v>
      </c>
      <c r="AJ432" s="107">
        <f t="shared" si="110"/>
        <v>1132723.7313793106</v>
      </c>
    </row>
    <row r="433" spans="1:36" ht="14.25" thickTop="1" thickBot="1" x14ac:dyDescent="0.25">
      <c r="A433" s="52" t="s">
        <v>80</v>
      </c>
      <c r="B433" s="102">
        <f t="shared" si="108"/>
        <v>27202163.490000002</v>
      </c>
      <c r="C433" s="102">
        <f t="shared" si="109"/>
        <v>356183.56</v>
      </c>
      <c r="D433" s="101"/>
      <c r="E433" s="101"/>
      <c r="F433" s="101">
        <f t="shared" si="111"/>
        <v>0</v>
      </c>
      <c r="G433" s="101">
        <v>2438151.29</v>
      </c>
      <c r="H433" s="101">
        <v>356183.56</v>
      </c>
      <c r="I433" s="101">
        <f t="shared" si="112"/>
        <v>2794334.85</v>
      </c>
      <c r="J433" s="101"/>
      <c r="K433" s="101"/>
      <c r="L433" s="101">
        <f t="shared" si="113"/>
        <v>0</v>
      </c>
      <c r="M433" s="101"/>
      <c r="N433" s="101"/>
      <c r="O433" s="101">
        <f t="shared" si="114"/>
        <v>0</v>
      </c>
      <c r="P433" s="101">
        <v>1531834.64</v>
      </c>
      <c r="Q433" s="101"/>
      <c r="R433" s="101">
        <f t="shared" si="115"/>
        <v>1531834.64</v>
      </c>
      <c r="S433" s="101">
        <v>247784.35</v>
      </c>
      <c r="T433" s="101"/>
      <c r="U433" s="101">
        <f t="shared" si="116"/>
        <v>247784.35</v>
      </c>
      <c r="V433" s="101">
        <v>38292.019999999997</v>
      </c>
      <c r="W433" s="101"/>
      <c r="X433" s="101">
        <f t="shared" si="117"/>
        <v>38292.019999999997</v>
      </c>
      <c r="Y433" s="101">
        <v>17888072.879999999</v>
      </c>
      <c r="Z433" s="101"/>
      <c r="AA433" s="101">
        <f t="shared" si="118"/>
        <v>17888072.879999999</v>
      </c>
      <c r="AB433" s="101"/>
      <c r="AC433" s="101"/>
      <c r="AD433" s="101">
        <f t="shared" si="119"/>
        <v>0</v>
      </c>
      <c r="AE433" s="101">
        <v>1600541.51</v>
      </c>
      <c r="AF433" s="101"/>
      <c r="AG433" s="101">
        <f t="shared" si="120"/>
        <v>1600541.51</v>
      </c>
      <c r="AH433" s="101">
        <v>3457486.8000000003</v>
      </c>
      <c r="AI433" s="101"/>
      <c r="AJ433" s="107">
        <f t="shared" si="110"/>
        <v>3457486.8000000003</v>
      </c>
    </row>
    <row r="434" spans="1:36" ht="14.25" thickTop="1" thickBot="1" x14ac:dyDescent="0.25">
      <c r="A434" s="52" t="s">
        <v>104</v>
      </c>
      <c r="B434" s="102">
        <f t="shared" si="108"/>
        <v>66519990.820000015</v>
      </c>
      <c r="C434" s="102">
        <f t="shared" si="109"/>
        <v>0</v>
      </c>
      <c r="D434" s="101"/>
      <c r="E434" s="101"/>
      <c r="F434" s="101">
        <f t="shared" si="111"/>
        <v>0</v>
      </c>
      <c r="G434" s="101">
        <v>27407.769999999997</v>
      </c>
      <c r="H434" s="101"/>
      <c r="I434" s="101">
        <f t="shared" si="112"/>
        <v>27407.769999999997</v>
      </c>
      <c r="J434" s="101"/>
      <c r="K434" s="101"/>
      <c r="L434" s="101">
        <f t="shared" si="113"/>
        <v>0</v>
      </c>
      <c r="M434" s="101"/>
      <c r="N434" s="101"/>
      <c r="O434" s="101">
        <f t="shared" si="114"/>
        <v>0</v>
      </c>
      <c r="P434" s="101">
        <v>328990.17</v>
      </c>
      <c r="Q434" s="101"/>
      <c r="R434" s="101">
        <f t="shared" si="115"/>
        <v>328990.17</v>
      </c>
      <c r="S434" s="101">
        <v>39881.730000000003</v>
      </c>
      <c r="T434" s="101"/>
      <c r="U434" s="101">
        <f t="shared" si="116"/>
        <v>39881.730000000003</v>
      </c>
      <c r="V434" s="101">
        <v>328952.26</v>
      </c>
      <c r="W434" s="101"/>
      <c r="X434" s="101">
        <f t="shared" si="117"/>
        <v>328952.26</v>
      </c>
      <c r="Y434" s="101">
        <v>59295226.460000008</v>
      </c>
      <c r="Z434" s="101"/>
      <c r="AA434" s="101">
        <f t="shared" si="118"/>
        <v>59295226.460000008</v>
      </c>
      <c r="AB434" s="101"/>
      <c r="AC434" s="101"/>
      <c r="AD434" s="101">
        <f t="shared" si="119"/>
        <v>0</v>
      </c>
      <c r="AE434" s="101">
        <v>6300319.5500000007</v>
      </c>
      <c r="AF434" s="101"/>
      <c r="AG434" s="101">
        <f t="shared" si="120"/>
        <v>6300319.5500000007</v>
      </c>
      <c r="AH434" s="101">
        <v>199212.88</v>
      </c>
      <c r="AI434" s="101"/>
      <c r="AJ434" s="107">
        <f t="shared" si="110"/>
        <v>199212.88</v>
      </c>
    </row>
    <row r="435" spans="1:36" ht="14.25" thickTop="1" thickBot="1" x14ac:dyDescent="0.25">
      <c r="A435" s="52" t="s">
        <v>79</v>
      </c>
      <c r="B435" s="102">
        <f t="shared" si="108"/>
        <v>39275024.025862075</v>
      </c>
      <c r="C435" s="102">
        <f t="shared" si="109"/>
        <v>87225150.329999998</v>
      </c>
      <c r="D435" s="101">
        <v>12720.000000000002</v>
      </c>
      <c r="E435" s="101"/>
      <c r="F435" s="101">
        <f t="shared" si="111"/>
        <v>12720.000000000002</v>
      </c>
      <c r="G435" s="101">
        <v>3029246.8275862066</v>
      </c>
      <c r="H435" s="101">
        <v>86812340.480000004</v>
      </c>
      <c r="I435" s="101">
        <f t="shared" si="112"/>
        <v>89841587.307586208</v>
      </c>
      <c r="J435" s="101"/>
      <c r="K435" s="101">
        <v>78731.960000000006</v>
      </c>
      <c r="L435" s="101">
        <f t="shared" si="113"/>
        <v>78731.960000000006</v>
      </c>
      <c r="M435" s="101">
        <v>4606.3103448275861</v>
      </c>
      <c r="N435" s="101">
        <v>312933.59999999998</v>
      </c>
      <c r="O435" s="101">
        <f t="shared" si="114"/>
        <v>317539.91034482757</v>
      </c>
      <c r="P435" s="101">
        <v>4459843.4827586217</v>
      </c>
      <c r="Q435" s="101">
        <v>21144.29</v>
      </c>
      <c r="R435" s="101">
        <f t="shared" si="115"/>
        <v>4480987.7727586217</v>
      </c>
      <c r="S435" s="101">
        <v>1761247.5862068967</v>
      </c>
      <c r="T435" s="101"/>
      <c r="U435" s="101">
        <f t="shared" si="116"/>
        <v>1761247.5862068967</v>
      </c>
      <c r="V435" s="101">
        <v>285939.04310344829</v>
      </c>
      <c r="W435" s="101"/>
      <c r="X435" s="101">
        <f t="shared" si="117"/>
        <v>285939.04310344829</v>
      </c>
      <c r="Y435" s="101">
        <v>21739515.077586208</v>
      </c>
      <c r="Z435" s="101"/>
      <c r="AA435" s="101">
        <f t="shared" si="118"/>
        <v>21739515.077586208</v>
      </c>
      <c r="AB435" s="101"/>
      <c r="AC435" s="101"/>
      <c r="AD435" s="101">
        <f t="shared" si="119"/>
        <v>0</v>
      </c>
      <c r="AE435" s="101">
        <v>3380281.4482758627</v>
      </c>
      <c r="AF435" s="101"/>
      <c r="AG435" s="101">
        <f t="shared" si="120"/>
        <v>3380281.4482758627</v>
      </c>
      <c r="AH435" s="101">
        <v>4601624.25</v>
      </c>
      <c r="AI435" s="101"/>
      <c r="AJ435" s="107">
        <f t="shared" si="110"/>
        <v>4601624.25</v>
      </c>
    </row>
    <row r="436" spans="1:36" ht="14.25" thickTop="1" thickBot="1" x14ac:dyDescent="0.25">
      <c r="A436" s="52" t="s">
        <v>84</v>
      </c>
      <c r="B436" s="102">
        <f t="shared" si="108"/>
        <v>0</v>
      </c>
      <c r="C436" s="102">
        <f t="shared" si="109"/>
        <v>0</v>
      </c>
      <c r="D436" s="101"/>
      <c r="E436" s="101"/>
      <c r="F436" s="101">
        <f t="shared" si="111"/>
        <v>0</v>
      </c>
      <c r="G436" s="101"/>
      <c r="H436" s="101"/>
      <c r="I436" s="101">
        <f t="shared" si="112"/>
        <v>0</v>
      </c>
      <c r="J436" s="101"/>
      <c r="K436" s="101"/>
      <c r="L436" s="101">
        <f t="shared" si="113"/>
        <v>0</v>
      </c>
      <c r="M436" s="101"/>
      <c r="N436" s="101"/>
      <c r="O436" s="101">
        <f t="shared" si="114"/>
        <v>0</v>
      </c>
      <c r="P436" s="101"/>
      <c r="Q436" s="101"/>
      <c r="R436" s="101">
        <f t="shared" si="115"/>
        <v>0</v>
      </c>
      <c r="S436" s="101"/>
      <c r="T436" s="101"/>
      <c r="U436" s="101">
        <f t="shared" si="116"/>
        <v>0</v>
      </c>
      <c r="V436" s="101"/>
      <c r="W436" s="101"/>
      <c r="X436" s="101">
        <f t="shared" si="117"/>
        <v>0</v>
      </c>
      <c r="Y436" s="101"/>
      <c r="Z436" s="101"/>
      <c r="AA436" s="101">
        <f t="shared" si="118"/>
        <v>0</v>
      </c>
      <c r="AB436" s="101"/>
      <c r="AC436" s="101"/>
      <c r="AD436" s="101">
        <f t="shared" si="119"/>
        <v>0</v>
      </c>
      <c r="AE436" s="101"/>
      <c r="AF436" s="101"/>
      <c r="AG436" s="101">
        <f t="shared" si="120"/>
        <v>0</v>
      </c>
      <c r="AH436" s="101"/>
      <c r="AI436" s="101"/>
      <c r="AJ436" s="107">
        <f t="shared" si="110"/>
        <v>0</v>
      </c>
    </row>
    <row r="437" spans="1:36" ht="14.25" thickTop="1" thickBot="1" x14ac:dyDescent="0.25">
      <c r="A437" s="52" t="s">
        <v>98</v>
      </c>
      <c r="B437" s="102">
        <f t="shared" si="108"/>
        <v>1984999.6293103448</v>
      </c>
      <c r="C437" s="102">
        <f t="shared" si="109"/>
        <v>36669843.880000003</v>
      </c>
      <c r="D437" s="101"/>
      <c r="E437" s="101"/>
      <c r="F437" s="101">
        <f t="shared" si="111"/>
        <v>0</v>
      </c>
      <c r="G437" s="101">
        <v>1984999.6293103448</v>
      </c>
      <c r="H437" s="101"/>
      <c r="I437" s="101">
        <f t="shared" si="112"/>
        <v>1984999.6293103448</v>
      </c>
      <c r="J437" s="101"/>
      <c r="K437" s="101">
        <v>36669843.880000003</v>
      </c>
      <c r="L437" s="101">
        <f t="shared" si="113"/>
        <v>36669843.880000003</v>
      </c>
      <c r="M437" s="101"/>
      <c r="N437" s="101"/>
      <c r="O437" s="101">
        <f t="shared" si="114"/>
        <v>0</v>
      </c>
      <c r="P437" s="101"/>
      <c r="Q437" s="101"/>
      <c r="R437" s="101">
        <f t="shared" si="115"/>
        <v>0</v>
      </c>
      <c r="S437" s="101"/>
      <c r="T437" s="101"/>
      <c r="U437" s="101">
        <f t="shared" si="116"/>
        <v>0</v>
      </c>
      <c r="V437" s="101"/>
      <c r="W437" s="101"/>
      <c r="X437" s="101">
        <f t="shared" si="117"/>
        <v>0</v>
      </c>
      <c r="Y437" s="101"/>
      <c r="Z437" s="101"/>
      <c r="AA437" s="101">
        <f t="shared" si="118"/>
        <v>0</v>
      </c>
      <c r="AB437" s="101"/>
      <c r="AC437" s="101"/>
      <c r="AD437" s="101">
        <f t="shared" si="119"/>
        <v>0</v>
      </c>
      <c r="AE437" s="101"/>
      <c r="AF437" s="101"/>
      <c r="AG437" s="101">
        <f t="shared" si="120"/>
        <v>0</v>
      </c>
      <c r="AH437" s="101"/>
      <c r="AI437" s="101"/>
      <c r="AJ437" s="107">
        <f t="shared" si="110"/>
        <v>0</v>
      </c>
    </row>
    <row r="438" spans="1:36" ht="14.25" thickTop="1" thickBot="1" x14ac:dyDescent="0.25">
      <c r="A438" s="52" t="s">
        <v>90</v>
      </c>
      <c r="B438" s="102">
        <f t="shared" si="108"/>
        <v>4519181.9655172424</v>
      </c>
      <c r="C438" s="102">
        <f t="shared" si="109"/>
        <v>116580</v>
      </c>
      <c r="D438" s="101">
        <v>176261.00000000003</v>
      </c>
      <c r="E438" s="101"/>
      <c r="F438" s="101">
        <f t="shared" si="111"/>
        <v>176261.00000000003</v>
      </c>
      <c r="G438" s="101">
        <v>295114.6551724138</v>
      </c>
      <c r="H438" s="101"/>
      <c r="I438" s="101">
        <f t="shared" si="112"/>
        <v>295114.6551724138</v>
      </c>
      <c r="J438" s="101"/>
      <c r="K438" s="101">
        <v>116580</v>
      </c>
      <c r="L438" s="101">
        <f t="shared" si="113"/>
        <v>116580</v>
      </c>
      <c r="M438" s="101"/>
      <c r="N438" s="101"/>
      <c r="O438" s="101">
        <f t="shared" si="114"/>
        <v>0</v>
      </c>
      <c r="P438" s="101"/>
      <c r="Q438" s="101"/>
      <c r="R438" s="101">
        <f t="shared" si="115"/>
        <v>0</v>
      </c>
      <c r="S438" s="101"/>
      <c r="T438" s="101"/>
      <c r="U438" s="101">
        <f t="shared" si="116"/>
        <v>0</v>
      </c>
      <c r="V438" s="101"/>
      <c r="W438" s="101"/>
      <c r="X438" s="101">
        <f t="shared" si="117"/>
        <v>0</v>
      </c>
      <c r="Y438" s="101">
        <v>3986082.1724137939</v>
      </c>
      <c r="Z438" s="101"/>
      <c r="AA438" s="101">
        <f t="shared" si="118"/>
        <v>3986082.1724137939</v>
      </c>
      <c r="AB438" s="101"/>
      <c r="AC438" s="101"/>
      <c r="AD438" s="101">
        <f t="shared" si="119"/>
        <v>0</v>
      </c>
      <c r="AE438" s="101">
        <v>61724.137931034486</v>
      </c>
      <c r="AF438" s="101"/>
      <c r="AG438" s="101">
        <f t="shared" si="120"/>
        <v>61724.137931034486</v>
      </c>
      <c r="AH438" s="101"/>
      <c r="AI438" s="101"/>
      <c r="AJ438" s="107">
        <f t="shared" si="110"/>
        <v>0</v>
      </c>
    </row>
    <row r="439" spans="1:36" ht="14.25" thickTop="1" thickBot="1" x14ac:dyDescent="0.25">
      <c r="A439" s="52" t="s">
        <v>99</v>
      </c>
      <c r="B439" s="102">
        <f t="shared" si="108"/>
        <v>86224561.491378695</v>
      </c>
      <c r="C439" s="102">
        <f t="shared" si="109"/>
        <v>68452.36</v>
      </c>
      <c r="D439" s="101">
        <v>243125.37931034484</v>
      </c>
      <c r="E439" s="101"/>
      <c r="F439" s="101">
        <f t="shared" si="111"/>
        <v>243125.37931034484</v>
      </c>
      <c r="G439" s="101"/>
      <c r="H439" s="101"/>
      <c r="I439" s="101">
        <f t="shared" si="112"/>
        <v>0</v>
      </c>
      <c r="J439" s="101"/>
      <c r="K439" s="101"/>
      <c r="L439" s="101">
        <f t="shared" si="113"/>
        <v>0</v>
      </c>
      <c r="M439" s="101">
        <v>992.00000000000011</v>
      </c>
      <c r="N439" s="101"/>
      <c r="O439" s="101">
        <f t="shared" si="114"/>
        <v>992.00000000000011</v>
      </c>
      <c r="P439" s="101">
        <v>7770187.0603448283</v>
      </c>
      <c r="Q439" s="101"/>
      <c r="R439" s="101">
        <f t="shared" si="115"/>
        <v>7770187.0603448283</v>
      </c>
      <c r="S439" s="101">
        <v>75972.413793103449</v>
      </c>
      <c r="T439" s="101"/>
      <c r="U439" s="101">
        <f t="shared" si="116"/>
        <v>75972.413793103449</v>
      </c>
      <c r="V439" s="101">
        <v>3189.6551724137935</v>
      </c>
      <c r="W439" s="101"/>
      <c r="X439" s="101">
        <f t="shared" si="117"/>
        <v>3189.6551724137935</v>
      </c>
      <c r="Y439" s="101">
        <v>47833518.41379302</v>
      </c>
      <c r="Z439" s="101">
        <v>61752.36</v>
      </c>
      <c r="AA439" s="101">
        <f t="shared" si="118"/>
        <v>47895270.773793019</v>
      </c>
      <c r="AB439" s="101"/>
      <c r="AC439" s="101"/>
      <c r="AD439" s="101">
        <f t="shared" si="119"/>
        <v>0</v>
      </c>
      <c r="AE439" s="101">
        <v>22856815.724137396</v>
      </c>
      <c r="AF439" s="101"/>
      <c r="AG439" s="101">
        <f t="shared" si="120"/>
        <v>22856815.724137396</v>
      </c>
      <c r="AH439" s="101">
        <v>7440760.8448275868</v>
      </c>
      <c r="AI439" s="101">
        <v>6700</v>
      </c>
      <c r="AJ439" s="107">
        <f t="shared" si="110"/>
        <v>7447460.8448275868</v>
      </c>
    </row>
    <row r="440" spans="1:36" ht="14.25" thickTop="1" thickBot="1" x14ac:dyDescent="0.25">
      <c r="A440" s="51" t="s">
        <v>112</v>
      </c>
      <c r="B440" s="102">
        <f t="shared" si="108"/>
        <v>44430975.715517253</v>
      </c>
      <c r="C440" s="102">
        <f t="shared" si="109"/>
        <v>0</v>
      </c>
      <c r="D440" s="101">
        <v>2644.4051724137935</v>
      </c>
      <c r="E440" s="101"/>
      <c r="F440" s="101">
        <f t="shared" si="111"/>
        <v>2644.4051724137935</v>
      </c>
      <c r="G440" s="101">
        <v>926267.30172413809</v>
      </c>
      <c r="H440" s="101"/>
      <c r="I440" s="101">
        <f t="shared" si="112"/>
        <v>926267.30172413809</v>
      </c>
      <c r="J440" s="101"/>
      <c r="K440" s="101"/>
      <c r="L440" s="101">
        <f t="shared" si="113"/>
        <v>0</v>
      </c>
      <c r="M440" s="101"/>
      <c r="N440" s="101"/>
      <c r="O440" s="101">
        <f t="shared" si="114"/>
        <v>0</v>
      </c>
      <c r="P440" s="101">
        <v>1606625.5862068967</v>
      </c>
      <c r="Q440" s="101"/>
      <c r="R440" s="101">
        <f t="shared" si="115"/>
        <v>1606625.5862068967</v>
      </c>
      <c r="S440" s="101">
        <v>19380.025862068967</v>
      </c>
      <c r="T440" s="101"/>
      <c r="U440" s="101">
        <f t="shared" si="116"/>
        <v>19380.025862068967</v>
      </c>
      <c r="V440" s="101">
        <v>5593.1034482758623</v>
      </c>
      <c r="W440" s="101"/>
      <c r="X440" s="101">
        <f t="shared" si="117"/>
        <v>5593.1034482758623</v>
      </c>
      <c r="Y440" s="101">
        <v>41708151.250000007</v>
      </c>
      <c r="Z440" s="101"/>
      <c r="AA440" s="101">
        <f t="shared" si="118"/>
        <v>41708151.250000007</v>
      </c>
      <c r="AB440" s="101"/>
      <c r="AC440" s="101"/>
      <c r="AD440" s="101">
        <f t="shared" si="119"/>
        <v>0</v>
      </c>
      <c r="AE440" s="101">
        <v>35917.913793103449</v>
      </c>
      <c r="AF440" s="101"/>
      <c r="AG440" s="101">
        <f t="shared" si="120"/>
        <v>35917.913793103449</v>
      </c>
      <c r="AH440" s="101">
        <v>126396.12931034484</v>
      </c>
      <c r="AI440" s="101"/>
      <c r="AJ440" s="107">
        <f t="shared" si="110"/>
        <v>126396.12931034484</v>
      </c>
    </row>
    <row r="441" spans="1:36" ht="14.25" thickTop="1" thickBot="1" x14ac:dyDescent="0.25">
      <c r="A441" s="52" t="s">
        <v>103</v>
      </c>
      <c r="B441" s="102">
        <f t="shared" si="108"/>
        <v>0</v>
      </c>
      <c r="C441" s="102">
        <f t="shared" si="109"/>
        <v>0</v>
      </c>
      <c r="D441" s="101"/>
      <c r="E441" s="101"/>
      <c r="F441" s="101">
        <f t="shared" si="111"/>
        <v>0</v>
      </c>
      <c r="G441" s="101"/>
      <c r="H441" s="101"/>
      <c r="I441" s="101">
        <f t="shared" si="112"/>
        <v>0</v>
      </c>
      <c r="J441" s="101"/>
      <c r="K441" s="101"/>
      <c r="L441" s="101">
        <f t="shared" si="113"/>
        <v>0</v>
      </c>
      <c r="M441" s="101"/>
      <c r="N441" s="101"/>
      <c r="O441" s="101">
        <f t="shared" si="114"/>
        <v>0</v>
      </c>
      <c r="P441" s="101"/>
      <c r="Q441" s="101"/>
      <c r="R441" s="101">
        <f t="shared" si="115"/>
        <v>0</v>
      </c>
      <c r="S441" s="101"/>
      <c r="T441" s="101"/>
      <c r="U441" s="101">
        <f t="shared" si="116"/>
        <v>0</v>
      </c>
      <c r="V441" s="101"/>
      <c r="W441" s="101"/>
      <c r="X441" s="101">
        <f t="shared" si="117"/>
        <v>0</v>
      </c>
      <c r="Y441" s="101"/>
      <c r="Z441" s="101"/>
      <c r="AA441" s="101">
        <f t="shared" si="118"/>
        <v>0</v>
      </c>
      <c r="AB441" s="101"/>
      <c r="AC441" s="101"/>
      <c r="AD441" s="101">
        <f t="shared" si="119"/>
        <v>0</v>
      </c>
      <c r="AE441" s="101"/>
      <c r="AF441" s="101"/>
      <c r="AG441" s="101">
        <f t="shared" si="120"/>
        <v>0</v>
      </c>
      <c r="AH441" s="101"/>
      <c r="AI441" s="101"/>
      <c r="AJ441" s="107">
        <f t="shared" si="110"/>
        <v>0</v>
      </c>
    </row>
    <row r="442" spans="1:36" ht="14.25" thickTop="1" thickBot="1" x14ac:dyDescent="0.25">
      <c r="A442" s="52" t="s">
        <v>82</v>
      </c>
      <c r="B442" s="102">
        <f t="shared" si="108"/>
        <v>5881017.1896551736</v>
      </c>
      <c r="C442" s="102">
        <f t="shared" si="109"/>
        <v>0</v>
      </c>
      <c r="D442" s="101"/>
      <c r="E442" s="101"/>
      <c r="F442" s="101">
        <f t="shared" si="111"/>
        <v>0</v>
      </c>
      <c r="G442" s="101"/>
      <c r="H442" s="101"/>
      <c r="I442" s="101">
        <f t="shared" si="112"/>
        <v>0</v>
      </c>
      <c r="J442" s="101"/>
      <c r="K442" s="101"/>
      <c r="L442" s="101">
        <f t="shared" si="113"/>
        <v>0</v>
      </c>
      <c r="M442" s="101"/>
      <c r="N442" s="101"/>
      <c r="O442" s="101">
        <f t="shared" si="114"/>
        <v>0</v>
      </c>
      <c r="P442" s="101"/>
      <c r="Q442" s="101"/>
      <c r="R442" s="101">
        <f t="shared" si="115"/>
        <v>0</v>
      </c>
      <c r="S442" s="101"/>
      <c r="T442" s="101"/>
      <c r="U442" s="101">
        <f t="shared" si="116"/>
        <v>0</v>
      </c>
      <c r="V442" s="101"/>
      <c r="W442" s="101"/>
      <c r="X442" s="101">
        <f t="shared" si="117"/>
        <v>0</v>
      </c>
      <c r="Y442" s="101">
        <v>5881017.1896551736</v>
      </c>
      <c r="Z442" s="101"/>
      <c r="AA442" s="101">
        <f t="shared" si="118"/>
        <v>5881017.1896551736</v>
      </c>
      <c r="AB442" s="101"/>
      <c r="AC442" s="101"/>
      <c r="AD442" s="101">
        <f t="shared" si="119"/>
        <v>0</v>
      </c>
      <c r="AE442" s="101"/>
      <c r="AF442" s="101"/>
      <c r="AG442" s="101">
        <f t="shared" si="120"/>
        <v>0</v>
      </c>
      <c r="AH442" s="101"/>
      <c r="AI442" s="101"/>
      <c r="AJ442" s="107">
        <f t="shared" si="110"/>
        <v>0</v>
      </c>
    </row>
    <row r="443" spans="1:36" ht="14.25" thickTop="1" thickBot="1" x14ac:dyDescent="0.25">
      <c r="A443" s="52" t="s">
        <v>102</v>
      </c>
      <c r="B443" s="102">
        <f t="shared" si="108"/>
        <v>0</v>
      </c>
      <c r="C443" s="102">
        <f t="shared" si="109"/>
        <v>0</v>
      </c>
      <c r="D443" s="101"/>
      <c r="E443" s="101"/>
      <c r="F443" s="101">
        <f t="shared" si="111"/>
        <v>0</v>
      </c>
      <c r="G443" s="101"/>
      <c r="H443" s="101"/>
      <c r="I443" s="101">
        <f t="shared" si="112"/>
        <v>0</v>
      </c>
      <c r="J443" s="101"/>
      <c r="K443" s="101"/>
      <c r="L443" s="101">
        <f t="shared" si="113"/>
        <v>0</v>
      </c>
      <c r="M443" s="101"/>
      <c r="N443" s="101"/>
      <c r="O443" s="101">
        <f t="shared" si="114"/>
        <v>0</v>
      </c>
      <c r="P443" s="101"/>
      <c r="Q443" s="101"/>
      <c r="R443" s="101">
        <f t="shared" si="115"/>
        <v>0</v>
      </c>
      <c r="S443" s="101"/>
      <c r="T443" s="101"/>
      <c r="U443" s="101">
        <f t="shared" si="116"/>
        <v>0</v>
      </c>
      <c r="V443" s="101"/>
      <c r="W443" s="101"/>
      <c r="X443" s="101">
        <f t="shared" si="117"/>
        <v>0</v>
      </c>
      <c r="Y443" s="101"/>
      <c r="Z443" s="101"/>
      <c r="AA443" s="101">
        <f t="shared" si="118"/>
        <v>0</v>
      </c>
      <c r="AB443" s="101"/>
      <c r="AC443" s="101"/>
      <c r="AD443" s="101">
        <f t="shared" si="119"/>
        <v>0</v>
      </c>
      <c r="AE443" s="101"/>
      <c r="AF443" s="101"/>
      <c r="AG443" s="101">
        <f t="shared" si="120"/>
        <v>0</v>
      </c>
      <c r="AH443" s="101"/>
      <c r="AI443" s="101"/>
      <c r="AJ443" s="107">
        <f t="shared" si="110"/>
        <v>0</v>
      </c>
    </row>
    <row r="444" spans="1:36" ht="14.25" thickTop="1" thickBot="1" x14ac:dyDescent="0.25">
      <c r="A444" s="52" t="s">
        <v>111</v>
      </c>
      <c r="B444" s="102">
        <f t="shared" si="108"/>
        <v>44730607.719999999</v>
      </c>
      <c r="C444" s="102">
        <f t="shared" si="109"/>
        <v>373339.42</v>
      </c>
      <c r="D444" s="101">
        <v>55634</v>
      </c>
      <c r="E444" s="101"/>
      <c r="F444" s="101">
        <f t="shared" si="111"/>
        <v>55634</v>
      </c>
      <c r="G444" s="101">
        <v>1438430.31</v>
      </c>
      <c r="H444" s="101"/>
      <c r="I444" s="101">
        <f t="shared" si="112"/>
        <v>1438430.31</v>
      </c>
      <c r="J444" s="101"/>
      <c r="K444" s="101"/>
      <c r="L444" s="101">
        <f t="shared" si="113"/>
        <v>0</v>
      </c>
      <c r="M444" s="101">
        <v>1111402.6200000001</v>
      </c>
      <c r="N444" s="101"/>
      <c r="O444" s="101">
        <f t="shared" si="114"/>
        <v>1111402.6200000001</v>
      </c>
      <c r="P444" s="101">
        <v>14327203.079999998</v>
      </c>
      <c r="Q444" s="101">
        <v>345811.20000000001</v>
      </c>
      <c r="R444" s="101">
        <f t="shared" si="115"/>
        <v>14673014.279999997</v>
      </c>
      <c r="S444" s="101">
        <v>96367.63</v>
      </c>
      <c r="T444" s="101"/>
      <c r="U444" s="101">
        <f t="shared" si="116"/>
        <v>96367.63</v>
      </c>
      <c r="V444" s="101">
        <v>946826.76</v>
      </c>
      <c r="W444" s="101"/>
      <c r="X444" s="101">
        <f t="shared" si="117"/>
        <v>946826.76</v>
      </c>
      <c r="Y444" s="101">
        <v>24106037.629999999</v>
      </c>
      <c r="Z444" s="101">
        <v>2859.68</v>
      </c>
      <c r="AA444" s="101">
        <f t="shared" si="118"/>
        <v>24108897.309999999</v>
      </c>
      <c r="AB444" s="101"/>
      <c r="AC444" s="101"/>
      <c r="AD444" s="101">
        <f t="shared" si="119"/>
        <v>0</v>
      </c>
      <c r="AE444" s="101">
        <v>336550</v>
      </c>
      <c r="AF444" s="101">
        <v>16200</v>
      </c>
      <c r="AG444" s="101">
        <f t="shared" si="120"/>
        <v>352750</v>
      </c>
      <c r="AH444" s="101">
        <v>2312155.69</v>
      </c>
      <c r="AI444" s="101">
        <v>8468.5399999999991</v>
      </c>
      <c r="AJ444" s="107">
        <f t="shared" si="110"/>
        <v>2320624.23</v>
      </c>
    </row>
    <row r="445" spans="1:36" ht="14.25" thickTop="1" thickBot="1" x14ac:dyDescent="0.25">
      <c r="A445" s="52" t="s">
        <v>113</v>
      </c>
      <c r="B445" s="102">
        <f t="shared" si="108"/>
        <v>92329565.069999993</v>
      </c>
      <c r="C445" s="102">
        <f t="shared" si="109"/>
        <v>994308210.00999987</v>
      </c>
      <c r="D445" s="101">
        <v>4113525.08</v>
      </c>
      <c r="E445" s="101"/>
      <c r="F445" s="101">
        <f t="shared" si="111"/>
        <v>4113525.08</v>
      </c>
      <c r="G445" s="101">
        <v>26524922.300000001</v>
      </c>
      <c r="H445" s="101">
        <v>2029725.04</v>
      </c>
      <c r="I445" s="101">
        <f t="shared" si="112"/>
        <v>28554647.34</v>
      </c>
      <c r="J445" s="101"/>
      <c r="K445" s="101">
        <v>986803521.67999995</v>
      </c>
      <c r="L445" s="101">
        <f t="shared" si="113"/>
        <v>986803521.67999995</v>
      </c>
      <c r="M445" s="101">
        <v>378332.4</v>
      </c>
      <c r="N445" s="101"/>
      <c r="O445" s="101">
        <f t="shared" si="114"/>
        <v>378332.4</v>
      </c>
      <c r="P445" s="101">
        <v>15166214.629999999</v>
      </c>
      <c r="Q445" s="101">
        <v>2968050.34</v>
      </c>
      <c r="R445" s="101">
        <f t="shared" si="115"/>
        <v>18134264.969999999</v>
      </c>
      <c r="S445" s="101">
        <v>87977.94</v>
      </c>
      <c r="T445" s="101"/>
      <c r="U445" s="101">
        <f t="shared" si="116"/>
        <v>87977.94</v>
      </c>
      <c r="V445" s="101">
        <v>449584.41</v>
      </c>
      <c r="W445" s="101"/>
      <c r="X445" s="101">
        <f t="shared" si="117"/>
        <v>449584.41</v>
      </c>
      <c r="Y445" s="101">
        <v>42673545.240000002</v>
      </c>
      <c r="Z445" s="101">
        <v>123853.02</v>
      </c>
      <c r="AA445" s="101">
        <f t="shared" si="118"/>
        <v>42797398.260000005</v>
      </c>
      <c r="AB445" s="101"/>
      <c r="AC445" s="101"/>
      <c r="AD445" s="101">
        <f t="shared" si="119"/>
        <v>0</v>
      </c>
      <c r="AE445" s="101">
        <v>874965.38</v>
      </c>
      <c r="AF445" s="101">
        <v>6630.27</v>
      </c>
      <c r="AG445" s="101">
        <f t="shared" si="120"/>
        <v>881595.65</v>
      </c>
      <c r="AH445" s="101">
        <v>2060497.69</v>
      </c>
      <c r="AI445" s="101">
        <v>2376429.66</v>
      </c>
      <c r="AJ445" s="107">
        <f t="shared" si="110"/>
        <v>4436927.3499999996</v>
      </c>
    </row>
    <row r="446" spans="1:36" ht="14.25" thickTop="1" thickBot="1" x14ac:dyDescent="0.25">
      <c r="A446" s="52" t="s">
        <v>116</v>
      </c>
      <c r="B446" s="102">
        <f t="shared" si="108"/>
        <v>21416608.640000001</v>
      </c>
      <c r="C446" s="102">
        <f t="shared" si="109"/>
        <v>11363656.369999999</v>
      </c>
      <c r="D446" s="101"/>
      <c r="E446" s="101"/>
      <c r="F446" s="101">
        <f t="shared" si="111"/>
        <v>0</v>
      </c>
      <c r="G446" s="101">
        <v>115142.82</v>
      </c>
      <c r="H446" s="101">
        <v>10465374.52</v>
      </c>
      <c r="I446" s="101">
        <f t="shared" si="112"/>
        <v>10580517.34</v>
      </c>
      <c r="J446" s="101"/>
      <c r="K446" s="101">
        <v>829299.82</v>
      </c>
      <c r="L446" s="101">
        <f t="shared" si="113"/>
        <v>829299.82</v>
      </c>
      <c r="M446" s="101">
        <v>3451.8999999999996</v>
      </c>
      <c r="N446" s="101"/>
      <c r="O446" s="101">
        <f t="shared" si="114"/>
        <v>3451.8999999999996</v>
      </c>
      <c r="P446" s="101">
        <v>3043258.31</v>
      </c>
      <c r="Q446" s="101"/>
      <c r="R446" s="101">
        <f t="shared" si="115"/>
        <v>3043258.31</v>
      </c>
      <c r="S446" s="101">
        <v>754333.99</v>
      </c>
      <c r="T446" s="101"/>
      <c r="U446" s="101">
        <f t="shared" si="116"/>
        <v>754333.99</v>
      </c>
      <c r="V446" s="101">
        <v>117002.55</v>
      </c>
      <c r="W446" s="101"/>
      <c r="X446" s="101">
        <f t="shared" si="117"/>
        <v>117002.55</v>
      </c>
      <c r="Y446" s="101">
        <v>15812691.380000001</v>
      </c>
      <c r="Z446" s="101"/>
      <c r="AA446" s="101">
        <f t="shared" si="118"/>
        <v>15812691.380000001</v>
      </c>
      <c r="AB446" s="101"/>
      <c r="AC446" s="101"/>
      <c r="AD446" s="101">
        <f t="shared" si="119"/>
        <v>0</v>
      </c>
      <c r="AE446" s="101">
        <v>60953.22</v>
      </c>
      <c r="AF446" s="101"/>
      <c r="AG446" s="101">
        <f t="shared" si="120"/>
        <v>60953.22</v>
      </c>
      <c r="AH446" s="101">
        <v>1509774.47</v>
      </c>
      <c r="AI446" s="101">
        <v>68982.03</v>
      </c>
      <c r="AJ446" s="107">
        <f t="shared" si="110"/>
        <v>1578756.5</v>
      </c>
    </row>
    <row r="447" spans="1:36" ht="14.25" thickTop="1" thickBot="1" x14ac:dyDescent="0.25">
      <c r="A447" s="52" t="s">
        <v>120</v>
      </c>
      <c r="B447" s="102">
        <f t="shared" si="108"/>
        <v>26004278.672413789</v>
      </c>
      <c r="C447" s="102">
        <f t="shared" si="109"/>
        <v>839340</v>
      </c>
      <c r="D447" s="101"/>
      <c r="E447" s="101"/>
      <c r="F447" s="101">
        <f t="shared" si="111"/>
        <v>0</v>
      </c>
      <c r="G447" s="101">
        <v>647675.54310344835</v>
      </c>
      <c r="H447" s="101"/>
      <c r="I447" s="101">
        <f t="shared" si="112"/>
        <v>647675.54310344835</v>
      </c>
      <c r="J447" s="101"/>
      <c r="K447" s="101">
        <v>815340</v>
      </c>
      <c r="L447" s="101">
        <f t="shared" si="113"/>
        <v>815340</v>
      </c>
      <c r="M447" s="101"/>
      <c r="N447" s="101"/>
      <c r="O447" s="101">
        <f t="shared" si="114"/>
        <v>0</v>
      </c>
      <c r="P447" s="101">
        <v>332314.06896551722</v>
      </c>
      <c r="Q447" s="101"/>
      <c r="R447" s="101">
        <f t="shared" si="115"/>
        <v>332314.06896551722</v>
      </c>
      <c r="S447" s="101">
        <v>104866.75862068967</v>
      </c>
      <c r="T447" s="101"/>
      <c r="U447" s="101">
        <f t="shared" si="116"/>
        <v>104866.75862068967</v>
      </c>
      <c r="V447" s="101">
        <v>311141.78448275867</v>
      </c>
      <c r="W447" s="101"/>
      <c r="X447" s="101">
        <f t="shared" si="117"/>
        <v>311141.78448275867</v>
      </c>
      <c r="Y447" s="101">
        <v>14040364.862068966</v>
      </c>
      <c r="Z447" s="101">
        <v>24000</v>
      </c>
      <c r="AA447" s="101">
        <f t="shared" si="118"/>
        <v>14064364.862068966</v>
      </c>
      <c r="AB447" s="101"/>
      <c r="AC447" s="101"/>
      <c r="AD447" s="101">
        <f t="shared" si="119"/>
        <v>0</v>
      </c>
      <c r="AE447" s="101">
        <v>10311604.129310343</v>
      </c>
      <c r="AF447" s="101"/>
      <c r="AG447" s="101">
        <f t="shared" si="120"/>
        <v>10311604.129310343</v>
      </c>
      <c r="AH447" s="101">
        <v>256311.52586206893</v>
      </c>
      <c r="AI447" s="101"/>
      <c r="AJ447" s="107">
        <f t="shared" si="110"/>
        <v>256311.52586206893</v>
      </c>
    </row>
    <row r="448" spans="1:36" ht="14.25" thickTop="1" thickBot="1" x14ac:dyDescent="0.25">
      <c r="A448" s="52" t="s">
        <v>100</v>
      </c>
      <c r="B448" s="102">
        <f t="shared" si="108"/>
        <v>0</v>
      </c>
      <c r="C448" s="102">
        <f t="shared" si="109"/>
        <v>0</v>
      </c>
      <c r="D448" s="101"/>
      <c r="E448" s="101"/>
      <c r="F448" s="101">
        <f t="shared" si="111"/>
        <v>0</v>
      </c>
      <c r="G448" s="101"/>
      <c r="H448" s="101"/>
      <c r="I448" s="101">
        <f t="shared" si="112"/>
        <v>0</v>
      </c>
      <c r="J448" s="101"/>
      <c r="K448" s="101"/>
      <c r="L448" s="101">
        <f t="shared" si="113"/>
        <v>0</v>
      </c>
      <c r="M448" s="101"/>
      <c r="N448" s="101"/>
      <c r="O448" s="101">
        <f t="shared" si="114"/>
        <v>0</v>
      </c>
      <c r="P448" s="101"/>
      <c r="Q448" s="101"/>
      <c r="R448" s="101">
        <f t="shared" si="115"/>
        <v>0</v>
      </c>
      <c r="S448" s="101"/>
      <c r="T448" s="101"/>
      <c r="U448" s="101">
        <f t="shared" si="116"/>
        <v>0</v>
      </c>
      <c r="V448" s="101"/>
      <c r="W448" s="101"/>
      <c r="X448" s="101">
        <f t="shared" si="117"/>
        <v>0</v>
      </c>
      <c r="Y448" s="101"/>
      <c r="Z448" s="101"/>
      <c r="AA448" s="101">
        <f t="shared" si="118"/>
        <v>0</v>
      </c>
      <c r="AB448" s="101"/>
      <c r="AC448" s="101"/>
      <c r="AD448" s="101">
        <f t="shared" si="119"/>
        <v>0</v>
      </c>
      <c r="AE448" s="101"/>
      <c r="AF448" s="101"/>
      <c r="AG448" s="101">
        <f t="shared" si="120"/>
        <v>0</v>
      </c>
      <c r="AH448" s="101"/>
      <c r="AI448" s="101"/>
      <c r="AJ448" s="107">
        <f t="shared" si="110"/>
        <v>0</v>
      </c>
    </row>
    <row r="449" spans="1:36" ht="14.25" thickTop="1" thickBot="1" x14ac:dyDescent="0.25">
      <c r="A449" s="51" t="s">
        <v>106</v>
      </c>
      <c r="B449" s="102">
        <f t="shared" si="108"/>
        <v>0</v>
      </c>
      <c r="C449" s="102">
        <f t="shared" si="109"/>
        <v>38828778</v>
      </c>
      <c r="D449" s="101"/>
      <c r="E449" s="101"/>
      <c r="F449" s="101">
        <f t="shared" si="111"/>
        <v>0</v>
      </c>
      <c r="G449" s="101"/>
      <c r="H449" s="101"/>
      <c r="I449" s="101">
        <f t="shared" si="112"/>
        <v>0</v>
      </c>
      <c r="J449" s="101"/>
      <c r="K449" s="101">
        <v>38828778</v>
      </c>
      <c r="L449" s="101">
        <f t="shared" si="113"/>
        <v>38828778</v>
      </c>
      <c r="M449" s="101"/>
      <c r="N449" s="101"/>
      <c r="O449" s="101">
        <f t="shared" si="114"/>
        <v>0</v>
      </c>
      <c r="P449" s="101"/>
      <c r="Q449" s="101"/>
      <c r="R449" s="101">
        <f t="shared" si="115"/>
        <v>0</v>
      </c>
      <c r="S449" s="101"/>
      <c r="T449" s="101"/>
      <c r="U449" s="101">
        <f t="shared" si="116"/>
        <v>0</v>
      </c>
      <c r="V449" s="101"/>
      <c r="W449" s="101"/>
      <c r="X449" s="101">
        <f t="shared" si="117"/>
        <v>0</v>
      </c>
      <c r="Y449" s="101"/>
      <c r="Z449" s="101"/>
      <c r="AA449" s="101">
        <f t="shared" si="118"/>
        <v>0</v>
      </c>
      <c r="AB449" s="101"/>
      <c r="AC449" s="101"/>
      <c r="AD449" s="101">
        <f t="shared" si="119"/>
        <v>0</v>
      </c>
      <c r="AE449" s="101"/>
      <c r="AF449" s="101"/>
      <c r="AG449" s="101">
        <f t="shared" si="120"/>
        <v>0</v>
      </c>
      <c r="AH449" s="101"/>
      <c r="AI449" s="101"/>
      <c r="AJ449" s="107">
        <f t="shared" si="110"/>
        <v>0</v>
      </c>
    </row>
    <row r="450" spans="1:36" ht="14.25" thickTop="1" thickBot="1" x14ac:dyDescent="0.25">
      <c r="A450" s="52" t="s">
        <v>119</v>
      </c>
      <c r="B450" s="102">
        <f t="shared" si="108"/>
        <v>7977159.1700000009</v>
      </c>
      <c r="C450" s="102">
        <f t="shared" si="109"/>
        <v>105504.9</v>
      </c>
      <c r="D450" s="101"/>
      <c r="E450" s="101">
        <v>105504.9</v>
      </c>
      <c r="F450" s="101">
        <f t="shared" si="111"/>
        <v>105504.9</v>
      </c>
      <c r="G450" s="101"/>
      <c r="H450" s="101"/>
      <c r="I450" s="101">
        <f t="shared" si="112"/>
        <v>0</v>
      </c>
      <c r="J450" s="101"/>
      <c r="K450" s="101"/>
      <c r="L450" s="101">
        <f t="shared" si="113"/>
        <v>0</v>
      </c>
      <c r="M450" s="101"/>
      <c r="N450" s="101"/>
      <c r="O450" s="101">
        <f t="shared" si="114"/>
        <v>0</v>
      </c>
      <c r="P450" s="101">
        <v>572383.53</v>
      </c>
      <c r="Q450" s="101"/>
      <c r="R450" s="101">
        <f t="shared" si="115"/>
        <v>572383.53</v>
      </c>
      <c r="S450" s="101">
        <v>31518.870000000003</v>
      </c>
      <c r="T450" s="101"/>
      <c r="U450" s="101">
        <f t="shared" si="116"/>
        <v>31518.870000000003</v>
      </c>
      <c r="V450" s="101">
        <v>63337.5</v>
      </c>
      <c r="W450" s="101"/>
      <c r="X450" s="101">
        <f t="shared" si="117"/>
        <v>63337.5</v>
      </c>
      <c r="Y450" s="101">
        <v>6219830.8399999999</v>
      </c>
      <c r="Z450" s="101"/>
      <c r="AA450" s="101">
        <f t="shared" si="118"/>
        <v>6219830.8399999999</v>
      </c>
      <c r="AB450" s="101"/>
      <c r="AC450" s="101"/>
      <c r="AD450" s="101">
        <f t="shared" si="119"/>
        <v>0</v>
      </c>
      <c r="AE450" s="101">
        <v>454425.9</v>
      </c>
      <c r="AF450" s="101"/>
      <c r="AG450" s="101">
        <f t="shared" si="120"/>
        <v>454425.9</v>
      </c>
      <c r="AH450" s="101">
        <v>635662.52999999991</v>
      </c>
      <c r="AI450" s="101"/>
      <c r="AJ450" s="107">
        <f t="shared" si="110"/>
        <v>635662.52999999991</v>
      </c>
    </row>
    <row r="451" spans="1:36" ht="14.25" thickTop="1" thickBot="1" x14ac:dyDescent="0.25">
      <c r="A451" s="52" t="s">
        <v>115</v>
      </c>
      <c r="B451" s="102">
        <f t="shared" si="108"/>
        <v>22601047.32</v>
      </c>
      <c r="C451" s="102">
        <f t="shared" si="109"/>
        <v>0</v>
      </c>
      <c r="D451" s="101"/>
      <c r="E451" s="101"/>
      <c r="F451" s="101">
        <f t="shared" si="111"/>
        <v>0</v>
      </c>
      <c r="G451" s="101">
        <v>14687361.09</v>
      </c>
      <c r="H451" s="101"/>
      <c r="I451" s="101">
        <f t="shared" si="112"/>
        <v>14687361.09</v>
      </c>
      <c r="J451" s="101"/>
      <c r="K451" s="101"/>
      <c r="L451" s="101">
        <f t="shared" si="113"/>
        <v>0</v>
      </c>
      <c r="M451" s="101"/>
      <c r="N451" s="101"/>
      <c r="O451" s="101">
        <f t="shared" si="114"/>
        <v>0</v>
      </c>
      <c r="P451" s="101">
        <v>4808850.59</v>
      </c>
      <c r="Q451" s="101"/>
      <c r="R451" s="101">
        <f t="shared" si="115"/>
        <v>4808850.59</v>
      </c>
      <c r="S451" s="101">
        <v>890963.77</v>
      </c>
      <c r="T451" s="101"/>
      <c r="U451" s="101">
        <f t="shared" si="116"/>
        <v>890963.77</v>
      </c>
      <c r="V451" s="101"/>
      <c r="W451" s="101"/>
      <c r="X451" s="101">
        <f t="shared" si="117"/>
        <v>0</v>
      </c>
      <c r="Y451" s="101"/>
      <c r="Z451" s="101"/>
      <c r="AA451" s="101">
        <f t="shared" si="118"/>
        <v>0</v>
      </c>
      <c r="AB451" s="101"/>
      <c r="AC451" s="101"/>
      <c r="AD451" s="101">
        <f t="shared" si="119"/>
        <v>0</v>
      </c>
      <c r="AE451" s="101">
        <v>57729.53</v>
      </c>
      <c r="AF451" s="101"/>
      <c r="AG451" s="101">
        <f t="shared" si="120"/>
        <v>57729.53</v>
      </c>
      <c r="AH451" s="101">
        <v>2156142.34</v>
      </c>
      <c r="AI451" s="101"/>
      <c r="AJ451" s="107">
        <f t="shared" si="110"/>
        <v>2156142.34</v>
      </c>
    </row>
    <row r="452" spans="1:36" ht="14.25" thickTop="1" thickBot="1" x14ac:dyDescent="0.25">
      <c r="A452" s="52" t="s">
        <v>117</v>
      </c>
      <c r="B452" s="102">
        <f t="shared" si="108"/>
        <v>0</v>
      </c>
      <c r="C452" s="102">
        <f t="shared" si="109"/>
        <v>0</v>
      </c>
      <c r="D452" s="101"/>
      <c r="E452" s="101"/>
      <c r="F452" s="101">
        <f t="shared" si="111"/>
        <v>0</v>
      </c>
      <c r="G452" s="101"/>
      <c r="H452" s="101"/>
      <c r="I452" s="101">
        <f t="shared" si="112"/>
        <v>0</v>
      </c>
      <c r="J452" s="101"/>
      <c r="K452" s="101"/>
      <c r="L452" s="101">
        <f t="shared" si="113"/>
        <v>0</v>
      </c>
      <c r="M452" s="101"/>
      <c r="N452" s="101"/>
      <c r="O452" s="101">
        <f t="shared" si="114"/>
        <v>0</v>
      </c>
      <c r="P452" s="101"/>
      <c r="Q452" s="101"/>
      <c r="R452" s="101">
        <f t="shared" si="115"/>
        <v>0</v>
      </c>
      <c r="S452" s="101"/>
      <c r="T452" s="101"/>
      <c r="U452" s="101">
        <f t="shared" si="116"/>
        <v>0</v>
      </c>
      <c r="V452" s="101"/>
      <c r="W452" s="101"/>
      <c r="X452" s="101">
        <f t="shared" si="117"/>
        <v>0</v>
      </c>
      <c r="Y452" s="101"/>
      <c r="Z452" s="101"/>
      <c r="AA452" s="101">
        <f t="shared" si="118"/>
        <v>0</v>
      </c>
      <c r="AB452" s="101"/>
      <c r="AC452" s="101"/>
      <c r="AD452" s="101">
        <f t="shared" si="119"/>
        <v>0</v>
      </c>
      <c r="AE452" s="101"/>
      <c r="AF452" s="101"/>
      <c r="AG452" s="101">
        <f t="shared" si="120"/>
        <v>0</v>
      </c>
      <c r="AH452" s="101"/>
      <c r="AI452" s="101"/>
      <c r="AJ452" s="107">
        <f t="shared" si="110"/>
        <v>0</v>
      </c>
    </row>
    <row r="453" spans="1:36" ht="14.25" thickTop="1" thickBot="1" x14ac:dyDescent="0.25">
      <c r="A453" s="52" t="s">
        <v>122</v>
      </c>
      <c r="B453" s="102">
        <f t="shared" si="108"/>
        <v>1181999.6637931035</v>
      </c>
      <c r="C453" s="102">
        <f t="shared" si="109"/>
        <v>0</v>
      </c>
      <c r="D453" s="101"/>
      <c r="E453" s="101"/>
      <c r="F453" s="101">
        <f t="shared" si="111"/>
        <v>0</v>
      </c>
      <c r="G453" s="101"/>
      <c r="H453" s="101"/>
      <c r="I453" s="101">
        <f t="shared" si="112"/>
        <v>0</v>
      </c>
      <c r="J453" s="101"/>
      <c r="K453" s="101"/>
      <c r="L453" s="101">
        <f t="shared" si="113"/>
        <v>0</v>
      </c>
      <c r="M453" s="101"/>
      <c r="N453" s="101"/>
      <c r="O453" s="101">
        <f t="shared" si="114"/>
        <v>0</v>
      </c>
      <c r="P453" s="101">
        <v>45709.974137931036</v>
      </c>
      <c r="Q453" s="101"/>
      <c r="R453" s="101">
        <f t="shared" si="115"/>
        <v>45709.974137931036</v>
      </c>
      <c r="S453" s="101"/>
      <c r="T453" s="101"/>
      <c r="U453" s="101">
        <f t="shared" si="116"/>
        <v>0</v>
      </c>
      <c r="V453" s="101"/>
      <c r="W453" s="101"/>
      <c r="X453" s="101">
        <f t="shared" si="117"/>
        <v>0</v>
      </c>
      <c r="Y453" s="101">
        <v>667639.41379310342</v>
      </c>
      <c r="Z453" s="101"/>
      <c r="AA453" s="101">
        <f t="shared" si="118"/>
        <v>667639.41379310342</v>
      </c>
      <c r="AB453" s="101"/>
      <c r="AC453" s="101"/>
      <c r="AD453" s="101">
        <f t="shared" si="119"/>
        <v>0</v>
      </c>
      <c r="AE453" s="101">
        <v>343868.34482758626</v>
      </c>
      <c r="AF453" s="101"/>
      <c r="AG453" s="101">
        <f t="shared" si="120"/>
        <v>343868.34482758626</v>
      </c>
      <c r="AH453" s="101">
        <v>124781.93103448277</v>
      </c>
      <c r="AI453" s="101"/>
      <c r="AJ453" s="107">
        <f t="shared" si="110"/>
        <v>124781.93103448277</v>
      </c>
    </row>
    <row r="454" spans="1:36" ht="14.25" thickTop="1" thickBot="1" x14ac:dyDescent="0.25">
      <c r="A454" s="52" t="s">
        <v>124</v>
      </c>
      <c r="B454" s="102">
        <f t="shared" si="108"/>
        <v>722426.18965517252</v>
      </c>
      <c r="C454" s="102">
        <f t="shared" si="109"/>
        <v>0</v>
      </c>
      <c r="D454" s="101"/>
      <c r="E454" s="101"/>
      <c r="F454" s="101">
        <f t="shared" si="111"/>
        <v>0</v>
      </c>
      <c r="G454" s="101"/>
      <c r="H454" s="101"/>
      <c r="I454" s="101">
        <f t="shared" si="112"/>
        <v>0</v>
      </c>
      <c r="J454" s="101"/>
      <c r="K454" s="101"/>
      <c r="L454" s="101">
        <f t="shared" si="113"/>
        <v>0</v>
      </c>
      <c r="M454" s="101"/>
      <c r="N454" s="101"/>
      <c r="O454" s="101">
        <f t="shared" si="114"/>
        <v>0</v>
      </c>
      <c r="P454" s="101"/>
      <c r="Q454" s="101"/>
      <c r="R454" s="101">
        <f t="shared" si="115"/>
        <v>0</v>
      </c>
      <c r="S454" s="101"/>
      <c r="T454" s="101"/>
      <c r="U454" s="101">
        <f t="shared" si="116"/>
        <v>0</v>
      </c>
      <c r="V454" s="101"/>
      <c r="W454" s="101"/>
      <c r="X454" s="101">
        <f t="shared" si="117"/>
        <v>0</v>
      </c>
      <c r="Y454" s="101">
        <v>716839.98275862075</v>
      </c>
      <c r="Z454" s="101"/>
      <c r="AA454" s="101">
        <f t="shared" si="118"/>
        <v>716839.98275862075</v>
      </c>
      <c r="AB454" s="101"/>
      <c r="AC454" s="101"/>
      <c r="AD454" s="101">
        <f t="shared" si="119"/>
        <v>0</v>
      </c>
      <c r="AE454" s="101">
        <v>5586.2068965517246</v>
      </c>
      <c r="AF454" s="101"/>
      <c r="AG454" s="101">
        <f t="shared" si="120"/>
        <v>5586.2068965517246</v>
      </c>
      <c r="AH454" s="101"/>
      <c r="AI454" s="101"/>
      <c r="AJ454" s="107">
        <f t="shared" si="110"/>
        <v>0</v>
      </c>
    </row>
    <row r="455" spans="1:36" ht="14.25" thickTop="1" thickBot="1" x14ac:dyDescent="0.25">
      <c r="A455" s="52" t="s">
        <v>101</v>
      </c>
      <c r="B455" s="102">
        <f t="shared" si="108"/>
        <v>1576757.27</v>
      </c>
      <c r="C455" s="102">
        <f t="shared" si="109"/>
        <v>176437407.06999999</v>
      </c>
      <c r="D455" s="101"/>
      <c r="E455" s="101"/>
      <c r="F455" s="101">
        <f t="shared" si="111"/>
        <v>0</v>
      </c>
      <c r="G455" s="101">
        <v>1468345.46</v>
      </c>
      <c r="H455" s="101">
        <v>1087308.4099999999</v>
      </c>
      <c r="I455" s="101">
        <f t="shared" si="112"/>
        <v>2555653.87</v>
      </c>
      <c r="J455" s="101"/>
      <c r="K455" s="101"/>
      <c r="L455" s="101">
        <f t="shared" si="113"/>
        <v>0</v>
      </c>
      <c r="M455" s="101"/>
      <c r="N455" s="101"/>
      <c r="O455" s="101">
        <f t="shared" si="114"/>
        <v>0</v>
      </c>
      <c r="P455" s="101"/>
      <c r="Q455" s="101"/>
      <c r="R455" s="101">
        <f t="shared" si="115"/>
        <v>0</v>
      </c>
      <c r="S455" s="101"/>
      <c r="T455" s="101"/>
      <c r="U455" s="101">
        <f t="shared" si="116"/>
        <v>0</v>
      </c>
      <c r="V455" s="101"/>
      <c r="W455" s="101"/>
      <c r="X455" s="101">
        <f t="shared" si="117"/>
        <v>0</v>
      </c>
      <c r="Y455" s="101"/>
      <c r="Z455" s="101"/>
      <c r="AA455" s="101">
        <f t="shared" si="118"/>
        <v>0</v>
      </c>
      <c r="AB455" s="101"/>
      <c r="AC455" s="101">
        <v>175350098.66</v>
      </c>
      <c r="AD455" s="101">
        <f t="shared" si="119"/>
        <v>175350098.66</v>
      </c>
      <c r="AE455" s="101"/>
      <c r="AF455" s="101"/>
      <c r="AG455" s="101">
        <f t="shared" si="120"/>
        <v>0</v>
      </c>
      <c r="AH455" s="101">
        <v>108411.81</v>
      </c>
      <c r="AI455" s="101"/>
      <c r="AJ455" s="107">
        <f t="shared" si="110"/>
        <v>108411.81</v>
      </c>
    </row>
    <row r="456" spans="1:36" ht="14.25" thickTop="1" thickBot="1" x14ac:dyDescent="0.25">
      <c r="A456" s="52" t="s">
        <v>107</v>
      </c>
      <c r="B456" s="102">
        <f>(D456+G456+J456+M456+P456+S456+V456+Y456+AB456+AE456+AH456)</f>
        <v>29848077.280000001</v>
      </c>
      <c r="C456" s="102">
        <f>(E456+H456+K456+N456+Q456+T456+W456+Z456+AC456+AF456+AI456)</f>
        <v>0</v>
      </c>
      <c r="D456" s="101"/>
      <c r="E456" s="101"/>
      <c r="F456" s="101">
        <f t="shared" si="111"/>
        <v>0</v>
      </c>
      <c r="G456" s="101">
        <v>29733523.32</v>
      </c>
      <c r="H456" s="101"/>
      <c r="I456" s="101">
        <f t="shared" si="112"/>
        <v>29733523.32</v>
      </c>
      <c r="J456" s="101"/>
      <c r="K456" s="101"/>
      <c r="L456" s="101">
        <f t="shared" si="113"/>
        <v>0</v>
      </c>
      <c r="M456" s="101"/>
      <c r="N456" s="101"/>
      <c r="O456" s="101">
        <f t="shared" si="114"/>
        <v>0</v>
      </c>
      <c r="P456" s="101"/>
      <c r="Q456" s="101"/>
      <c r="R456" s="101">
        <f t="shared" si="115"/>
        <v>0</v>
      </c>
      <c r="S456" s="101"/>
      <c r="T456" s="101"/>
      <c r="U456" s="101">
        <f t="shared" si="116"/>
        <v>0</v>
      </c>
      <c r="V456" s="101"/>
      <c r="W456" s="101"/>
      <c r="X456" s="101">
        <f t="shared" si="117"/>
        <v>0</v>
      </c>
      <c r="Y456" s="101"/>
      <c r="Z456" s="101"/>
      <c r="AA456" s="101">
        <f t="shared" si="118"/>
        <v>0</v>
      </c>
      <c r="AB456" s="101"/>
      <c r="AC456" s="101"/>
      <c r="AD456" s="101">
        <f t="shared" si="119"/>
        <v>0</v>
      </c>
      <c r="AE456" s="101">
        <v>114553.96</v>
      </c>
      <c r="AF456" s="101"/>
      <c r="AG456" s="101">
        <f t="shared" si="120"/>
        <v>114553.96</v>
      </c>
      <c r="AH456" s="101"/>
      <c r="AI456" s="101"/>
      <c r="AJ456" s="107">
        <f t="shared" si="110"/>
        <v>0</v>
      </c>
    </row>
    <row r="457" spans="1:36" ht="14.25" thickTop="1" thickBot="1" x14ac:dyDescent="0.25">
      <c r="A457" s="55" t="s">
        <v>19</v>
      </c>
      <c r="B457" s="66">
        <f>SUM(B419:B456)</f>
        <v>4479778309.0731039</v>
      </c>
      <c r="C457" s="66">
        <f t="shared" ref="C457:AI457" si="121">SUM(C419:C456)</f>
        <v>2634728989.02</v>
      </c>
      <c r="D457" s="66">
        <f t="shared" si="121"/>
        <v>28834047.446551725</v>
      </c>
      <c r="E457" s="66">
        <f t="shared" si="121"/>
        <v>191769.25</v>
      </c>
      <c r="F457" s="66">
        <f t="shared" si="121"/>
        <v>29025816.696551725</v>
      </c>
      <c r="G457" s="66">
        <f t="shared" si="121"/>
        <v>424663555.5848276</v>
      </c>
      <c r="H457" s="66">
        <f t="shared" si="121"/>
        <v>424971812.28000003</v>
      </c>
      <c r="I457" s="66">
        <f t="shared" si="121"/>
        <v>849635367.86482787</v>
      </c>
      <c r="J457" s="66">
        <f t="shared" si="121"/>
        <v>300527.14999999997</v>
      </c>
      <c r="K457" s="66">
        <f t="shared" si="121"/>
        <v>1911746082.04</v>
      </c>
      <c r="L457" s="66">
        <f t="shared" si="121"/>
        <v>1912046609.1899998</v>
      </c>
      <c r="M457" s="66">
        <f t="shared" si="121"/>
        <v>52411330.488620698</v>
      </c>
      <c r="N457" s="66">
        <f t="shared" si="121"/>
        <v>3297078.81</v>
      </c>
      <c r="O457" s="66">
        <f t="shared" si="121"/>
        <v>55708409.298620686</v>
      </c>
      <c r="P457" s="66">
        <f t="shared" si="121"/>
        <v>1882987855.8631034</v>
      </c>
      <c r="Q457" s="66">
        <f t="shared" si="121"/>
        <v>65595291.780000001</v>
      </c>
      <c r="R457" s="66">
        <f t="shared" si="121"/>
        <v>1948583147.6431038</v>
      </c>
      <c r="S457" s="66">
        <f t="shared" si="121"/>
        <v>32315243.824137934</v>
      </c>
      <c r="T457" s="66">
        <f t="shared" si="121"/>
        <v>0</v>
      </c>
      <c r="U457" s="66">
        <f t="shared" si="121"/>
        <v>32315243.824137934</v>
      </c>
      <c r="V457" s="66">
        <f t="shared" si="121"/>
        <v>82452057.143793106</v>
      </c>
      <c r="W457" s="66">
        <f t="shared" si="121"/>
        <v>1137562.6000000001</v>
      </c>
      <c r="X457" s="66">
        <f t="shared" si="121"/>
        <v>83589619.7437931</v>
      </c>
      <c r="Y457" s="66">
        <f t="shared" si="121"/>
        <v>1554314232.3206897</v>
      </c>
      <c r="Z457" s="66">
        <f t="shared" si="121"/>
        <v>13754263.369999997</v>
      </c>
      <c r="AA457" s="66">
        <f t="shared" si="121"/>
        <v>1568068495.6906898</v>
      </c>
      <c r="AB457" s="66">
        <f t="shared" si="121"/>
        <v>0</v>
      </c>
      <c r="AC457" s="66">
        <f t="shared" si="121"/>
        <v>175350098.66</v>
      </c>
      <c r="AD457" s="66">
        <f t="shared" si="121"/>
        <v>175350098.66</v>
      </c>
      <c r="AE457" s="66">
        <f t="shared" si="121"/>
        <v>122097323.51379254</v>
      </c>
      <c r="AF457" s="66">
        <f t="shared" si="121"/>
        <v>1229158.1600000001</v>
      </c>
      <c r="AG457" s="66">
        <f t="shared" si="121"/>
        <v>123326481.67379257</v>
      </c>
      <c r="AH457" s="66">
        <f t="shared" si="121"/>
        <v>299402135.73758632</v>
      </c>
      <c r="AI457" s="66">
        <f t="shared" si="121"/>
        <v>37455872.070000008</v>
      </c>
      <c r="AJ457" s="100"/>
    </row>
    <row r="458" spans="1:36" ht="13.5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x14ac:dyDescent="0.2">
      <c r="A459" s="5" t="s">
        <v>38</v>
      </c>
      <c r="B459" s="198">
        <f>(C457/B460*100)</f>
        <v>37.033189771640053</v>
      </c>
      <c r="C459" s="198"/>
      <c r="D459" s="198">
        <f>(E457/D460*100)</f>
        <v>0.66068511354852677</v>
      </c>
      <c r="E459" s="198"/>
      <c r="F459" s="36"/>
      <c r="G459" s="198">
        <f>(H457/G460*100)</f>
        <v>50.018140528680391</v>
      </c>
      <c r="H459" s="198"/>
      <c r="I459" s="36"/>
      <c r="J459" s="198">
        <f>(K457/J460*100)</f>
        <v>99.984282435974322</v>
      </c>
      <c r="K459" s="198"/>
      <c r="L459" s="36"/>
      <c r="M459" s="198">
        <f>(N457/M460*100)</f>
        <v>5.9184580057317007</v>
      </c>
      <c r="N459" s="198"/>
      <c r="O459" s="36"/>
      <c r="P459" s="198">
        <f>(Q457/P460*100)</f>
        <v>3.3663070451646049</v>
      </c>
      <c r="Q459" s="198"/>
      <c r="R459" s="36"/>
      <c r="S459" s="198">
        <f>(T457/S460*100)</f>
        <v>0</v>
      </c>
      <c r="T459" s="198"/>
      <c r="U459" s="36"/>
      <c r="V459" s="198">
        <f>(W457/V460*100)</f>
        <v>1.360889789290457</v>
      </c>
      <c r="W459" s="198"/>
      <c r="X459" s="36"/>
      <c r="Y459" s="198">
        <f>(Z457/Y460*100)</f>
        <v>0.87714684707963819</v>
      </c>
      <c r="Z459" s="198"/>
      <c r="AA459" s="36"/>
      <c r="AB459" s="198">
        <f>(AC457/AB460*100)</f>
        <v>100</v>
      </c>
      <c r="AC459" s="198"/>
      <c r="AD459" s="36"/>
      <c r="AE459" s="198">
        <f>(AF457/AE460*100)</f>
        <v>0.99667009333097834</v>
      </c>
      <c r="AF459" s="198"/>
      <c r="AG459" s="36"/>
      <c r="AH459" s="198">
        <f>(AI457/AH460*100)</f>
        <v>11.119187076411983</v>
      </c>
      <c r="AI459" s="198"/>
      <c r="AJ459" s="36"/>
    </row>
    <row r="460" spans="1:36" x14ac:dyDescent="0.2">
      <c r="A460" s="5" t="s">
        <v>39</v>
      </c>
      <c r="B460" s="200">
        <f>(B457+C457)</f>
        <v>7114507298.0931034</v>
      </c>
      <c r="C460" s="201"/>
      <c r="D460" s="200">
        <f>(D457+E457)</f>
        <v>29025816.696551725</v>
      </c>
      <c r="E460" s="201"/>
      <c r="F460" s="37"/>
      <c r="G460" s="200">
        <f>(G457+H457)</f>
        <v>849635367.86482763</v>
      </c>
      <c r="H460" s="201"/>
      <c r="I460" s="37"/>
      <c r="J460" s="200">
        <f>(J457+K457)</f>
        <v>1912046609.1900001</v>
      </c>
      <c r="K460" s="201"/>
      <c r="L460" s="37"/>
      <c r="M460" s="200">
        <f>(M457+N457)</f>
        <v>55708409.298620701</v>
      </c>
      <c r="N460" s="201"/>
      <c r="O460" s="37"/>
      <c r="P460" s="200">
        <f>(P457+Q457)</f>
        <v>1948583147.6431034</v>
      </c>
      <c r="Q460" s="201"/>
      <c r="R460" s="37"/>
      <c r="S460" s="200">
        <f>(S457+T457)</f>
        <v>32315243.824137934</v>
      </c>
      <c r="T460" s="201"/>
      <c r="U460" s="37"/>
      <c r="V460" s="200">
        <f>(V457+W457)</f>
        <v>83589619.7437931</v>
      </c>
      <c r="W460" s="201"/>
      <c r="X460" s="37"/>
      <c r="Y460" s="200">
        <f>(Y457+Z457)</f>
        <v>1568068495.6906896</v>
      </c>
      <c r="Z460" s="201"/>
      <c r="AA460" s="37"/>
      <c r="AB460" s="200">
        <f>(AB457+AC457)</f>
        <v>175350098.66</v>
      </c>
      <c r="AC460" s="201"/>
      <c r="AD460" s="37"/>
      <c r="AE460" s="200">
        <f>(AE457+AF457)</f>
        <v>123326481.67379254</v>
      </c>
      <c r="AF460" s="201"/>
      <c r="AG460" s="37"/>
      <c r="AH460" s="200">
        <f>(AH457+AI457)</f>
        <v>336858007.80758631</v>
      </c>
      <c r="AI460" s="201"/>
      <c r="AJ460" s="37"/>
    </row>
    <row r="461" spans="1:36" x14ac:dyDescent="0.2">
      <c r="A461" s="5" t="s">
        <v>40</v>
      </c>
      <c r="B461" s="198">
        <f>SUM(D461:AI461)</f>
        <v>100.00000000000001</v>
      </c>
      <c r="C461" s="201"/>
      <c r="D461" s="198">
        <f>(D460/B460*100)</f>
        <v>0.40798070028449468</v>
      </c>
      <c r="E461" s="198"/>
      <c r="F461" s="36"/>
      <c r="G461" s="198">
        <f>(G460/B460*100)</f>
        <v>11.942293854875304</v>
      </c>
      <c r="H461" s="198"/>
      <c r="I461" s="36"/>
      <c r="J461" s="198">
        <f>(J460/B460*100)</f>
        <v>26.875320090015016</v>
      </c>
      <c r="K461" s="198"/>
      <c r="L461" s="36"/>
      <c r="M461" s="198">
        <f>(M460/B460*100)</f>
        <v>0.78302554153753112</v>
      </c>
      <c r="N461" s="198"/>
      <c r="O461" s="36"/>
      <c r="P461" s="198">
        <f>(P460/B460*100)</f>
        <v>27.388869896378921</v>
      </c>
      <c r="Q461" s="198"/>
      <c r="R461" s="36"/>
      <c r="S461" s="198">
        <f>(S460/B460*100)</f>
        <v>0.45421618771547773</v>
      </c>
      <c r="T461" s="198"/>
      <c r="U461" s="36"/>
      <c r="V461" s="198">
        <f>(V460/B460*100)</f>
        <v>1.1749179000237664</v>
      </c>
      <c r="W461" s="198"/>
      <c r="X461" s="36"/>
      <c r="Y461" s="198">
        <f>(Y460/B460*100)</f>
        <v>22.04043695493823</v>
      </c>
      <c r="Z461" s="198"/>
      <c r="AA461" s="36"/>
      <c r="AB461" s="198">
        <f>(AB460/B460*100)</f>
        <v>2.4646836571100148</v>
      </c>
      <c r="AC461" s="198"/>
      <c r="AD461" s="36"/>
      <c r="AE461" s="198">
        <f>(AE460/B460*100)</f>
        <v>1.7334507718735161</v>
      </c>
      <c r="AF461" s="198"/>
      <c r="AG461" s="36"/>
      <c r="AH461" s="198">
        <f>(AH460/B460*100)</f>
        <v>4.734804445247728</v>
      </c>
      <c r="AI461" s="198"/>
      <c r="AJ461" s="36"/>
    </row>
    <row r="462" spans="1:36" x14ac:dyDescent="0.2">
      <c r="A462" s="110" t="s">
        <v>95</v>
      </c>
    </row>
    <row r="463" spans="1:36" x14ac:dyDescent="0.2">
      <c r="A463" s="38"/>
    </row>
    <row r="464" spans="1:36" x14ac:dyDescent="0.2">
      <c r="A464" s="38"/>
    </row>
    <row r="465" spans="1:36" x14ac:dyDescent="0.2">
      <c r="A465" s="38"/>
    </row>
    <row r="466" spans="1:36" x14ac:dyDescent="0.2">
      <c r="A466" s="38"/>
    </row>
    <row r="469" spans="1:36" ht="20.25" x14ac:dyDescent="0.3">
      <c r="A469" s="196" t="s">
        <v>42</v>
      </c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</row>
    <row r="470" spans="1:36" x14ac:dyDescent="0.2">
      <c r="A470" s="197" t="s">
        <v>56</v>
      </c>
      <c r="B470" s="197"/>
      <c r="C470" s="197"/>
      <c r="D470" s="197"/>
      <c r="E470" s="197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</row>
    <row r="471" spans="1:36" x14ac:dyDescent="0.2">
      <c r="A471" s="203" t="s">
        <v>135</v>
      </c>
      <c r="B471" s="204"/>
      <c r="C471" s="204"/>
      <c r="D471" s="204"/>
      <c r="E471" s="204"/>
      <c r="F471" s="204"/>
      <c r="G471" s="204"/>
      <c r="H471" s="204"/>
      <c r="I471" s="204"/>
      <c r="J471" s="204"/>
      <c r="K471" s="204"/>
      <c r="L471" s="204"/>
      <c r="M471" s="204"/>
      <c r="N471" s="204"/>
      <c r="O471" s="204"/>
      <c r="P471" s="204"/>
      <c r="Q471" s="204"/>
      <c r="R471" s="204"/>
      <c r="S471" s="204"/>
      <c r="T471" s="204"/>
      <c r="U471" s="204"/>
      <c r="V471" s="204"/>
      <c r="W471" s="204"/>
      <c r="X471" s="204"/>
      <c r="Y471" s="204"/>
      <c r="Z471" s="204"/>
      <c r="AA471" s="204"/>
      <c r="AB471" s="204"/>
      <c r="AC471" s="204"/>
      <c r="AD471" s="204"/>
      <c r="AE471" s="204"/>
      <c r="AF471" s="204"/>
      <c r="AG471" s="204"/>
      <c r="AH471" s="204"/>
      <c r="AI471" s="204"/>
    </row>
    <row r="472" spans="1:36" x14ac:dyDescent="0.2">
      <c r="A472" s="197" t="s">
        <v>110</v>
      </c>
      <c r="B472" s="197"/>
      <c r="C472" s="197"/>
      <c r="D472" s="197"/>
      <c r="E472" s="197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</row>
    <row r="473" spans="1:36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thickBot="1" x14ac:dyDescent="0.25"/>
    <row r="475" spans="1:36" ht="14.25" thickTop="1" thickBot="1" x14ac:dyDescent="0.25">
      <c r="A475" s="195" t="s">
        <v>33</v>
      </c>
      <c r="B475" s="199" t="s">
        <v>0</v>
      </c>
      <c r="C475" s="199"/>
      <c r="D475" s="199" t="s">
        <v>12</v>
      </c>
      <c r="E475" s="199"/>
      <c r="F475" s="155"/>
      <c r="G475" s="199" t="s">
        <v>13</v>
      </c>
      <c r="H475" s="199"/>
      <c r="I475" s="155"/>
      <c r="J475" s="199" t="s">
        <v>14</v>
      </c>
      <c r="K475" s="199"/>
      <c r="L475" s="155"/>
      <c r="M475" s="199" t="s">
        <v>15</v>
      </c>
      <c r="N475" s="199"/>
      <c r="O475" s="155"/>
      <c r="P475" s="199" t="s">
        <v>27</v>
      </c>
      <c r="Q475" s="199"/>
      <c r="R475" s="155"/>
      <c r="S475" s="199" t="s">
        <v>35</v>
      </c>
      <c r="T475" s="199"/>
      <c r="U475" s="155"/>
      <c r="V475" s="199" t="s">
        <v>16</v>
      </c>
      <c r="W475" s="199"/>
      <c r="X475" s="155"/>
      <c r="Y475" s="199" t="s">
        <v>68</v>
      </c>
      <c r="Z475" s="199"/>
      <c r="AA475" s="155"/>
      <c r="AB475" s="199" t="s">
        <v>34</v>
      </c>
      <c r="AC475" s="199"/>
      <c r="AD475" s="155"/>
      <c r="AE475" s="199" t="s">
        <v>17</v>
      </c>
      <c r="AF475" s="199"/>
      <c r="AG475" s="155"/>
      <c r="AH475" s="199" t="s">
        <v>18</v>
      </c>
      <c r="AI475" s="199"/>
      <c r="AJ475" s="73"/>
    </row>
    <row r="476" spans="1:36" ht="25.5" thickTop="1" thickBot="1" x14ac:dyDescent="0.25">
      <c r="A476" s="202"/>
      <c r="B476" s="155" t="s">
        <v>28</v>
      </c>
      <c r="C476" s="155" t="s">
        <v>25</v>
      </c>
      <c r="D476" s="155" t="s">
        <v>28</v>
      </c>
      <c r="E476" s="155" t="s">
        <v>25</v>
      </c>
      <c r="F476" s="155"/>
      <c r="G476" s="155" t="s">
        <v>28</v>
      </c>
      <c r="H476" s="155" t="s">
        <v>25</v>
      </c>
      <c r="I476" s="155"/>
      <c r="J476" s="155" t="s">
        <v>28</v>
      </c>
      <c r="K476" s="155" t="s">
        <v>25</v>
      </c>
      <c r="L476" s="155"/>
      <c r="M476" s="155" t="s">
        <v>28</v>
      </c>
      <c r="N476" s="155" t="s">
        <v>25</v>
      </c>
      <c r="O476" s="155"/>
      <c r="P476" s="155" t="s">
        <v>28</v>
      </c>
      <c r="Q476" s="155" t="s">
        <v>25</v>
      </c>
      <c r="R476" s="155"/>
      <c r="S476" s="155" t="s">
        <v>28</v>
      </c>
      <c r="T476" s="155" t="s">
        <v>25</v>
      </c>
      <c r="U476" s="155"/>
      <c r="V476" s="155" t="s">
        <v>28</v>
      </c>
      <c r="W476" s="155" t="s">
        <v>25</v>
      </c>
      <c r="X476" s="155"/>
      <c r="Y476" s="155" t="s">
        <v>28</v>
      </c>
      <c r="Z476" s="155" t="s">
        <v>25</v>
      </c>
      <c r="AA476" s="155"/>
      <c r="AB476" s="155" t="s">
        <v>28</v>
      </c>
      <c r="AC476" s="155" t="s">
        <v>25</v>
      </c>
      <c r="AD476" s="155"/>
      <c r="AE476" s="155" t="s">
        <v>28</v>
      </c>
      <c r="AF476" s="155" t="s">
        <v>25</v>
      </c>
      <c r="AG476" s="155"/>
      <c r="AH476" s="155" t="s">
        <v>28</v>
      </c>
      <c r="AI476" s="155" t="s">
        <v>25</v>
      </c>
      <c r="AJ476" s="73"/>
    </row>
    <row r="477" spans="1:36" ht="14.25" thickTop="1" thickBot="1" x14ac:dyDescent="0.25">
      <c r="A477" s="101" t="s">
        <v>88</v>
      </c>
      <c r="B477" s="102">
        <f t="shared" ref="B477:B513" si="122">(D477+G477+J477+M477+P477+S477+V477+Y477+AB477+AE477+AH477)</f>
        <v>995886598.45999992</v>
      </c>
      <c r="C477" s="102">
        <f t="shared" ref="C477:C513" si="123">(E477+H477+K477+N477+Q477+T477+W477+Z477+AC477+AF477+AI477)</f>
        <v>477254435.21999991</v>
      </c>
      <c r="D477" s="101">
        <v>6006015.4500000002</v>
      </c>
      <c r="E477" s="101">
        <v>1011.3</v>
      </c>
      <c r="F477" s="101">
        <f>+D477+E477</f>
        <v>6007026.75</v>
      </c>
      <c r="G477" s="101">
        <v>94031597.75</v>
      </c>
      <c r="H477" s="101">
        <v>117390823.86</v>
      </c>
      <c r="I477" s="101">
        <f>+G477+H477</f>
        <v>211422421.61000001</v>
      </c>
      <c r="J477" s="101">
        <v>806.07</v>
      </c>
      <c r="K477" s="101">
        <v>325302479.77999997</v>
      </c>
      <c r="L477" s="101">
        <f>+J477+K477</f>
        <v>325303285.84999996</v>
      </c>
      <c r="M477" s="101">
        <v>30919669.579999998</v>
      </c>
      <c r="N477" s="101"/>
      <c r="O477" s="101">
        <f>+M477+N477</f>
        <v>30919669.579999998</v>
      </c>
      <c r="P477" s="101">
        <v>498780486.58999997</v>
      </c>
      <c r="Q477" s="101">
        <v>31079300.079999998</v>
      </c>
      <c r="R477" s="101">
        <f>+P477+Q477</f>
        <v>529859786.66999996</v>
      </c>
      <c r="S477" s="101">
        <v>58207527.590000004</v>
      </c>
      <c r="T477" s="101"/>
      <c r="U477" s="101">
        <f>+S477+T477</f>
        <v>58207527.590000004</v>
      </c>
      <c r="V477" s="101">
        <v>55916858.530000001</v>
      </c>
      <c r="W477" s="101">
        <v>409472</v>
      </c>
      <c r="X477" s="101">
        <f>+V477+W477</f>
        <v>56326330.530000001</v>
      </c>
      <c r="Y477" s="101">
        <v>191406049.21000001</v>
      </c>
      <c r="Z477" s="101">
        <v>236180.32</v>
      </c>
      <c r="AA477" s="101">
        <f>+Y477+Z477</f>
        <v>191642229.53</v>
      </c>
      <c r="AB477" s="101"/>
      <c r="AC477" s="101"/>
      <c r="AD477" s="101">
        <f>+AB477+AC477</f>
        <v>0</v>
      </c>
      <c r="AE477" s="101">
        <v>9498715.9299999997</v>
      </c>
      <c r="AF477" s="101">
        <v>257161.8</v>
      </c>
      <c r="AG477" s="101">
        <f>+AE477+AF477</f>
        <v>9755877.7300000004</v>
      </c>
      <c r="AH477" s="101">
        <v>51118871.759999998</v>
      </c>
      <c r="AI477" s="101">
        <v>2578006.08</v>
      </c>
      <c r="AJ477" s="107">
        <f t="shared" ref="AJ477:AJ514" si="124">AH477+AI477</f>
        <v>53696877.839999996</v>
      </c>
    </row>
    <row r="478" spans="1:36" ht="14.25" thickTop="1" thickBot="1" x14ac:dyDescent="0.25">
      <c r="A478" s="52" t="s">
        <v>118</v>
      </c>
      <c r="B478" s="102">
        <f t="shared" si="122"/>
        <v>881370347.58000016</v>
      </c>
      <c r="C478" s="102">
        <f t="shared" si="123"/>
        <v>115877228.79000002</v>
      </c>
      <c r="D478" s="101">
        <v>4611448.37</v>
      </c>
      <c r="E478" s="101">
        <v>-119521.94</v>
      </c>
      <c r="F478" s="101">
        <f t="shared" ref="F478:F514" si="125">+D478+E478</f>
        <v>4491926.43</v>
      </c>
      <c r="G478" s="101">
        <v>141276999.12</v>
      </c>
      <c r="H478" s="101">
        <v>60988982.310000002</v>
      </c>
      <c r="I478" s="101">
        <f t="shared" ref="I478:I514" si="126">+G478+H478</f>
        <v>202265981.43000001</v>
      </c>
      <c r="J478" s="101"/>
      <c r="K478" s="101">
        <v>12633953.890000001</v>
      </c>
      <c r="L478" s="101">
        <f t="shared" ref="L478:L514" si="127">+J478+K478</f>
        <v>12633953.890000001</v>
      </c>
      <c r="M478" s="101">
        <v>2020396.28</v>
      </c>
      <c r="N478" s="101">
        <v>461958</v>
      </c>
      <c r="O478" s="101">
        <f t="shared" ref="O478:O514" si="128">+M478+N478</f>
        <v>2482354.2800000003</v>
      </c>
      <c r="P478" s="101">
        <v>352198792.44</v>
      </c>
      <c r="Q478" s="101">
        <v>1307810.3999999999</v>
      </c>
      <c r="R478" s="101">
        <f t="shared" ref="R478:R514" si="129">+P478+Q478</f>
        <v>353506602.83999997</v>
      </c>
      <c r="S478" s="101">
        <v>75756633.120000005</v>
      </c>
      <c r="T478" s="101"/>
      <c r="U478" s="101">
        <f t="shared" ref="U478:U514" si="130">+S478+T478</f>
        <v>75756633.120000005</v>
      </c>
      <c r="V478" s="101">
        <v>25170781.449999999</v>
      </c>
      <c r="W478" s="101">
        <v>12.65</v>
      </c>
      <c r="X478" s="101">
        <f t="shared" ref="X478:X514" si="131">+V478+W478</f>
        <v>25170794.099999998</v>
      </c>
      <c r="Y478" s="101">
        <v>257583115.06</v>
      </c>
      <c r="Z478" s="101">
        <v>367656.04</v>
      </c>
      <c r="AA478" s="101">
        <f t="shared" ref="AA478:AA514" si="132">+Y478+Z478</f>
        <v>257950771.09999999</v>
      </c>
      <c r="AB478" s="101"/>
      <c r="AC478" s="101"/>
      <c r="AD478" s="101">
        <f t="shared" ref="AD478:AD514" si="133">+AB478+AC478</f>
        <v>0</v>
      </c>
      <c r="AE478" s="101">
        <v>-31283710.969999999</v>
      </c>
      <c r="AF478" s="101">
        <v>39296138.799999997</v>
      </c>
      <c r="AG478" s="101">
        <f t="shared" ref="AG478:AG514" si="134">+AE478+AF478</f>
        <v>8012427.8299999982</v>
      </c>
      <c r="AH478" s="101">
        <v>54035892.709999993</v>
      </c>
      <c r="AI478" s="101">
        <v>940238.64</v>
      </c>
      <c r="AJ478" s="107">
        <f t="shared" si="124"/>
        <v>54976131.349999994</v>
      </c>
    </row>
    <row r="479" spans="1:36" ht="14.25" thickTop="1" thickBot="1" x14ac:dyDescent="0.25">
      <c r="A479" s="52" t="s">
        <v>97</v>
      </c>
      <c r="B479" s="102">
        <f t="shared" si="122"/>
        <v>661894569.48999989</v>
      </c>
      <c r="C479" s="102">
        <f t="shared" si="123"/>
        <v>124815784.97000001</v>
      </c>
      <c r="D479" s="101">
        <v>2189096.39</v>
      </c>
      <c r="E479" s="101"/>
      <c r="F479" s="101">
        <f t="shared" si="125"/>
        <v>2189096.39</v>
      </c>
      <c r="G479" s="101">
        <v>95137078.75</v>
      </c>
      <c r="H479" s="101">
        <v>69823167.010000005</v>
      </c>
      <c r="I479" s="101">
        <f t="shared" si="126"/>
        <v>164960245.75999999</v>
      </c>
      <c r="J479" s="101"/>
      <c r="K479" s="101">
        <v>22234779.439999998</v>
      </c>
      <c r="L479" s="101">
        <f t="shared" si="127"/>
        <v>22234779.439999998</v>
      </c>
      <c r="M479" s="101">
        <v>8423621.6199999992</v>
      </c>
      <c r="N479" s="101">
        <v>433775.44</v>
      </c>
      <c r="O479" s="101">
        <f t="shared" si="128"/>
        <v>8857397.0599999987</v>
      </c>
      <c r="P479" s="101">
        <v>327239952.65999997</v>
      </c>
      <c r="Q479" s="101">
        <v>30942781.719999999</v>
      </c>
      <c r="R479" s="101">
        <f t="shared" si="129"/>
        <v>358182734.38</v>
      </c>
      <c r="S479" s="101">
        <v>1673699.53</v>
      </c>
      <c r="T479" s="101"/>
      <c r="U479" s="101">
        <f t="shared" si="130"/>
        <v>1673699.53</v>
      </c>
      <c r="V479" s="101">
        <v>5152121.1500000004</v>
      </c>
      <c r="W479" s="101">
        <v>132858.18</v>
      </c>
      <c r="X479" s="101">
        <f t="shared" si="131"/>
        <v>5284979.33</v>
      </c>
      <c r="Y479" s="101">
        <v>188368834.44</v>
      </c>
      <c r="Z479" s="101">
        <v>499022.17000000004</v>
      </c>
      <c r="AA479" s="101">
        <f t="shared" si="132"/>
        <v>188867856.60999998</v>
      </c>
      <c r="AB479" s="101"/>
      <c r="AC479" s="101"/>
      <c r="AD479" s="101">
        <f t="shared" si="133"/>
        <v>0</v>
      </c>
      <c r="AE479" s="101">
        <v>6901172.2699999996</v>
      </c>
      <c r="AF479" s="101">
        <v>58289.47</v>
      </c>
      <c r="AG479" s="101">
        <f t="shared" si="134"/>
        <v>6959461.7399999993</v>
      </c>
      <c r="AH479" s="101">
        <v>26808992.68</v>
      </c>
      <c r="AI479" s="101">
        <v>691111.54</v>
      </c>
      <c r="AJ479" s="107">
        <f t="shared" si="124"/>
        <v>27500104.219999999</v>
      </c>
    </row>
    <row r="480" spans="1:36" ht="14.25" thickTop="1" thickBot="1" x14ac:dyDescent="0.25">
      <c r="A480" s="52" t="s">
        <v>94</v>
      </c>
      <c r="B480" s="102">
        <f>(D480+G480+J480+M480+P480+S480+V480+Y480+AB480+AE480+AH480)</f>
        <v>384547136.65999997</v>
      </c>
      <c r="C480" s="102">
        <f t="shared" si="123"/>
        <v>16169378.859999999</v>
      </c>
      <c r="D480" s="101">
        <v>1041802.52</v>
      </c>
      <c r="E480" s="101"/>
      <c r="F480" s="101">
        <f t="shared" si="125"/>
        <v>1041802.52</v>
      </c>
      <c r="G480" s="101">
        <v>11265645.33</v>
      </c>
      <c r="H480" s="101">
        <v>9969.98</v>
      </c>
      <c r="I480" s="101">
        <f t="shared" si="126"/>
        <v>11275615.310000001</v>
      </c>
      <c r="J480" s="101">
        <v>164644.20000000001</v>
      </c>
      <c r="K480" s="101">
        <v>14277130.209999999</v>
      </c>
      <c r="L480" s="101">
        <f t="shared" si="127"/>
        <v>14441774.409999998</v>
      </c>
      <c r="M480" s="101">
        <v>832338.59000000008</v>
      </c>
      <c r="N480" s="101"/>
      <c r="O480" s="101">
        <f t="shared" si="128"/>
        <v>832338.59000000008</v>
      </c>
      <c r="P480" s="101">
        <v>157682191.97</v>
      </c>
      <c r="Q480" s="101">
        <v>876401.82000000007</v>
      </c>
      <c r="R480" s="101">
        <f t="shared" si="129"/>
        <v>158558593.78999999</v>
      </c>
      <c r="S480" s="101">
        <v>4166634.42</v>
      </c>
      <c r="T480" s="101"/>
      <c r="U480" s="101">
        <f t="shared" si="130"/>
        <v>4166634.42</v>
      </c>
      <c r="V480" s="101">
        <v>5546981.0800000001</v>
      </c>
      <c r="W480" s="101"/>
      <c r="X480" s="101">
        <f t="shared" si="131"/>
        <v>5546981.0800000001</v>
      </c>
      <c r="Y480" s="101">
        <v>128818646.93000001</v>
      </c>
      <c r="Z480" s="101">
        <v>78052.429999999993</v>
      </c>
      <c r="AA480" s="101">
        <f t="shared" si="132"/>
        <v>128896699.36000001</v>
      </c>
      <c r="AB480" s="101"/>
      <c r="AC480" s="101"/>
      <c r="AD480" s="101">
        <f t="shared" si="133"/>
        <v>0</v>
      </c>
      <c r="AE480" s="101">
        <v>10678720.239999998</v>
      </c>
      <c r="AF480" s="101"/>
      <c r="AG480" s="101">
        <f t="shared" si="134"/>
        <v>10678720.239999998</v>
      </c>
      <c r="AH480" s="101">
        <v>64349531.38000001</v>
      </c>
      <c r="AI480" s="101">
        <v>927824.41999999993</v>
      </c>
      <c r="AJ480" s="107">
        <f t="shared" si="124"/>
        <v>65277355.800000012</v>
      </c>
    </row>
    <row r="481" spans="1:36" ht="14.25" thickTop="1" thickBot="1" x14ac:dyDescent="0.25">
      <c r="A481" s="52" t="s">
        <v>89</v>
      </c>
      <c r="B481" s="102">
        <f>(D481+G481+J481+M481+P481+S481+V481+Y481+AB481+AE481+AH481)</f>
        <v>386482586.33000004</v>
      </c>
      <c r="C481" s="102">
        <f t="shared" si="123"/>
        <v>192650243.28999999</v>
      </c>
      <c r="D481" s="101">
        <v>100815.03999999999</v>
      </c>
      <c r="E481" s="101"/>
      <c r="F481" s="101">
        <f t="shared" si="125"/>
        <v>100815.03999999999</v>
      </c>
      <c r="G481" s="101">
        <v>20458089.379999999</v>
      </c>
      <c r="H481" s="101"/>
      <c r="I481" s="101">
        <f t="shared" si="126"/>
        <v>20458089.379999999</v>
      </c>
      <c r="J481" s="101">
        <v>607166.73</v>
      </c>
      <c r="K481" s="101">
        <v>186389930.53</v>
      </c>
      <c r="L481" s="101">
        <f t="shared" si="127"/>
        <v>186997097.25999999</v>
      </c>
      <c r="M481" s="101">
        <v>1767345.81</v>
      </c>
      <c r="N481" s="101">
        <v>149796.25</v>
      </c>
      <c r="O481" s="101">
        <f t="shared" si="128"/>
        <v>1917142.06</v>
      </c>
      <c r="P481" s="101">
        <v>165822103.00999999</v>
      </c>
      <c r="Q481" s="101">
        <v>5357812.0600000005</v>
      </c>
      <c r="R481" s="101">
        <f t="shared" si="129"/>
        <v>171179915.06999999</v>
      </c>
      <c r="S481" s="101">
        <v>3906209.24</v>
      </c>
      <c r="T481" s="101"/>
      <c r="U481" s="101">
        <f t="shared" si="130"/>
        <v>3906209.24</v>
      </c>
      <c r="V481" s="101">
        <v>17558490.789999999</v>
      </c>
      <c r="W481" s="101"/>
      <c r="X481" s="101">
        <f t="shared" si="131"/>
        <v>17558490.789999999</v>
      </c>
      <c r="Y481" s="101">
        <v>132291489.83000001</v>
      </c>
      <c r="Z481" s="101">
        <v>301580.03999999998</v>
      </c>
      <c r="AA481" s="101">
        <f t="shared" si="132"/>
        <v>132593069.87000002</v>
      </c>
      <c r="AB481" s="101"/>
      <c r="AC481" s="101"/>
      <c r="AD481" s="101">
        <f t="shared" si="133"/>
        <v>0</v>
      </c>
      <c r="AE481" s="101">
        <v>10637364.27</v>
      </c>
      <c r="AF481" s="101">
        <v>83080</v>
      </c>
      <c r="AG481" s="101">
        <f t="shared" si="134"/>
        <v>10720444.27</v>
      </c>
      <c r="AH481" s="101">
        <v>33333512.229999997</v>
      </c>
      <c r="AI481" s="101">
        <v>368044.41000000003</v>
      </c>
      <c r="AJ481" s="107">
        <f t="shared" si="124"/>
        <v>33701556.639999993</v>
      </c>
    </row>
    <row r="482" spans="1:36" ht="14.25" thickTop="1" thickBot="1" x14ac:dyDescent="0.25">
      <c r="A482" s="52" t="s">
        <v>127</v>
      </c>
      <c r="B482" s="102">
        <f t="shared" si="122"/>
        <v>2517.7399999999998</v>
      </c>
      <c r="C482" s="102">
        <f t="shared" si="123"/>
        <v>930366.84</v>
      </c>
      <c r="D482" s="101"/>
      <c r="E482" s="101"/>
      <c r="F482" s="101">
        <f t="shared" si="125"/>
        <v>0</v>
      </c>
      <c r="G482" s="101">
        <v>2271.6099999999997</v>
      </c>
      <c r="H482" s="101"/>
      <c r="I482" s="101">
        <f t="shared" si="126"/>
        <v>2271.6099999999997</v>
      </c>
      <c r="J482" s="101"/>
      <c r="K482" s="101">
        <v>930366.84</v>
      </c>
      <c r="L482" s="101">
        <f t="shared" si="127"/>
        <v>930366.84</v>
      </c>
      <c r="M482" s="101">
        <v>246.13</v>
      </c>
      <c r="N482" s="101"/>
      <c r="O482" s="101">
        <f t="shared" si="128"/>
        <v>246.13</v>
      </c>
      <c r="P482" s="101"/>
      <c r="Q482" s="101"/>
      <c r="R482" s="101">
        <f t="shared" si="129"/>
        <v>0</v>
      </c>
      <c r="S482" s="101"/>
      <c r="T482" s="101"/>
      <c r="U482" s="101">
        <f t="shared" si="130"/>
        <v>0</v>
      </c>
      <c r="V482" s="101"/>
      <c r="W482" s="101"/>
      <c r="X482" s="101">
        <f t="shared" si="131"/>
        <v>0</v>
      </c>
      <c r="Y482" s="101"/>
      <c r="Z482" s="101"/>
      <c r="AA482" s="101">
        <f t="shared" si="132"/>
        <v>0</v>
      </c>
      <c r="AB482" s="101"/>
      <c r="AC482" s="101"/>
      <c r="AD482" s="101">
        <f t="shared" si="133"/>
        <v>0</v>
      </c>
      <c r="AE482" s="101"/>
      <c r="AF482" s="101"/>
      <c r="AG482" s="101">
        <f t="shared" si="134"/>
        <v>0</v>
      </c>
      <c r="AH482" s="101"/>
      <c r="AI482" s="101"/>
      <c r="AJ482" s="107">
        <f t="shared" si="124"/>
        <v>0</v>
      </c>
    </row>
    <row r="483" spans="1:36" ht="14.25" thickTop="1" thickBot="1" x14ac:dyDescent="0.25">
      <c r="A483" s="52" t="s">
        <v>91</v>
      </c>
      <c r="B483" s="102">
        <f t="shared" si="122"/>
        <v>102144870.0862069</v>
      </c>
      <c r="C483" s="102">
        <f t="shared" si="123"/>
        <v>346254.49</v>
      </c>
      <c r="D483" s="101"/>
      <c r="E483" s="101"/>
      <c r="F483" s="101">
        <f t="shared" si="125"/>
        <v>0</v>
      </c>
      <c r="G483" s="101">
        <v>46711.232758620688</v>
      </c>
      <c r="H483" s="101"/>
      <c r="I483" s="101">
        <f t="shared" si="126"/>
        <v>46711.232758620688</v>
      </c>
      <c r="J483" s="101"/>
      <c r="K483" s="101"/>
      <c r="L483" s="101">
        <f t="shared" si="127"/>
        <v>0</v>
      </c>
      <c r="M483" s="101"/>
      <c r="N483" s="101"/>
      <c r="O483" s="101">
        <f t="shared" si="128"/>
        <v>0</v>
      </c>
      <c r="P483" s="101">
        <v>14530350.25</v>
      </c>
      <c r="Q483" s="101">
        <v>329087.44</v>
      </c>
      <c r="R483" s="101">
        <f t="shared" si="129"/>
        <v>14859437.689999999</v>
      </c>
      <c r="S483" s="101">
        <v>226594.68103448278</v>
      </c>
      <c r="T483" s="101"/>
      <c r="U483" s="101">
        <f t="shared" si="130"/>
        <v>226594.68103448278</v>
      </c>
      <c r="V483" s="101">
        <v>24721.982758620692</v>
      </c>
      <c r="W483" s="101"/>
      <c r="X483" s="101">
        <f t="shared" si="131"/>
        <v>24721.982758620692</v>
      </c>
      <c r="Y483" s="101">
        <v>78360809.405172423</v>
      </c>
      <c r="Z483" s="101">
        <v>15442.63</v>
      </c>
      <c r="AA483" s="101">
        <f t="shared" si="132"/>
        <v>78376252.035172418</v>
      </c>
      <c r="AB483" s="101"/>
      <c r="AC483" s="101"/>
      <c r="AD483" s="101">
        <f t="shared" si="133"/>
        <v>0</v>
      </c>
      <c r="AE483" s="101">
        <v>4158901.3793103448</v>
      </c>
      <c r="AF483" s="101"/>
      <c r="AG483" s="101">
        <f t="shared" si="134"/>
        <v>4158901.3793103448</v>
      </c>
      <c r="AH483" s="101">
        <v>4796781.1551724141</v>
      </c>
      <c r="AI483" s="101">
        <v>1724.42</v>
      </c>
      <c r="AJ483" s="107">
        <f t="shared" si="124"/>
        <v>4798505.5751724141</v>
      </c>
    </row>
    <row r="484" spans="1:36" ht="14.25" thickTop="1" thickBot="1" x14ac:dyDescent="0.25">
      <c r="A484" s="52" t="s">
        <v>123</v>
      </c>
      <c r="B484" s="102">
        <f t="shared" si="122"/>
        <v>53431227.86410509</v>
      </c>
      <c r="C484" s="102">
        <f t="shared" si="123"/>
        <v>79215577.290000007</v>
      </c>
      <c r="D484" s="101"/>
      <c r="E484" s="101"/>
      <c r="F484" s="101">
        <f t="shared" si="125"/>
        <v>0</v>
      </c>
      <c r="G484" s="101">
        <v>18313403.200338323</v>
      </c>
      <c r="H484" s="101">
        <v>79215577.290000007</v>
      </c>
      <c r="I484" s="101">
        <f t="shared" si="126"/>
        <v>97528980.490338326</v>
      </c>
      <c r="J484" s="101"/>
      <c r="K484" s="101"/>
      <c r="L484" s="101">
        <f t="shared" si="127"/>
        <v>0</v>
      </c>
      <c r="M484" s="101">
        <v>1269665.3189650003</v>
      </c>
      <c r="N484" s="101"/>
      <c r="O484" s="101">
        <f t="shared" si="128"/>
        <v>1269665.3189650003</v>
      </c>
      <c r="P484" s="101">
        <v>27795114.017239004</v>
      </c>
      <c r="Q484" s="101"/>
      <c r="R484" s="101">
        <f t="shared" si="129"/>
        <v>27795114.017239004</v>
      </c>
      <c r="S484" s="101"/>
      <c r="T484" s="101"/>
      <c r="U484" s="101">
        <f t="shared" si="130"/>
        <v>0</v>
      </c>
      <c r="V484" s="101"/>
      <c r="W484" s="101"/>
      <c r="X484" s="101">
        <f t="shared" si="131"/>
        <v>0</v>
      </c>
      <c r="Y484" s="101"/>
      <c r="Z484" s="101"/>
      <c r="AA484" s="101">
        <f t="shared" si="132"/>
        <v>0</v>
      </c>
      <c r="AB484" s="101"/>
      <c r="AC484" s="101"/>
      <c r="AD484" s="101">
        <f t="shared" si="133"/>
        <v>0</v>
      </c>
      <c r="AE484" s="101"/>
      <c r="AF484" s="101"/>
      <c r="AG484" s="101">
        <f t="shared" si="134"/>
        <v>0</v>
      </c>
      <c r="AH484" s="101">
        <v>6053045.3275627606</v>
      </c>
      <c r="AI484" s="103"/>
      <c r="AJ484" s="107">
        <f t="shared" si="124"/>
        <v>6053045.3275627606</v>
      </c>
    </row>
    <row r="485" spans="1:36" ht="14.25" thickTop="1" thickBot="1" x14ac:dyDescent="0.25">
      <c r="A485" s="52" t="s">
        <v>78</v>
      </c>
      <c r="B485" s="102">
        <f t="shared" si="122"/>
        <v>99165802.129310355</v>
      </c>
      <c r="C485" s="102">
        <f t="shared" si="123"/>
        <v>2536.67</v>
      </c>
      <c r="D485" s="101"/>
      <c r="E485" s="101"/>
      <c r="F485" s="101">
        <f t="shared" si="125"/>
        <v>0</v>
      </c>
      <c r="G485" s="101">
        <v>26162.112068965518</v>
      </c>
      <c r="H485" s="101"/>
      <c r="I485" s="101">
        <f t="shared" si="126"/>
        <v>26162.112068965518</v>
      </c>
      <c r="J485" s="101"/>
      <c r="K485" s="101"/>
      <c r="L485" s="101">
        <f t="shared" si="127"/>
        <v>0</v>
      </c>
      <c r="M485" s="101">
        <v>3693.5086206896558</v>
      </c>
      <c r="N485" s="101"/>
      <c r="O485" s="101">
        <f t="shared" si="128"/>
        <v>3693.5086206896558</v>
      </c>
      <c r="P485" s="101">
        <v>71800.068965517246</v>
      </c>
      <c r="Q485" s="101"/>
      <c r="R485" s="101">
        <f t="shared" si="129"/>
        <v>71800.068965517246</v>
      </c>
      <c r="S485" s="101">
        <v>14801.724137931036</v>
      </c>
      <c r="T485" s="101"/>
      <c r="U485" s="101">
        <f t="shared" si="130"/>
        <v>14801.724137931036</v>
      </c>
      <c r="V485" s="101">
        <v>2094854.9137931038</v>
      </c>
      <c r="W485" s="101"/>
      <c r="X485" s="101">
        <f t="shared" si="131"/>
        <v>2094854.9137931038</v>
      </c>
      <c r="Y485" s="101">
        <v>96779857.637931049</v>
      </c>
      <c r="Z485" s="101">
        <v>2536.67</v>
      </c>
      <c r="AA485" s="101">
        <f t="shared" si="132"/>
        <v>96782394.307931051</v>
      </c>
      <c r="AB485" s="101"/>
      <c r="AC485" s="101"/>
      <c r="AD485" s="101">
        <f t="shared" si="133"/>
        <v>0</v>
      </c>
      <c r="AE485" s="101">
        <v>77035.017241379319</v>
      </c>
      <c r="AF485" s="101"/>
      <c r="AG485" s="101">
        <f t="shared" si="134"/>
        <v>77035.017241379319</v>
      </c>
      <c r="AH485" s="101">
        <v>97597.14655172413</v>
      </c>
      <c r="AI485" s="101"/>
      <c r="AJ485" s="107">
        <f t="shared" si="124"/>
        <v>97597.14655172413</v>
      </c>
    </row>
    <row r="486" spans="1:36" ht="14.25" thickTop="1" thickBot="1" x14ac:dyDescent="0.25">
      <c r="A486" s="52" t="s">
        <v>93</v>
      </c>
      <c r="B486" s="102">
        <f t="shared" si="122"/>
        <v>10476787.241379311</v>
      </c>
      <c r="C486" s="102">
        <f t="shared" si="123"/>
        <v>173668916.06999999</v>
      </c>
      <c r="D486" s="101">
        <v>7231476.9568965528</v>
      </c>
      <c r="E486" s="101"/>
      <c r="F486" s="101">
        <f t="shared" si="125"/>
        <v>7231476.9568965528</v>
      </c>
      <c r="G486" s="101">
        <v>3245310.284482759</v>
      </c>
      <c r="H486" s="101">
        <v>151934.57</v>
      </c>
      <c r="I486" s="101">
        <f t="shared" si="126"/>
        <v>3397244.8544827588</v>
      </c>
      <c r="J486" s="101"/>
      <c r="K486" s="101">
        <v>173516981.5</v>
      </c>
      <c r="L486" s="101">
        <f t="shared" si="127"/>
        <v>173516981.5</v>
      </c>
      <c r="M486" s="101"/>
      <c r="N486" s="101"/>
      <c r="O486" s="101">
        <f t="shared" si="128"/>
        <v>0</v>
      </c>
      <c r="P486" s="101"/>
      <c r="Q486" s="101"/>
      <c r="R486" s="101">
        <f t="shared" si="129"/>
        <v>0</v>
      </c>
      <c r="S486" s="101"/>
      <c r="T486" s="101"/>
      <c r="U486" s="101">
        <f t="shared" si="130"/>
        <v>0</v>
      </c>
      <c r="V486" s="101"/>
      <c r="W486" s="101"/>
      <c r="X486" s="101">
        <f t="shared" si="131"/>
        <v>0</v>
      </c>
      <c r="Y486" s="101"/>
      <c r="Z486" s="101"/>
      <c r="AA486" s="101">
        <f t="shared" si="132"/>
        <v>0</v>
      </c>
      <c r="AB486" s="101"/>
      <c r="AC486" s="101"/>
      <c r="AD486" s="101">
        <f t="shared" si="133"/>
        <v>0</v>
      </c>
      <c r="AE486" s="101"/>
      <c r="AF486" s="101"/>
      <c r="AG486" s="101">
        <f t="shared" si="134"/>
        <v>0</v>
      </c>
      <c r="AH486" s="101"/>
      <c r="AI486" s="101"/>
      <c r="AJ486" s="107">
        <f t="shared" si="124"/>
        <v>0</v>
      </c>
    </row>
    <row r="487" spans="1:36" ht="14.25" thickTop="1" thickBot="1" x14ac:dyDescent="0.25">
      <c r="A487" s="52" t="s">
        <v>96</v>
      </c>
      <c r="B487" s="102">
        <f t="shared" si="122"/>
        <v>10569046.829999998</v>
      </c>
      <c r="C487" s="102">
        <f t="shared" si="123"/>
        <v>0</v>
      </c>
      <c r="D487" s="101">
        <v>29210.959999999999</v>
      </c>
      <c r="E487" s="101"/>
      <c r="F487" s="101">
        <f t="shared" si="125"/>
        <v>29210.959999999999</v>
      </c>
      <c r="G487" s="101">
        <v>69308.289999999994</v>
      </c>
      <c r="H487" s="101"/>
      <c r="I487" s="101">
        <f t="shared" si="126"/>
        <v>69308.289999999994</v>
      </c>
      <c r="J487" s="101"/>
      <c r="K487" s="101"/>
      <c r="L487" s="101">
        <f t="shared" si="127"/>
        <v>0</v>
      </c>
      <c r="M487" s="101">
        <v>35293.99</v>
      </c>
      <c r="N487" s="101"/>
      <c r="O487" s="101">
        <f t="shared" si="128"/>
        <v>35293.99</v>
      </c>
      <c r="P487" s="101">
        <v>4043906.63</v>
      </c>
      <c r="Q487" s="101"/>
      <c r="R487" s="101">
        <f t="shared" si="129"/>
        <v>4043906.63</v>
      </c>
      <c r="S487" s="101"/>
      <c r="T487" s="101"/>
      <c r="U487" s="101">
        <f t="shared" si="130"/>
        <v>0</v>
      </c>
      <c r="V487" s="101">
        <v>185847.77</v>
      </c>
      <c r="W487" s="101"/>
      <c r="X487" s="101">
        <f t="shared" si="131"/>
        <v>185847.77</v>
      </c>
      <c r="Y487" s="101">
        <v>4281430.17</v>
      </c>
      <c r="Z487" s="101"/>
      <c r="AA487" s="101">
        <f t="shared" si="132"/>
        <v>4281430.17</v>
      </c>
      <c r="AB487" s="101"/>
      <c r="AC487" s="101"/>
      <c r="AD487" s="101">
        <f t="shared" si="133"/>
        <v>0</v>
      </c>
      <c r="AE487" s="101">
        <v>386377.77999999997</v>
      </c>
      <c r="AF487" s="101"/>
      <c r="AG487" s="101">
        <f t="shared" si="134"/>
        <v>386377.77999999997</v>
      </c>
      <c r="AH487" s="101">
        <v>1537671.24</v>
      </c>
      <c r="AI487" s="101"/>
      <c r="AJ487" s="107">
        <f t="shared" si="124"/>
        <v>1537671.24</v>
      </c>
    </row>
    <row r="488" spans="1:36" ht="14.25" thickTop="1" thickBot="1" x14ac:dyDescent="0.25">
      <c r="A488" s="52" t="s">
        <v>83</v>
      </c>
      <c r="B488" s="102">
        <f t="shared" si="122"/>
        <v>34285041.181034483</v>
      </c>
      <c r="C488" s="102">
        <f t="shared" si="123"/>
        <v>0</v>
      </c>
      <c r="D488" s="101"/>
      <c r="E488" s="101"/>
      <c r="F488" s="101">
        <f t="shared" si="125"/>
        <v>0</v>
      </c>
      <c r="G488" s="101"/>
      <c r="H488" s="101"/>
      <c r="I488" s="101">
        <f t="shared" si="126"/>
        <v>0</v>
      </c>
      <c r="J488" s="101"/>
      <c r="K488" s="101"/>
      <c r="L488" s="101">
        <f t="shared" si="127"/>
        <v>0</v>
      </c>
      <c r="M488" s="101"/>
      <c r="N488" s="101"/>
      <c r="O488" s="101">
        <f t="shared" si="128"/>
        <v>0</v>
      </c>
      <c r="P488" s="101"/>
      <c r="Q488" s="101"/>
      <c r="R488" s="101">
        <f t="shared" si="129"/>
        <v>0</v>
      </c>
      <c r="S488" s="101"/>
      <c r="T488" s="101"/>
      <c r="U488" s="101">
        <f t="shared" si="130"/>
        <v>0</v>
      </c>
      <c r="V488" s="101"/>
      <c r="W488" s="101"/>
      <c r="X488" s="101">
        <f t="shared" si="131"/>
        <v>0</v>
      </c>
      <c r="Y488" s="101">
        <v>34285041.181034483</v>
      </c>
      <c r="Z488" s="101"/>
      <c r="AA488" s="101">
        <f t="shared" si="132"/>
        <v>34285041.181034483</v>
      </c>
      <c r="AB488" s="101"/>
      <c r="AC488" s="101"/>
      <c r="AD488" s="101">
        <f t="shared" si="133"/>
        <v>0</v>
      </c>
      <c r="AE488" s="101"/>
      <c r="AF488" s="101"/>
      <c r="AG488" s="101">
        <f t="shared" si="134"/>
        <v>0</v>
      </c>
      <c r="AH488" s="101"/>
      <c r="AI488" s="101"/>
      <c r="AJ488" s="107">
        <f t="shared" si="124"/>
        <v>0</v>
      </c>
    </row>
    <row r="489" spans="1:36" ht="14.25" thickTop="1" thickBot="1" x14ac:dyDescent="0.25">
      <c r="A489" s="52" t="s">
        <v>125</v>
      </c>
      <c r="B489" s="102">
        <f t="shared" si="122"/>
        <v>140219.88</v>
      </c>
      <c r="C489" s="102">
        <f t="shared" si="123"/>
        <v>16422</v>
      </c>
      <c r="D489" s="101">
        <v>18106.03</v>
      </c>
      <c r="E489" s="101"/>
      <c r="F489" s="101">
        <f t="shared" si="125"/>
        <v>18106.03</v>
      </c>
      <c r="G489" s="101"/>
      <c r="H489" s="101"/>
      <c r="I489" s="101">
        <f t="shared" si="126"/>
        <v>0</v>
      </c>
      <c r="J489" s="101">
        <v>5867.31</v>
      </c>
      <c r="K489" s="101">
        <v>16422</v>
      </c>
      <c r="L489" s="101">
        <f t="shared" si="127"/>
        <v>22289.31</v>
      </c>
      <c r="M489" s="101"/>
      <c r="N489" s="101"/>
      <c r="O489" s="101">
        <f t="shared" si="128"/>
        <v>0</v>
      </c>
      <c r="P489" s="101"/>
      <c r="Q489" s="101"/>
      <c r="R489" s="101">
        <f t="shared" si="129"/>
        <v>0</v>
      </c>
      <c r="S489" s="101"/>
      <c r="T489" s="101"/>
      <c r="U489" s="101">
        <f t="shared" si="130"/>
        <v>0</v>
      </c>
      <c r="V489" s="101"/>
      <c r="W489" s="101"/>
      <c r="X489" s="101">
        <f t="shared" si="131"/>
        <v>0</v>
      </c>
      <c r="Y489" s="101">
        <v>7332.77</v>
      </c>
      <c r="Z489" s="101"/>
      <c r="AA489" s="101">
        <f t="shared" si="132"/>
        <v>7332.77</v>
      </c>
      <c r="AB489" s="101"/>
      <c r="AC489" s="101"/>
      <c r="AD489" s="101">
        <f t="shared" si="133"/>
        <v>0</v>
      </c>
      <c r="AE489" s="101"/>
      <c r="AF489" s="101"/>
      <c r="AG489" s="101">
        <f t="shared" si="134"/>
        <v>0</v>
      </c>
      <c r="AH489" s="101">
        <v>108913.77</v>
      </c>
      <c r="AI489" s="101"/>
      <c r="AJ489" s="107">
        <f t="shared" si="124"/>
        <v>108913.77</v>
      </c>
    </row>
    <row r="490" spans="1:36" ht="14.25" thickTop="1" thickBot="1" x14ac:dyDescent="0.25">
      <c r="A490" s="52" t="s">
        <v>81</v>
      </c>
      <c r="B490" s="102">
        <f t="shared" si="122"/>
        <v>35152641.577586211</v>
      </c>
      <c r="C490" s="102">
        <f t="shared" si="123"/>
        <v>140741.54999999999</v>
      </c>
      <c r="D490" s="101"/>
      <c r="E490" s="101"/>
      <c r="F490" s="101">
        <f t="shared" si="125"/>
        <v>0</v>
      </c>
      <c r="G490" s="101">
        <v>14768621.732758621</v>
      </c>
      <c r="H490" s="101">
        <v>82189.899999999994</v>
      </c>
      <c r="I490" s="101">
        <f t="shared" si="126"/>
        <v>14850811.632758621</v>
      </c>
      <c r="J490" s="101"/>
      <c r="K490" s="101"/>
      <c r="L490" s="101">
        <f t="shared" si="127"/>
        <v>0</v>
      </c>
      <c r="M490" s="101"/>
      <c r="N490" s="101"/>
      <c r="O490" s="101">
        <f t="shared" si="128"/>
        <v>0</v>
      </c>
      <c r="P490" s="101">
        <v>4773227.3189655179</v>
      </c>
      <c r="Q490" s="101"/>
      <c r="R490" s="101">
        <f t="shared" si="129"/>
        <v>4773227.3189655179</v>
      </c>
      <c r="S490" s="101"/>
      <c r="T490" s="101"/>
      <c r="U490" s="101">
        <f t="shared" si="130"/>
        <v>0</v>
      </c>
      <c r="V490" s="101">
        <v>9156.5775862068967</v>
      </c>
      <c r="W490" s="101"/>
      <c r="X490" s="101">
        <f t="shared" si="131"/>
        <v>9156.5775862068967</v>
      </c>
      <c r="Y490" s="101">
        <v>14313577.448275862</v>
      </c>
      <c r="Z490" s="101"/>
      <c r="AA490" s="101">
        <f t="shared" si="132"/>
        <v>14313577.448275862</v>
      </c>
      <c r="AB490" s="101"/>
      <c r="AC490" s="101"/>
      <c r="AD490" s="101">
        <f t="shared" si="133"/>
        <v>0</v>
      </c>
      <c r="AE490" s="101">
        <v>595186.97413793113</v>
      </c>
      <c r="AF490" s="101"/>
      <c r="AG490" s="101">
        <f t="shared" si="134"/>
        <v>595186.97413793113</v>
      </c>
      <c r="AH490" s="101">
        <v>692871.52586206899</v>
      </c>
      <c r="AI490" s="101">
        <v>58551.65</v>
      </c>
      <c r="AJ490" s="107">
        <f t="shared" si="124"/>
        <v>751423.17586206901</v>
      </c>
    </row>
    <row r="491" spans="1:36" ht="14.25" thickTop="1" thickBot="1" x14ac:dyDescent="0.25">
      <c r="A491" s="52" t="s">
        <v>80</v>
      </c>
      <c r="B491" s="102">
        <f t="shared" si="122"/>
        <v>32324500.899999999</v>
      </c>
      <c r="C491" s="102">
        <f t="shared" si="123"/>
        <v>448600.82</v>
      </c>
      <c r="D491" s="101"/>
      <c r="E491" s="101"/>
      <c r="F491" s="101">
        <f t="shared" si="125"/>
        <v>0</v>
      </c>
      <c r="G491" s="101">
        <v>9508116.4299999997</v>
      </c>
      <c r="H491" s="101">
        <v>355890.07</v>
      </c>
      <c r="I491" s="101">
        <f t="shared" si="126"/>
        <v>9864006.5</v>
      </c>
      <c r="J491" s="101"/>
      <c r="K491" s="101"/>
      <c r="L491" s="101">
        <f t="shared" si="127"/>
        <v>0</v>
      </c>
      <c r="M491" s="101"/>
      <c r="N491" s="101"/>
      <c r="O491" s="101">
        <f t="shared" si="128"/>
        <v>0</v>
      </c>
      <c r="P491" s="101">
        <v>2074904.85</v>
      </c>
      <c r="Q491" s="101">
        <v>66176.63</v>
      </c>
      <c r="R491" s="101">
        <f t="shared" si="129"/>
        <v>2141081.48</v>
      </c>
      <c r="S491" s="101">
        <v>107686.15</v>
      </c>
      <c r="T491" s="101"/>
      <c r="U491" s="101">
        <f t="shared" si="130"/>
        <v>107686.15</v>
      </c>
      <c r="V491" s="101"/>
      <c r="W491" s="101"/>
      <c r="X491" s="101">
        <f t="shared" si="131"/>
        <v>0</v>
      </c>
      <c r="Y491" s="101">
        <v>16713126.779999999</v>
      </c>
      <c r="Z491" s="101">
        <v>26534.12</v>
      </c>
      <c r="AA491" s="101">
        <f t="shared" si="132"/>
        <v>16739660.899999999</v>
      </c>
      <c r="AB491" s="101"/>
      <c r="AC491" s="101"/>
      <c r="AD491" s="101">
        <f t="shared" si="133"/>
        <v>0</v>
      </c>
      <c r="AE491" s="101">
        <v>1561829.6300000001</v>
      </c>
      <c r="AF491" s="101"/>
      <c r="AG491" s="101">
        <f t="shared" si="134"/>
        <v>1561829.6300000001</v>
      </c>
      <c r="AH491" s="101">
        <v>2358837.06</v>
      </c>
      <c r="AI491" s="101"/>
      <c r="AJ491" s="107">
        <f t="shared" si="124"/>
        <v>2358837.06</v>
      </c>
    </row>
    <row r="492" spans="1:36" ht="14.25" thickTop="1" thickBot="1" x14ac:dyDescent="0.25">
      <c r="A492" s="52" t="s">
        <v>104</v>
      </c>
      <c r="B492" s="102">
        <f t="shared" si="122"/>
        <v>61426502.720000006</v>
      </c>
      <c r="C492" s="102">
        <f t="shared" si="123"/>
        <v>0</v>
      </c>
      <c r="D492" s="101"/>
      <c r="E492" s="101"/>
      <c r="F492" s="101">
        <f t="shared" si="125"/>
        <v>0</v>
      </c>
      <c r="G492" s="101">
        <v>61282.3</v>
      </c>
      <c r="H492" s="101"/>
      <c r="I492" s="101">
        <f t="shared" si="126"/>
        <v>61282.3</v>
      </c>
      <c r="J492" s="101"/>
      <c r="K492" s="101"/>
      <c r="L492" s="101">
        <f t="shared" si="127"/>
        <v>0</v>
      </c>
      <c r="M492" s="101"/>
      <c r="N492" s="101"/>
      <c r="O492" s="101">
        <f t="shared" si="128"/>
        <v>0</v>
      </c>
      <c r="P492" s="101">
        <v>220792.05000000002</v>
      </c>
      <c r="Q492" s="101"/>
      <c r="R492" s="101">
        <f t="shared" si="129"/>
        <v>220792.05000000002</v>
      </c>
      <c r="S492" s="101">
        <v>64138.79</v>
      </c>
      <c r="T492" s="101"/>
      <c r="U492" s="101">
        <f t="shared" si="130"/>
        <v>64138.79</v>
      </c>
      <c r="V492" s="101">
        <v>348501.82000000007</v>
      </c>
      <c r="W492" s="101"/>
      <c r="X492" s="101">
        <f t="shared" si="131"/>
        <v>348501.82000000007</v>
      </c>
      <c r="Y492" s="101">
        <v>54863024.660000004</v>
      </c>
      <c r="Z492" s="101"/>
      <c r="AA492" s="101">
        <f t="shared" si="132"/>
        <v>54863024.660000004</v>
      </c>
      <c r="AB492" s="101"/>
      <c r="AC492" s="101"/>
      <c r="AD492" s="101">
        <f t="shared" si="133"/>
        <v>0</v>
      </c>
      <c r="AE492" s="101">
        <v>5562936.2499999991</v>
      </c>
      <c r="AF492" s="101"/>
      <c r="AG492" s="101">
        <f t="shared" si="134"/>
        <v>5562936.2499999991</v>
      </c>
      <c r="AH492" s="101">
        <v>305826.84999999998</v>
      </c>
      <c r="AI492" s="101"/>
      <c r="AJ492" s="107">
        <f t="shared" si="124"/>
        <v>305826.84999999998</v>
      </c>
    </row>
    <row r="493" spans="1:36" ht="14.25" thickTop="1" thickBot="1" x14ac:dyDescent="0.25">
      <c r="A493" s="52" t="s">
        <v>79</v>
      </c>
      <c r="B493" s="102">
        <f t="shared" si="122"/>
        <v>34209565.726896554</v>
      </c>
      <c r="C493" s="102">
        <f t="shared" si="123"/>
        <v>87126092.409999996</v>
      </c>
      <c r="D493" s="101">
        <v>12037.379310344828</v>
      </c>
      <c r="E493" s="101"/>
      <c r="F493" s="101">
        <f t="shared" si="125"/>
        <v>12037.379310344828</v>
      </c>
      <c r="G493" s="101">
        <v>2192966.5517241377</v>
      </c>
      <c r="H493" s="101">
        <v>87029627.659999996</v>
      </c>
      <c r="I493" s="101">
        <f t="shared" si="126"/>
        <v>89222594.211724132</v>
      </c>
      <c r="J493" s="101"/>
      <c r="K493" s="101">
        <v>47283.44</v>
      </c>
      <c r="L493" s="101">
        <f t="shared" si="127"/>
        <v>47283.44</v>
      </c>
      <c r="M493" s="101">
        <v>2623.25</v>
      </c>
      <c r="N493" s="101"/>
      <c r="O493" s="101">
        <f t="shared" si="128"/>
        <v>2623.25</v>
      </c>
      <c r="P493" s="101">
        <v>4872953.5710344827</v>
      </c>
      <c r="Q493" s="101"/>
      <c r="R493" s="101">
        <f t="shared" si="129"/>
        <v>4872953.5710344827</v>
      </c>
      <c r="S493" s="101">
        <v>2474548.0258620693</v>
      </c>
      <c r="T493" s="101"/>
      <c r="U493" s="101">
        <f t="shared" si="130"/>
        <v>2474548.0258620693</v>
      </c>
      <c r="V493" s="101">
        <v>289777.29310344829</v>
      </c>
      <c r="W493" s="101"/>
      <c r="X493" s="101">
        <f t="shared" si="131"/>
        <v>289777.29310344829</v>
      </c>
      <c r="Y493" s="101">
        <v>18440327.633793104</v>
      </c>
      <c r="Z493" s="101">
        <v>49181.31</v>
      </c>
      <c r="AA493" s="101">
        <f t="shared" si="132"/>
        <v>18489508.943793103</v>
      </c>
      <c r="AB493" s="101"/>
      <c r="AC493" s="101"/>
      <c r="AD493" s="101">
        <f t="shared" si="133"/>
        <v>0</v>
      </c>
      <c r="AE493" s="101">
        <v>4127004.1293103453</v>
      </c>
      <c r="AF493" s="101"/>
      <c r="AG493" s="101">
        <f t="shared" si="134"/>
        <v>4127004.1293103453</v>
      </c>
      <c r="AH493" s="101">
        <v>1797327.8927586207</v>
      </c>
      <c r="AI493" s="101"/>
      <c r="AJ493" s="107">
        <f t="shared" si="124"/>
        <v>1797327.8927586207</v>
      </c>
    </row>
    <row r="494" spans="1:36" ht="14.25" thickTop="1" thickBot="1" x14ac:dyDescent="0.25">
      <c r="A494" s="52" t="s">
        <v>84</v>
      </c>
      <c r="B494" s="102">
        <f t="shared" si="122"/>
        <v>0</v>
      </c>
      <c r="C494" s="102">
        <f t="shared" si="123"/>
        <v>0</v>
      </c>
      <c r="D494" s="101"/>
      <c r="E494" s="101"/>
      <c r="F494" s="101">
        <f t="shared" si="125"/>
        <v>0</v>
      </c>
      <c r="G494" s="101"/>
      <c r="H494" s="101"/>
      <c r="I494" s="101">
        <f t="shared" si="126"/>
        <v>0</v>
      </c>
      <c r="J494" s="101"/>
      <c r="K494" s="101"/>
      <c r="L494" s="101">
        <f t="shared" si="127"/>
        <v>0</v>
      </c>
      <c r="M494" s="101"/>
      <c r="N494" s="101"/>
      <c r="O494" s="101">
        <f t="shared" si="128"/>
        <v>0</v>
      </c>
      <c r="P494" s="101"/>
      <c r="Q494" s="101"/>
      <c r="R494" s="101">
        <f t="shared" si="129"/>
        <v>0</v>
      </c>
      <c r="S494" s="101"/>
      <c r="T494" s="101"/>
      <c r="U494" s="101">
        <f t="shared" si="130"/>
        <v>0</v>
      </c>
      <c r="V494" s="101"/>
      <c r="W494" s="101"/>
      <c r="X494" s="101">
        <f t="shared" si="131"/>
        <v>0</v>
      </c>
      <c r="Y494" s="101"/>
      <c r="Z494" s="101"/>
      <c r="AA494" s="101">
        <f t="shared" si="132"/>
        <v>0</v>
      </c>
      <c r="AB494" s="101"/>
      <c r="AC494" s="101"/>
      <c r="AD494" s="101">
        <f t="shared" si="133"/>
        <v>0</v>
      </c>
      <c r="AE494" s="101"/>
      <c r="AF494" s="101"/>
      <c r="AG494" s="101">
        <f t="shared" si="134"/>
        <v>0</v>
      </c>
      <c r="AH494" s="101"/>
      <c r="AI494" s="101"/>
      <c r="AJ494" s="107">
        <f t="shared" si="124"/>
        <v>0</v>
      </c>
    </row>
    <row r="495" spans="1:36" ht="14.25" thickTop="1" thickBot="1" x14ac:dyDescent="0.25">
      <c r="A495" s="52" t="s">
        <v>98</v>
      </c>
      <c r="B495" s="102">
        <f t="shared" si="122"/>
        <v>2305990.0258620693</v>
      </c>
      <c r="C495" s="102">
        <f t="shared" si="123"/>
        <v>22961195.09</v>
      </c>
      <c r="D495" s="101"/>
      <c r="E495" s="101"/>
      <c r="F495" s="101">
        <f t="shared" si="125"/>
        <v>0</v>
      </c>
      <c r="G495" s="101">
        <v>2305990.0258620693</v>
      </c>
      <c r="H495" s="101"/>
      <c r="I495" s="101">
        <f t="shared" si="126"/>
        <v>2305990.0258620693</v>
      </c>
      <c r="J495" s="101"/>
      <c r="K495" s="101">
        <v>22961195.09</v>
      </c>
      <c r="L495" s="101">
        <f t="shared" si="127"/>
        <v>22961195.09</v>
      </c>
      <c r="M495" s="101"/>
      <c r="N495" s="101"/>
      <c r="O495" s="101">
        <f t="shared" si="128"/>
        <v>0</v>
      </c>
      <c r="P495" s="101"/>
      <c r="Q495" s="101"/>
      <c r="R495" s="101">
        <f t="shared" si="129"/>
        <v>0</v>
      </c>
      <c r="S495" s="101"/>
      <c r="T495" s="101"/>
      <c r="U495" s="101">
        <f t="shared" si="130"/>
        <v>0</v>
      </c>
      <c r="V495" s="101"/>
      <c r="W495" s="101"/>
      <c r="X495" s="101">
        <f t="shared" si="131"/>
        <v>0</v>
      </c>
      <c r="Y495" s="101"/>
      <c r="Z495" s="101"/>
      <c r="AA495" s="101">
        <f t="shared" si="132"/>
        <v>0</v>
      </c>
      <c r="AB495" s="101"/>
      <c r="AC495" s="101"/>
      <c r="AD495" s="101">
        <f t="shared" si="133"/>
        <v>0</v>
      </c>
      <c r="AE495" s="101"/>
      <c r="AF495" s="101"/>
      <c r="AG495" s="101">
        <f t="shared" si="134"/>
        <v>0</v>
      </c>
      <c r="AH495" s="101"/>
      <c r="AI495" s="101"/>
      <c r="AJ495" s="107">
        <f t="shared" si="124"/>
        <v>0</v>
      </c>
    </row>
    <row r="496" spans="1:36" ht="14.25" thickTop="1" thickBot="1" x14ac:dyDescent="0.25">
      <c r="A496" s="52" t="s">
        <v>90</v>
      </c>
      <c r="B496" s="102">
        <f t="shared" si="122"/>
        <v>5160708.1034482773</v>
      </c>
      <c r="C496" s="102">
        <f t="shared" si="123"/>
        <v>58180</v>
      </c>
      <c r="D496" s="101">
        <v>121758.62068965517</v>
      </c>
      <c r="E496" s="101"/>
      <c r="F496" s="101">
        <f t="shared" si="125"/>
        <v>121758.62068965517</v>
      </c>
      <c r="G496" s="101">
        <v>309447.92241379316</v>
      </c>
      <c r="H496" s="101"/>
      <c r="I496" s="101">
        <f t="shared" si="126"/>
        <v>309447.92241379316</v>
      </c>
      <c r="J496" s="101"/>
      <c r="K496" s="101">
        <v>58180</v>
      </c>
      <c r="L496" s="101">
        <f t="shared" si="127"/>
        <v>58180</v>
      </c>
      <c r="M496" s="101"/>
      <c r="N496" s="101"/>
      <c r="O496" s="101">
        <f t="shared" si="128"/>
        <v>0</v>
      </c>
      <c r="P496" s="101">
        <v>68190.206896551725</v>
      </c>
      <c r="Q496" s="101"/>
      <c r="R496" s="101">
        <f t="shared" si="129"/>
        <v>68190.206896551725</v>
      </c>
      <c r="S496" s="101">
        <v>323859.98275862075</v>
      </c>
      <c r="T496" s="101"/>
      <c r="U496" s="101">
        <f t="shared" si="130"/>
        <v>323859.98275862075</v>
      </c>
      <c r="V496" s="101"/>
      <c r="W496" s="101"/>
      <c r="X496" s="101">
        <f t="shared" si="131"/>
        <v>0</v>
      </c>
      <c r="Y496" s="101">
        <v>3920159.5431034486</v>
      </c>
      <c r="Z496" s="101"/>
      <c r="AA496" s="101">
        <f t="shared" si="132"/>
        <v>3920159.5431034486</v>
      </c>
      <c r="AB496" s="101"/>
      <c r="AC496" s="101"/>
      <c r="AD496" s="101">
        <f t="shared" si="133"/>
        <v>0</v>
      </c>
      <c r="AE496" s="101">
        <v>153384.62931034484</v>
      </c>
      <c r="AF496" s="101"/>
      <c r="AG496" s="101">
        <f t="shared" si="134"/>
        <v>153384.62931034484</v>
      </c>
      <c r="AH496" s="101">
        <v>263907.19827586209</v>
      </c>
      <c r="AI496" s="101"/>
      <c r="AJ496" s="107">
        <f t="shared" si="124"/>
        <v>263907.19827586209</v>
      </c>
    </row>
    <row r="497" spans="1:36" ht="14.25" thickTop="1" thickBot="1" x14ac:dyDescent="0.25">
      <c r="A497" s="52" t="s">
        <v>99</v>
      </c>
      <c r="B497" s="102">
        <f t="shared" si="122"/>
        <v>65477316.810344405</v>
      </c>
      <c r="C497" s="102">
        <f t="shared" si="123"/>
        <v>279124.45</v>
      </c>
      <c r="D497" s="101">
        <v>491042.74137931032</v>
      </c>
      <c r="E497" s="101"/>
      <c r="F497" s="101">
        <f t="shared" si="125"/>
        <v>491042.74137931032</v>
      </c>
      <c r="G497" s="101"/>
      <c r="H497" s="101"/>
      <c r="I497" s="101">
        <f t="shared" si="126"/>
        <v>0</v>
      </c>
      <c r="J497" s="101"/>
      <c r="K497" s="101"/>
      <c r="L497" s="101">
        <f t="shared" si="127"/>
        <v>0</v>
      </c>
      <c r="M497" s="101">
        <v>647.62068965517244</v>
      </c>
      <c r="N497" s="101"/>
      <c r="O497" s="101">
        <f t="shared" si="128"/>
        <v>647.62068965517244</v>
      </c>
      <c r="P497" s="101">
        <v>958862.3448275862</v>
      </c>
      <c r="Q497" s="101"/>
      <c r="R497" s="101">
        <f t="shared" si="129"/>
        <v>958862.3448275862</v>
      </c>
      <c r="S497" s="101">
        <v>-17051.71551724138</v>
      </c>
      <c r="T497" s="101"/>
      <c r="U497" s="101">
        <f t="shared" si="130"/>
        <v>-17051.71551724138</v>
      </c>
      <c r="V497" s="101"/>
      <c r="W497" s="101"/>
      <c r="X497" s="101">
        <f t="shared" si="131"/>
        <v>0</v>
      </c>
      <c r="Y497" s="101">
        <v>42257655.82758595</v>
      </c>
      <c r="Z497" s="101">
        <v>140420.45000000001</v>
      </c>
      <c r="AA497" s="101">
        <f t="shared" si="132"/>
        <v>42398076.277585953</v>
      </c>
      <c r="AB497" s="101"/>
      <c r="AC497" s="101"/>
      <c r="AD497" s="101">
        <f t="shared" si="133"/>
        <v>0</v>
      </c>
      <c r="AE497" s="101">
        <v>19784111.76724121</v>
      </c>
      <c r="AF497" s="101">
        <v>138704</v>
      </c>
      <c r="AG497" s="101">
        <f t="shared" si="134"/>
        <v>19922815.76724121</v>
      </c>
      <c r="AH497" s="101">
        <v>2002048.2241379314</v>
      </c>
      <c r="AI497" s="101"/>
      <c r="AJ497" s="107">
        <f t="shared" si="124"/>
        <v>2002048.2241379314</v>
      </c>
    </row>
    <row r="498" spans="1:36" ht="14.25" thickTop="1" thickBot="1" x14ac:dyDescent="0.25">
      <c r="A498" s="51" t="s">
        <v>112</v>
      </c>
      <c r="B498" s="102">
        <f t="shared" si="122"/>
        <v>41264815.465517238</v>
      </c>
      <c r="C498" s="102">
        <f t="shared" si="123"/>
        <v>0</v>
      </c>
      <c r="D498" s="101">
        <v>2644.4051724137935</v>
      </c>
      <c r="E498" s="101"/>
      <c r="F498" s="101">
        <f t="shared" si="125"/>
        <v>2644.4051724137935</v>
      </c>
      <c r="G498" s="101">
        <v>1078923.8103448278</v>
      </c>
      <c r="H498" s="101"/>
      <c r="I498" s="101">
        <f t="shared" si="126"/>
        <v>1078923.8103448278</v>
      </c>
      <c r="J498" s="101"/>
      <c r="K498" s="101"/>
      <c r="L498" s="101">
        <f t="shared" si="127"/>
        <v>0</v>
      </c>
      <c r="M498" s="101"/>
      <c r="N498" s="101"/>
      <c r="O498" s="101">
        <f t="shared" si="128"/>
        <v>0</v>
      </c>
      <c r="P498" s="101">
        <v>325881.75862068968</v>
      </c>
      <c r="Q498" s="101"/>
      <c r="R498" s="101">
        <f t="shared" si="129"/>
        <v>325881.75862068968</v>
      </c>
      <c r="S498" s="101">
        <v>15931.034482758621</v>
      </c>
      <c r="T498" s="101"/>
      <c r="U498" s="101">
        <f t="shared" si="130"/>
        <v>15931.034482758621</v>
      </c>
      <c r="V498" s="101"/>
      <c r="W498" s="101"/>
      <c r="X498" s="101">
        <f t="shared" si="131"/>
        <v>0</v>
      </c>
      <c r="Y498" s="101">
        <v>39733517.112068966</v>
      </c>
      <c r="Z498" s="101"/>
      <c r="AA498" s="101">
        <f t="shared" si="132"/>
        <v>39733517.112068966</v>
      </c>
      <c r="AB498" s="101"/>
      <c r="AC498" s="101"/>
      <c r="AD498" s="101">
        <f t="shared" si="133"/>
        <v>0</v>
      </c>
      <c r="AE498" s="101">
        <v>15585.939655172413</v>
      </c>
      <c r="AF498" s="101"/>
      <c r="AG498" s="101">
        <f t="shared" si="134"/>
        <v>15585.939655172413</v>
      </c>
      <c r="AH498" s="101">
        <v>92331.405172413797</v>
      </c>
      <c r="AI498" s="101"/>
      <c r="AJ498" s="107">
        <f t="shared" si="124"/>
        <v>92331.405172413797</v>
      </c>
    </row>
    <row r="499" spans="1:36" ht="14.25" thickTop="1" thickBot="1" x14ac:dyDescent="0.25">
      <c r="A499" s="52" t="s">
        <v>103</v>
      </c>
      <c r="B499" s="102">
        <f t="shared" si="122"/>
        <v>0</v>
      </c>
      <c r="C499" s="102">
        <f t="shared" si="123"/>
        <v>0</v>
      </c>
      <c r="D499" s="101"/>
      <c r="E499" s="101"/>
      <c r="F499" s="101">
        <f t="shared" si="125"/>
        <v>0</v>
      </c>
      <c r="G499" s="101"/>
      <c r="H499" s="101"/>
      <c r="I499" s="101">
        <f t="shared" si="126"/>
        <v>0</v>
      </c>
      <c r="J499" s="101"/>
      <c r="K499" s="101"/>
      <c r="L499" s="101">
        <f t="shared" si="127"/>
        <v>0</v>
      </c>
      <c r="M499" s="101"/>
      <c r="N499" s="101"/>
      <c r="O499" s="101">
        <f t="shared" si="128"/>
        <v>0</v>
      </c>
      <c r="P499" s="101"/>
      <c r="Q499" s="101"/>
      <c r="R499" s="101">
        <f t="shared" si="129"/>
        <v>0</v>
      </c>
      <c r="S499" s="101"/>
      <c r="T499" s="101"/>
      <c r="U499" s="101">
        <f t="shared" si="130"/>
        <v>0</v>
      </c>
      <c r="V499" s="101"/>
      <c r="W499" s="101"/>
      <c r="X499" s="101">
        <f t="shared" si="131"/>
        <v>0</v>
      </c>
      <c r="Y499" s="101"/>
      <c r="Z499" s="101"/>
      <c r="AA499" s="101">
        <f t="shared" si="132"/>
        <v>0</v>
      </c>
      <c r="AB499" s="101"/>
      <c r="AC499" s="101"/>
      <c r="AD499" s="101">
        <f t="shared" si="133"/>
        <v>0</v>
      </c>
      <c r="AE499" s="101"/>
      <c r="AF499" s="101"/>
      <c r="AG499" s="101">
        <f t="shared" si="134"/>
        <v>0</v>
      </c>
      <c r="AH499" s="101"/>
      <c r="AI499" s="101"/>
      <c r="AJ499" s="107">
        <f t="shared" si="124"/>
        <v>0</v>
      </c>
    </row>
    <row r="500" spans="1:36" ht="14.25" thickTop="1" thickBot="1" x14ac:dyDescent="0.25">
      <c r="A500" s="52" t="s">
        <v>82</v>
      </c>
      <c r="B500" s="102">
        <f t="shared" si="122"/>
        <v>5365979.4741379321</v>
      </c>
      <c r="C500" s="102">
        <f t="shared" si="123"/>
        <v>0</v>
      </c>
      <c r="D500" s="101"/>
      <c r="E500" s="101"/>
      <c r="F500" s="101">
        <f t="shared" si="125"/>
        <v>0</v>
      </c>
      <c r="G500" s="101"/>
      <c r="H500" s="101"/>
      <c r="I500" s="101">
        <f t="shared" si="126"/>
        <v>0</v>
      </c>
      <c r="J500" s="101"/>
      <c r="K500" s="101"/>
      <c r="L500" s="101">
        <f t="shared" si="127"/>
        <v>0</v>
      </c>
      <c r="M500" s="101"/>
      <c r="N500" s="101"/>
      <c r="O500" s="101">
        <f t="shared" si="128"/>
        <v>0</v>
      </c>
      <c r="P500" s="101"/>
      <c r="Q500" s="101"/>
      <c r="R500" s="101">
        <f t="shared" si="129"/>
        <v>0</v>
      </c>
      <c r="S500" s="101"/>
      <c r="T500" s="101"/>
      <c r="U500" s="101">
        <f t="shared" si="130"/>
        <v>0</v>
      </c>
      <c r="V500" s="101"/>
      <c r="W500" s="101"/>
      <c r="X500" s="101">
        <f t="shared" si="131"/>
        <v>0</v>
      </c>
      <c r="Y500" s="101">
        <v>5365979.4741379321</v>
      </c>
      <c r="Z500" s="101"/>
      <c r="AA500" s="101">
        <f t="shared" si="132"/>
        <v>5365979.4741379321</v>
      </c>
      <c r="AB500" s="101"/>
      <c r="AC500" s="101"/>
      <c r="AD500" s="101">
        <f t="shared" si="133"/>
        <v>0</v>
      </c>
      <c r="AE500" s="101"/>
      <c r="AF500" s="101"/>
      <c r="AG500" s="101">
        <f t="shared" si="134"/>
        <v>0</v>
      </c>
      <c r="AH500" s="101"/>
      <c r="AI500" s="101"/>
      <c r="AJ500" s="107">
        <f t="shared" si="124"/>
        <v>0</v>
      </c>
    </row>
    <row r="501" spans="1:36" ht="14.25" thickTop="1" thickBot="1" x14ac:dyDescent="0.25">
      <c r="A501" s="52" t="s">
        <v>102</v>
      </c>
      <c r="B501" s="102">
        <f t="shared" si="122"/>
        <v>0</v>
      </c>
      <c r="C501" s="102">
        <f t="shared" si="123"/>
        <v>0</v>
      </c>
      <c r="D501" s="101"/>
      <c r="E501" s="101"/>
      <c r="F501" s="101">
        <f t="shared" si="125"/>
        <v>0</v>
      </c>
      <c r="G501" s="101"/>
      <c r="H501" s="101"/>
      <c r="I501" s="101">
        <f t="shared" si="126"/>
        <v>0</v>
      </c>
      <c r="J501" s="101"/>
      <c r="K501" s="101"/>
      <c r="L501" s="101">
        <f t="shared" si="127"/>
        <v>0</v>
      </c>
      <c r="M501" s="101"/>
      <c r="N501" s="101"/>
      <c r="O501" s="101">
        <f t="shared" si="128"/>
        <v>0</v>
      </c>
      <c r="P501" s="101"/>
      <c r="Q501" s="101"/>
      <c r="R501" s="101">
        <f t="shared" si="129"/>
        <v>0</v>
      </c>
      <c r="S501" s="101"/>
      <c r="T501" s="101"/>
      <c r="U501" s="101">
        <f t="shared" si="130"/>
        <v>0</v>
      </c>
      <c r="V501" s="101"/>
      <c r="W501" s="101"/>
      <c r="X501" s="101">
        <f t="shared" si="131"/>
        <v>0</v>
      </c>
      <c r="Y501" s="101"/>
      <c r="Z501" s="101"/>
      <c r="AA501" s="101">
        <f t="shared" si="132"/>
        <v>0</v>
      </c>
      <c r="AB501" s="101"/>
      <c r="AC501" s="101"/>
      <c r="AD501" s="101">
        <f t="shared" si="133"/>
        <v>0</v>
      </c>
      <c r="AE501" s="101"/>
      <c r="AF501" s="101"/>
      <c r="AG501" s="101">
        <f t="shared" si="134"/>
        <v>0</v>
      </c>
      <c r="AH501" s="101"/>
      <c r="AI501" s="101"/>
      <c r="AJ501" s="107">
        <f t="shared" si="124"/>
        <v>0</v>
      </c>
    </row>
    <row r="502" spans="1:36" ht="14.25" thickTop="1" thickBot="1" x14ac:dyDescent="0.25">
      <c r="A502" s="52" t="s">
        <v>111</v>
      </c>
      <c r="B502" s="102">
        <f t="shared" si="122"/>
        <v>48237894.600000001</v>
      </c>
      <c r="C502" s="102">
        <f t="shared" si="123"/>
        <v>18312.07</v>
      </c>
      <c r="D502" s="101">
        <v>77151.070000000007</v>
      </c>
      <c r="E502" s="101"/>
      <c r="F502" s="101">
        <f t="shared" si="125"/>
        <v>77151.070000000007</v>
      </c>
      <c r="G502" s="101">
        <v>2346434.94</v>
      </c>
      <c r="H502" s="101"/>
      <c r="I502" s="101">
        <f t="shared" si="126"/>
        <v>2346434.94</v>
      </c>
      <c r="J502" s="101"/>
      <c r="K502" s="101"/>
      <c r="L502" s="101">
        <f t="shared" si="127"/>
        <v>0</v>
      </c>
      <c r="M502" s="101">
        <v>1567913.94</v>
      </c>
      <c r="N502" s="101"/>
      <c r="O502" s="101">
        <f t="shared" si="128"/>
        <v>1567913.94</v>
      </c>
      <c r="P502" s="101">
        <v>21025866.520000003</v>
      </c>
      <c r="Q502" s="101"/>
      <c r="R502" s="101">
        <f t="shared" si="129"/>
        <v>21025866.520000003</v>
      </c>
      <c r="S502" s="101">
        <v>377616.19</v>
      </c>
      <c r="T502" s="101"/>
      <c r="U502" s="101">
        <f t="shared" si="130"/>
        <v>377616.19</v>
      </c>
      <c r="V502" s="101">
        <v>193286.57</v>
      </c>
      <c r="W502" s="101"/>
      <c r="X502" s="101">
        <f t="shared" si="131"/>
        <v>193286.57</v>
      </c>
      <c r="Y502" s="101">
        <v>19703053.609999996</v>
      </c>
      <c r="Z502" s="101">
        <v>10629.6</v>
      </c>
      <c r="AA502" s="101">
        <f t="shared" si="132"/>
        <v>19713683.209999997</v>
      </c>
      <c r="AB502" s="101"/>
      <c r="AC502" s="101"/>
      <c r="AD502" s="101">
        <f t="shared" si="133"/>
        <v>0</v>
      </c>
      <c r="AE502" s="101">
        <v>298252.57</v>
      </c>
      <c r="AF502" s="101"/>
      <c r="AG502" s="101">
        <f t="shared" si="134"/>
        <v>298252.57</v>
      </c>
      <c r="AH502" s="101">
        <v>2648319.19</v>
      </c>
      <c r="AI502" s="101">
        <v>7682.47</v>
      </c>
      <c r="AJ502" s="107">
        <f t="shared" si="124"/>
        <v>2656001.66</v>
      </c>
    </row>
    <row r="503" spans="1:36" ht="14.25" thickTop="1" thickBot="1" x14ac:dyDescent="0.25">
      <c r="A503" s="52" t="s">
        <v>113</v>
      </c>
      <c r="B503" s="102">
        <f t="shared" si="122"/>
        <v>85633392.219999984</v>
      </c>
      <c r="C503" s="102">
        <f t="shared" si="123"/>
        <v>859112642.96999991</v>
      </c>
      <c r="D503" s="101">
        <v>4056898.07</v>
      </c>
      <c r="E503" s="101">
        <v>0.01</v>
      </c>
      <c r="F503" s="101">
        <f t="shared" si="125"/>
        <v>4056898.0799999996</v>
      </c>
      <c r="G503" s="101">
        <v>17336063.079999998</v>
      </c>
      <c r="H503" s="101">
        <v>1973615.37</v>
      </c>
      <c r="I503" s="101">
        <f t="shared" si="126"/>
        <v>19309678.449999999</v>
      </c>
      <c r="J503" s="101"/>
      <c r="K503" s="101">
        <v>855074802.12</v>
      </c>
      <c r="L503" s="101">
        <f t="shared" si="127"/>
        <v>855074802.12</v>
      </c>
      <c r="M503" s="101">
        <v>1098886.54</v>
      </c>
      <c r="N503" s="101">
        <v>0.01</v>
      </c>
      <c r="O503" s="101">
        <f t="shared" si="128"/>
        <v>1098886.55</v>
      </c>
      <c r="P503" s="101">
        <v>19987453.77</v>
      </c>
      <c r="Q503" s="101">
        <v>77036.540000000008</v>
      </c>
      <c r="R503" s="101">
        <f t="shared" si="129"/>
        <v>20064490.309999999</v>
      </c>
      <c r="S503" s="101">
        <v>288998.5</v>
      </c>
      <c r="T503" s="101"/>
      <c r="U503" s="101">
        <f t="shared" si="130"/>
        <v>288998.5</v>
      </c>
      <c r="V503" s="101">
        <v>267128.90999999997</v>
      </c>
      <c r="W503" s="101"/>
      <c r="X503" s="101">
        <f t="shared" si="131"/>
        <v>267128.90999999997</v>
      </c>
      <c r="Y503" s="101">
        <v>38429167.990000002</v>
      </c>
      <c r="Z503" s="101">
        <v>4.99</v>
      </c>
      <c r="AA503" s="101">
        <f t="shared" si="132"/>
        <v>38429172.980000004</v>
      </c>
      <c r="AB503" s="101"/>
      <c r="AC503" s="101"/>
      <c r="AD503" s="101">
        <f t="shared" si="133"/>
        <v>0</v>
      </c>
      <c r="AE503" s="101">
        <v>1303174.5599999998</v>
      </c>
      <c r="AF503" s="101">
        <v>8880</v>
      </c>
      <c r="AG503" s="101">
        <f t="shared" si="134"/>
        <v>1312054.5599999998</v>
      </c>
      <c r="AH503" s="101">
        <v>2865620.8</v>
      </c>
      <c r="AI503" s="101">
        <v>1978303.93</v>
      </c>
      <c r="AJ503" s="107">
        <f t="shared" si="124"/>
        <v>4843924.7299999995</v>
      </c>
    </row>
    <row r="504" spans="1:36" ht="14.25" thickTop="1" thickBot="1" x14ac:dyDescent="0.25">
      <c r="A504" s="52" t="s">
        <v>116</v>
      </c>
      <c r="B504" s="102">
        <f t="shared" si="122"/>
        <v>18573589.260000002</v>
      </c>
      <c r="C504" s="102">
        <f t="shared" si="123"/>
        <v>12009718.02</v>
      </c>
      <c r="D504" s="101"/>
      <c r="E504" s="101"/>
      <c r="F504" s="101">
        <f t="shared" si="125"/>
        <v>0</v>
      </c>
      <c r="G504" s="101">
        <v>23844.290000000969</v>
      </c>
      <c r="H504" s="101">
        <v>11960428.02</v>
      </c>
      <c r="I504" s="101">
        <f t="shared" si="126"/>
        <v>11984272.310000001</v>
      </c>
      <c r="J504" s="101"/>
      <c r="K504" s="101"/>
      <c r="L504" s="101">
        <f t="shared" si="127"/>
        <v>0</v>
      </c>
      <c r="M504" s="101">
        <v>15161.77</v>
      </c>
      <c r="N504" s="101"/>
      <c r="O504" s="101">
        <f t="shared" si="128"/>
        <v>15161.77</v>
      </c>
      <c r="P504" s="101">
        <v>1125528.8400000001</v>
      </c>
      <c r="Q504" s="101"/>
      <c r="R504" s="101">
        <f t="shared" si="129"/>
        <v>1125528.8400000001</v>
      </c>
      <c r="S504" s="101">
        <v>820441.33000000007</v>
      </c>
      <c r="T504" s="101"/>
      <c r="U504" s="101">
        <f t="shared" si="130"/>
        <v>820441.33000000007</v>
      </c>
      <c r="V504" s="101">
        <v>125986.93</v>
      </c>
      <c r="W504" s="101"/>
      <c r="X504" s="101">
        <f t="shared" si="131"/>
        <v>125986.93</v>
      </c>
      <c r="Y504" s="101">
        <v>14918897.460000001</v>
      </c>
      <c r="Z504" s="101">
        <v>49290</v>
      </c>
      <c r="AA504" s="101">
        <f t="shared" si="132"/>
        <v>14968187.460000001</v>
      </c>
      <c r="AB504" s="101"/>
      <c r="AC504" s="101"/>
      <c r="AD504" s="101">
        <f t="shared" si="133"/>
        <v>0</v>
      </c>
      <c r="AE504" s="101">
        <v>369642.12000000005</v>
      </c>
      <c r="AF504" s="101"/>
      <c r="AG504" s="101">
        <f t="shared" si="134"/>
        <v>369642.12000000005</v>
      </c>
      <c r="AH504" s="101">
        <v>1174086.52</v>
      </c>
      <c r="AI504" s="101"/>
      <c r="AJ504" s="107">
        <f t="shared" si="124"/>
        <v>1174086.52</v>
      </c>
    </row>
    <row r="505" spans="1:36" ht="14.25" thickTop="1" thickBot="1" x14ac:dyDescent="0.25">
      <c r="A505" s="52" t="s">
        <v>120</v>
      </c>
      <c r="B505" s="102">
        <f t="shared" si="122"/>
        <v>19513784.043103464</v>
      </c>
      <c r="C505" s="102">
        <f t="shared" si="123"/>
        <v>360680</v>
      </c>
      <c r="D505" s="101"/>
      <c r="E505" s="101"/>
      <c r="F505" s="101">
        <f t="shared" si="125"/>
        <v>0</v>
      </c>
      <c r="G505" s="101">
        <v>612524.84482758655</v>
      </c>
      <c r="H505" s="101"/>
      <c r="I505" s="101">
        <f t="shared" si="126"/>
        <v>612524.84482758655</v>
      </c>
      <c r="J505" s="101"/>
      <c r="K505" s="101">
        <v>360680</v>
      </c>
      <c r="L505" s="101">
        <f t="shared" si="127"/>
        <v>360680</v>
      </c>
      <c r="M505" s="101"/>
      <c r="N505" s="101"/>
      <c r="O505" s="101">
        <f t="shared" si="128"/>
        <v>0</v>
      </c>
      <c r="P505" s="101">
        <v>574429.06896551722</v>
      </c>
      <c r="Q505" s="101"/>
      <c r="R505" s="101">
        <f t="shared" si="129"/>
        <v>574429.06896551722</v>
      </c>
      <c r="S505" s="101">
        <v>5732.7586206896558</v>
      </c>
      <c r="T505" s="101"/>
      <c r="U505" s="101">
        <f t="shared" si="130"/>
        <v>5732.7586206896558</v>
      </c>
      <c r="V505" s="101">
        <v>168816.9051724138</v>
      </c>
      <c r="W505" s="101"/>
      <c r="X505" s="101">
        <f t="shared" si="131"/>
        <v>168816.9051724138</v>
      </c>
      <c r="Y505" s="101">
        <v>12169061.767241394</v>
      </c>
      <c r="Z505" s="101"/>
      <c r="AA505" s="101">
        <f t="shared" si="132"/>
        <v>12169061.767241394</v>
      </c>
      <c r="AB505" s="101"/>
      <c r="AC505" s="101"/>
      <c r="AD505" s="101">
        <f t="shared" si="133"/>
        <v>0</v>
      </c>
      <c r="AE505" s="101">
        <v>5508318.0172413811</v>
      </c>
      <c r="AF505" s="101"/>
      <c r="AG505" s="101">
        <f t="shared" si="134"/>
        <v>5508318.0172413811</v>
      </c>
      <c r="AH505" s="101">
        <v>474900.68103448278</v>
      </c>
      <c r="AI505" s="101"/>
      <c r="AJ505" s="107">
        <f t="shared" si="124"/>
        <v>474900.68103448278</v>
      </c>
    </row>
    <row r="506" spans="1:36" ht="14.25" thickTop="1" thickBot="1" x14ac:dyDescent="0.25">
      <c r="A506" s="52" t="s">
        <v>100</v>
      </c>
      <c r="B506" s="102">
        <f t="shared" si="122"/>
        <v>0</v>
      </c>
      <c r="C506" s="102">
        <f t="shared" si="123"/>
        <v>0</v>
      </c>
      <c r="D506" s="101"/>
      <c r="E506" s="101"/>
      <c r="F506" s="101">
        <f t="shared" si="125"/>
        <v>0</v>
      </c>
      <c r="G506" s="101"/>
      <c r="H506" s="101"/>
      <c r="I506" s="101">
        <f t="shared" si="126"/>
        <v>0</v>
      </c>
      <c r="J506" s="101"/>
      <c r="K506" s="101"/>
      <c r="L506" s="101">
        <f t="shared" si="127"/>
        <v>0</v>
      </c>
      <c r="M506" s="101"/>
      <c r="N506" s="101"/>
      <c r="O506" s="101">
        <f t="shared" si="128"/>
        <v>0</v>
      </c>
      <c r="P506" s="101"/>
      <c r="Q506" s="101"/>
      <c r="R506" s="101">
        <f t="shared" si="129"/>
        <v>0</v>
      </c>
      <c r="S506" s="101"/>
      <c r="T506" s="101"/>
      <c r="U506" s="101">
        <f t="shared" si="130"/>
        <v>0</v>
      </c>
      <c r="V506" s="101"/>
      <c r="W506" s="101"/>
      <c r="X506" s="101">
        <f t="shared" si="131"/>
        <v>0</v>
      </c>
      <c r="Y506" s="101"/>
      <c r="Z506" s="101"/>
      <c r="AA506" s="101">
        <f t="shared" si="132"/>
        <v>0</v>
      </c>
      <c r="AB506" s="101"/>
      <c r="AC506" s="101"/>
      <c r="AD506" s="101">
        <f t="shared" si="133"/>
        <v>0</v>
      </c>
      <c r="AE506" s="101"/>
      <c r="AF506" s="101"/>
      <c r="AG506" s="101">
        <f t="shared" si="134"/>
        <v>0</v>
      </c>
      <c r="AH506" s="101"/>
      <c r="AI506" s="101"/>
      <c r="AJ506" s="107">
        <f t="shared" si="124"/>
        <v>0</v>
      </c>
    </row>
    <row r="507" spans="1:36" ht="14.25" thickTop="1" thickBot="1" x14ac:dyDescent="0.25">
      <c r="A507" s="51" t="s">
        <v>106</v>
      </c>
      <c r="B507" s="102">
        <f t="shared" si="122"/>
        <v>0</v>
      </c>
      <c r="C507" s="102">
        <f t="shared" si="123"/>
        <v>32333954.57</v>
      </c>
      <c r="D507" s="101"/>
      <c r="E507" s="101"/>
      <c r="F507" s="101">
        <f t="shared" si="125"/>
        <v>0</v>
      </c>
      <c r="G507" s="101"/>
      <c r="H507" s="101"/>
      <c r="I507" s="101">
        <f t="shared" si="126"/>
        <v>0</v>
      </c>
      <c r="J507" s="101"/>
      <c r="K507" s="101">
        <v>32333954.57</v>
      </c>
      <c r="L507" s="101">
        <f t="shared" si="127"/>
        <v>32333954.57</v>
      </c>
      <c r="M507" s="101"/>
      <c r="N507" s="101"/>
      <c r="O507" s="101">
        <f t="shared" si="128"/>
        <v>0</v>
      </c>
      <c r="P507" s="101"/>
      <c r="Q507" s="101"/>
      <c r="R507" s="101">
        <f t="shared" si="129"/>
        <v>0</v>
      </c>
      <c r="S507" s="101"/>
      <c r="T507" s="101"/>
      <c r="U507" s="101">
        <f t="shared" si="130"/>
        <v>0</v>
      </c>
      <c r="V507" s="101"/>
      <c r="W507" s="101"/>
      <c r="X507" s="101">
        <f t="shared" si="131"/>
        <v>0</v>
      </c>
      <c r="Y507" s="101"/>
      <c r="Z507" s="101"/>
      <c r="AA507" s="101">
        <f t="shared" si="132"/>
        <v>0</v>
      </c>
      <c r="AB507" s="101"/>
      <c r="AC507" s="101"/>
      <c r="AD507" s="101">
        <f t="shared" si="133"/>
        <v>0</v>
      </c>
      <c r="AE507" s="101"/>
      <c r="AF507" s="101"/>
      <c r="AG507" s="101">
        <f t="shared" si="134"/>
        <v>0</v>
      </c>
      <c r="AH507" s="101"/>
      <c r="AI507" s="101"/>
      <c r="AJ507" s="107">
        <f t="shared" si="124"/>
        <v>0</v>
      </c>
    </row>
    <row r="508" spans="1:36" ht="14.25" thickTop="1" thickBot="1" x14ac:dyDescent="0.25">
      <c r="A508" s="52" t="s">
        <v>119</v>
      </c>
      <c r="B508" s="102">
        <f t="shared" si="122"/>
        <v>12435278.900000002</v>
      </c>
      <c r="C508" s="102">
        <f t="shared" si="123"/>
        <v>0</v>
      </c>
      <c r="D508" s="101"/>
      <c r="E508" s="101"/>
      <c r="F508" s="101">
        <f t="shared" si="125"/>
        <v>0</v>
      </c>
      <c r="G508" s="101"/>
      <c r="H508" s="101"/>
      <c r="I508" s="101">
        <f t="shared" si="126"/>
        <v>0</v>
      </c>
      <c r="J508" s="101"/>
      <c r="K508" s="101"/>
      <c r="L508" s="101">
        <f t="shared" si="127"/>
        <v>0</v>
      </c>
      <c r="M508" s="101"/>
      <c r="N508" s="101"/>
      <c r="O508" s="101">
        <f t="shared" si="128"/>
        <v>0</v>
      </c>
      <c r="P508" s="101">
        <v>805040.24</v>
      </c>
      <c r="Q508" s="101"/>
      <c r="R508" s="101">
        <f t="shared" si="129"/>
        <v>805040.24</v>
      </c>
      <c r="S508" s="101">
        <v>138493.04</v>
      </c>
      <c r="T508" s="101"/>
      <c r="U508" s="101">
        <f t="shared" si="130"/>
        <v>138493.04</v>
      </c>
      <c r="V508" s="101">
        <v>40344.410000000003</v>
      </c>
      <c r="W508" s="101"/>
      <c r="X508" s="101">
        <f t="shared" si="131"/>
        <v>40344.410000000003</v>
      </c>
      <c r="Y508" s="101">
        <v>8084035.8099999996</v>
      </c>
      <c r="Z508" s="101"/>
      <c r="AA508" s="101">
        <f t="shared" si="132"/>
        <v>8084035.8099999996</v>
      </c>
      <c r="AB508" s="101"/>
      <c r="AC508" s="101"/>
      <c r="AD508" s="101">
        <f t="shared" si="133"/>
        <v>0</v>
      </c>
      <c r="AE508" s="101">
        <v>1660225.37</v>
      </c>
      <c r="AF508" s="101"/>
      <c r="AG508" s="101">
        <f t="shared" si="134"/>
        <v>1660225.37</v>
      </c>
      <c r="AH508" s="101">
        <v>1707140.0300000003</v>
      </c>
      <c r="AI508" s="101"/>
      <c r="AJ508" s="107">
        <f t="shared" si="124"/>
        <v>1707140.0300000003</v>
      </c>
    </row>
    <row r="509" spans="1:36" ht="14.25" thickTop="1" thickBot="1" x14ac:dyDescent="0.25">
      <c r="A509" s="52" t="s">
        <v>115</v>
      </c>
      <c r="B509" s="102">
        <f t="shared" si="122"/>
        <v>13576129.789999999</v>
      </c>
      <c r="C509" s="102">
        <f t="shared" si="123"/>
        <v>0</v>
      </c>
      <c r="D509" s="101"/>
      <c r="E509" s="101"/>
      <c r="F509" s="101">
        <f t="shared" si="125"/>
        <v>0</v>
      </c>
      <c r="G509" s="101">
        <v>7930971.9299999997</v>
      </c>
      <c r="H509" s="101"/>
      <c r="I509" s="101">
        <f t="shared" si="126"/>
        <v>7930971.9299999997</v>
      </c>
      <c r="J509" s="101"/>
      <c r="K509" s="101"/>
      <c r="L509" s="101">
        <f t="shared" si="127"/>
        <v>0</v>
      </c>
      <c r="M509" s="101"/>
      <c r="N509" s="101"/>
      <c r="O509" s="101">
        <f t="shared" si="128"/>
        <v>0</v>
      </c>
      <c r="P509" s="101">
        <v>3452844.15</v>
      </c>
      <c r="Q509" s="101"/>
      <c r="R509" s="101">
        <f t="shared" si="129"/>
        <v>3452844.15</v>
      </c>
      <c r="S509" s="101"/>
      <c r="T509" s="101"/>
      <c r="U509" s="101">
        <f t="shared" si="130"/>
        <v>0</v>
      </c>
      <c r="V509" s="101"/>
      <c r="W509" s="101"/>
      <c r="X509" s="101">
        <f t="shared" si="131"/>
        <v>0</v>
      </c>
      <c r="Y509" s="101"/>
      <c r="Z509" s="101"/>
      <c r="AA509" s="101">
        <f t="shared" si="132"/>
        <v>0</v>
      </c>
      <c r="AB509" s="101"/>
      <c r="AC509" s="101"/>
      <c r="AD509" s="101">
        <f t="shared" si="133"/>
        <v>0</v>
      </c>
      <c r="AE509" s="101">
        <v>55499.42</v>
      </c>
      <c r="AF509" s="101"/>
      <c r="AG509" s="101">
        <f t="shared" si="134"/>
        <v>55499.42</v>
      </c>
      <c r="AH509" s="101">
        <v>2136814.29</v>
      </c>
      <c r="AI509" s="101"/>
      <c r="AJ509" s="107">
        <f t="shared" si="124"/>
        <v>2136814.29</v>
      </c>
    </row>
    <row r="510" spans="1:36" ht="14.25" thickTop="1" thickBot="1" x14ac:dyDescent="0.25">
      <c r="A510" s="52" t="s">
        <v>117</v>
      </c>
      <c r="B510" s="102">
        <f t="shared" si="122"/>
        <v>0</v>
      </c>
      <c r="C510" s="102">
        <f t="shared" si="123"/>
        <v>0</v>
      </c>
      <c r="D510" s="101"/>
      <c r="E510" s="101"/>
      <c r="F510" s="101">
        <f t="shared" si="125"/>
        <v>0</v>
      </c>
      <c r="G510" s="101"/>
      <c r="H510" s="101"/>
      <c r="I510" s="101">
        <f t="shared" si="126"/>
        <v>0</v>
      </c>
      <c r="J510" s="101"/>
      <c r="K510" s="101"/>
      <c r="L510" s="101">
        <f t="shared" si="127"/>
        <v>0</v>
      </c>
      <c r="M510" s="101"/>
      <c r="N510" s="101"/>
      <c r="O510" s="101">
        <f t="shared" si="128"/>
        <v>0</v>
      </c>
      <c r="P510" s="101"/>
      <c r="Q510" s="101"/>
      <c r="R510" s="101">
        <f t="shared" si="129"/>
        <v>0</v>
      </c>
      <c r="S510" s="101"/>
      <c r="T510" s="101"/>
      <c r="U510" s="101">
        <f t="shared" si="130"/>
        <v>0</v>
      </c>
      <c r="V510" s="101"/>
      <c r="W510" s="101"/>
      <c r="X510" s="101">
        <f t="shared" si="131"/>
        <v>0</v>
      </c>
      <c r="Y510" s="101"/>
      <c r="Z510" s="101"/>
      <c r="AA510" s="101">
        <f t="shared" si="132"/>
        <v>0</v>
      </c>
      <c r="AB510" s="101"/>
      <c r="AC510" s="101"/>
      <c r="AD510" s="101">
        <f t="shared" si="133"/>
        <v>0</v>
      </c>
      <c r="AE510" s="101"/>
      <c r="AF510" s="101"/>
      <c r="AG510" s="101">
        <f t="shared" si="134"/>
        <v>0</v>
      </c>
      <c r="AH510" s="101"/>
      <c r="AI510" s="101"/>
      <c r="AJ510" s="107">
        <f t="shared" si="124"/>
        <v>0</v>
      </c>
    </row>
    <row r="511" spans="1:36" ht="14.25" thickTop="1" thickBot="1" x14ac:dyDescent="0.25">
      <c r="A511" s="52" t="s">
        <v>122</v>
      </c>
      <c r="B511" s="102">
        <f t="shared" si="122"/>
        <v>482263.61206896557</v>
      </c>
      <c r="C511" s="102">
        <f t="shared" si="123"/>
        <v>0</v>
      </c>
      <c r="D511" s="101"/>
      <c r="E511" s="101"/>
      <c r="F511" s="101">
        <f t="shared" si="125"/>
        <v>0</v>
      </c>
      <c r="G511" s="101"/>
      <c r="H511" s="101"/>
      <c r="I511" s="101">
        <f t="shared" si="126"/>
        <v>0</v>
      </c>
      <c r="J511" s="101"/>
      <c r="K511" s="101"/>
      <c r="L511" s="101">
        <f t="shared" si="127"/>
        <v>0</v>
      </c>
      <c r="M511" s="101"/>
      <c r="N511" s="101"/>
      <c r="O511" s="101">
        <f t="shared" si="128"/>
        <v>0</v>
      </c>
      <c r="P511" s="101"/>
      <c r="Q511" s="101"/>
      <c r="R511" s="101">
        <f t="shared" si="129"/>
        <v>0</v>
      </c>
      <c r="S511" s="101"/>
      <c r="T511" s="101"/>
      <c r="U511" s="101">
        <f t="shared" si="130"/>
        <v>0</v>
      </c>
      <c r="V511" s="101"/>
      <c r="W511" s="101"/>
      <c r="X511" s="101">
        <f t="shared" si="131"/>
        <v>0</v>
      </c>
      <c r="Y511" s="101">
        <v>272987.06896551728</v>
      </c>
      <c r="Z511" s="101"/>
      <c r="AA511" s="101">
        <f t="shared" si="132"/>
        <v>272987.06896551728</v>
      </c>
      <c r="AB511" s="101"/>
      <c r="AC511" s="101"/>
      <c r="AD511" s="101">
        <f t="shared" si="133"/>
        <v>0</v>
      </c>
      <c r="AE511" s="101">
        <v>173147.70689655174</v>
      </c>
      <c r="AF511" s="101"/>
      <c r="AG511" s="101">
        <f t="shared" si="134"/>
        <v>173147.70689655174</v>
      </c>
      <c r="AH511" s="101">
        <v>36128.836206896551</v>
      </c>
      <c r="AI511" s="101"/>
      <c r="AJ511" s="107">
        <f t="shared" si="124"/>
        <v>36128.836206896551</v>
      </c>
    </row>
    <row r="512" spans="1:36" ht="14.25" thickTop="1" thickBot="1" x14ac:dyDescent="0.25">
      <c r="A512" s="52" t="s">
        <v>124</v>
      </c>
      <c r="B512" s="102">
        <f t="shared" si="122"/>
        <v>848907.78448275873</v>
      </c>
      <c r="C512" s="102">
        <f t="shared" si="123"/>
        <v>0</v>
      </c>
      <c r="D512" s="101"/>
      <c r="E512" s="101"/>
      <c r="F512" s="101">
        <f t="shared" si="125"/>
        <v>0</v>
      </c>
      <c r="G512" s="101"/>
      <c r="H512" s="101"/>
      <c r="I512" s="101">
        <f t="shared" si="126"/>
        <v>0</v>
      </c>
      <c r="J512" s="101"/>
      <c r="K512" s="101"/>
      <c r="L512" s="101">
        <f t="shared" si="127"/>
        <v>0</v>
      </c>
      <c r="M512" s="101"/>
      <c r="N512" s="101"/>
      <c r="O512" s="101">
        <f t="shared" si="128"/>
        <v>0</v>
      </c>
      <c r="P512" s="101"/>
      <c r="Q512" s="101"/>
      <c r="R512" s="101">
        <f t="shared" si="129"/>
        <v>0</v>
      </c>
      <c r="S512" s="101"/>
      <c r="T512" s="101"/>
      <c r="U512" s="101">
        <f t="shared" si="130"/>
        <v>0</v>
      </c>
      <c r="V512" s="101"/>
      <c r="W512" s="101"/>
      <c r="X512" s="101">
        <f t="shared" si="131"/>
        <v>0</v>
      </c>
      <c r="Y512" s="101">
        <v>744269.24137931038</v>
      </c>
      <c r="Z512" s="101"/>
      <c r="AA512" s="101">
        <f t="shared" si="132"/>
        <v>744269.24137931038</v>
      </c>
      <c r="AB512" s="101"/>
      <c r="AC512" s="101"/>
      <c r="AD512" s="101">
        <f t="shared" si="133"/>
        <v>0</v>
      </c>
      <c r="AE512" s="101">
        <v>104638.54310344829</v>
      </c>
      <c r="AF512" s="101"/>
      <c r="AG512" s="101">
        <f t="shared" si="134"/>
        <v>104638.54310344829</v>
      </c>
      <c r="AH512" s="101"/>
      <c r="AI512" s="101"/>
      <c r="AJ512" s="107">
        <f t="shared" si="124"/>
        <v>0</v>
      </c>
    </row>
    <row r="513" spans="1:36" ht="14.25" thickTop="1" thickBot="1" x14ac:dyDescent="0.25">
      <c r="A513" s="52" t="s">
        <v>101</v>
      </c>
      <c r="B513" s="102">
        <f t="shared" si="122"/>
        <v>2600987.9500000002</v>
      </c>
      <c r="C513" s="102">
        <f t="shared" si="123"/>
        <v>43323591.500000007</v>
      </c>
      <c r="D513" s="101"/>
      <c r="E513" s="101"/>
      <c r="F513" s="101">
        <f t="shared" si="125"/>
        <v>0</v>
      </c>
      <c r="G513" s="101">
        <v>2038920.3900000001</v>
      </c>
      <c r="H513" s="101"/>
      <c r="I513" s="101">
        <f t="shared" si="126"/>
        <v>2038920.3900000001</v>
      </c>
      <c r="J513" s="101"/>
      <c r="K513" s="101"/>
      <c r="L513" s="101">
        <f t="shared" si="127"/>
        <v>0</v>
      </c>
      <c r="M513" s="101"/>
      <c r="N513" s="101"/>
      <c r="O513" s="101">
        <f t="shared" si="128"/>
        <v>0</v>
      </c>
      <c r="P513" s="101"/>
      <c r="Q513" s="101"/>
      <c r="R513" s="101">
        <f t="shared" si="129"/>
        <v>0</v>
      </c>
      <c r="S513" s="101"/>
      <c r="T513" s="101"/>
      <c r="U513" s="101">
        <f t="shared" si="130"/>
        <v>0</v>
      </c>
      <c r="V513" s="101"/>
      <c r="W513" s="101"/>
      <c r="X513" s="101">
        <f t="shared" si="131"/>
        <v>0</v>
      </c>
      <c r="Y513" s="101"/>
      <c r="Z513" s="101"/>
      <c r="AA513" s="101">
        <f t="shared" si="132"/>
        <v>0</v>
      </c>
      <c r="AB513" s="101"/>
      <c r="AC513" s="101">
        <v>43323591.500000007</v>
      </c>
      <c r="AD513" s="101">
        <f t="shared" si="133"/>
        <v>43323591.500000007</v>
      </c>
      <c r="AE513" s="101"/>
      <c r="AF513" s="101"/>
      <c r="AG513" s="101">
        <f t="shared" si="134"/>
        <v>0</v>
      </c>
      <c r="AH513" s="101">
        <v>562067.55999999994</v>
      </c>
      <c r="AI513" s="101"/>
      <c r="AJ513" s="107">
        <f t="shared" si="124"/>
        <v>562067.55999999994</v>
      </c>
    </row>
    <row r="514" spans="1:36" ht="14.25" thickTop="1" thickBot="1" x14ac:dyDescent="0.25">
      <c r="A514" s="52" t="s">
        <v>107</v>
      </c>
      <c r="B514" s="102">
        <f>(D514+G514+J514+M514+P514+S514+V514+Y514+AB514+AE514+AH514)</f>
        <v>31907649.830000002</v>
      </c>
      <c r="C514" s="102">
        <f>(E514+H514+K514+N514+Q514+T514+W514+Z514+AC514+AF514+AI514)</f>
        <v>0</v>
      </c>
      <c r="D514" s="101"/>
      <c r="E514" s="101"/>
      <c r="F514" s="101">
        <f t="shared" si="125"/>
        <v>0</v>
      </c>
      <c r="G514" s="101">
        <v>31878228.640000001</v>
      </c>
      <c r="H514" s="101"/>
      <c r="I514" s="101">
        <f t="shared" si="126"/>
        <v>31878228.640000001</v>
      </c>
      <c r="J514" s="101"/>
      <c r="K514" s="101"/>
      <c r="L514" s="101">
        <f t="shared" si="127"/>
        <v>0</v>
      </c>
      <c r="M514" s="101"/>
      <c r="N514" s="101"/>
      <c r="O514" s="101">
        <f t="shared" si="128"/>
        <v>0</v>
      </c>
      <c r="P514" s="101"/>
      <c r="Q514" s="101"/>
      <c r="R514" s="101">
        <f t="shared" si="129"/>
        <v>0</v>
      </c>
      <c r="S514" s="101"/>
      <c r="T514" s="101"/>
      <c r="U514" s="101">
        <f t="shared" si="130"/>
        <v>0</v>
      </c>
      <c r="V514" s="101"/>
      <c r="W514" s="101"/>
      <c r="X514" s="101">
        <f t="shared" si="131"/>
        <v>0</v>
      </c>
      <c r="Y514" s="101"/>
      <c r="Z514" s="101"/>
      <c r="AA514" s="101">
        <f t="shared" si="132"/>
        <v>0</v>
      </c>
      <c r="AB514" s="101"/>
      <c r="AC514" s="101"/>
      <c r="AD514" s="101">
        <f t="shared" si="133"/>
        <v>0</v>
      </c>
      <c r="AE514" s="101">
        <v>29421.19</v>
      </c>
      <c r="AF514" s="101"/>
      <c r="AG514" s="101">
        <f t="shared" si="134"/>
        <v>29421.19</v>
      </c>
      <c r="AH514" s="101"/>
      <c r="AI514" s="101"/>
      <c r="AJ514" s="107">
        <f t="shared" si="124"/>
        <v>0</v>
      </c>
    </row>
    <row r="515" spans="1:36" ht="14.25" thickTop="1" thickBot="1" x14ac:dyDescent="0.25">
      <c r="A515" s="55" t="s">
        <v>19</v>
      </c>
      <c r="B515" s="66">
        <f>SUM(B477:B514)</f>
        <v>4136894650.2654834</v>
      </c>
      <c r="C515" s="66">
        <f>SUM(C477:C514)</f>
        <v>2239119977.9400001</v>
      </c>
      <c r="D515" s="66">
        <f>SUM(D477:D514)</f>
        <v>25989504.003448281</v>
      </c>
      <c r="E515" s="66">
        <f t="shared" ref="E515:AI515" si="135">SUM(E477:E514)</f>
        <v>-118510.63</v>
      </c>
      <c r="F515" s="66">
        <f t="shared" si="135"/>
        <v>25870993.373448279</v>
      </c>
      <c r="G515" s="66">
        <f t="shared" si="135"/>
        <v>476264913.94757974</v>
      </c>
      <c r="H515" s="66">
        <f t="shared" si="135"/>
        <v>428982206.03999996</v>
      </c>
      <c r="I515" s="66">
        <f t="shared" si="135"/>
        <v>905247119.98757958</v>
      </c>
      <c r="J515" s="66">
        <f t="shared" si="135"/>
        <v>778484.31</v>
      </c>
      <c r="K515" s="66">
        <f t="shared" si="135"/>
        <v>1646138139.4100001</v>
      </c>
      <c r="L515" s="66">
        <f t="shared" si="135"/>
        <v>1646916623.72</v>
      </c>
      <c r="M515" s="66">
        <f t="shared" si="135"/>
        <v>47957503.94827535</v>
      </c>
      <c r="N515" s="66">
        <f t="shared" si="135"/>
        <v>1045529.7</v>
      </c>
      <c r="O515" s="66">
        <f t="shared" si="135"/>
        <v>49003033.648275353</v>
      </c>
      <c r="P515" s="66">
        <f t="shared" si="135"/>
        <v>1608430672.3255148</v>
      </c>
      <c r="Q515" s="66">
        <f t="shared" si="135"/>
        <v>70036406.689999998</v>
      </c>
      <c r="R515" s="66">
        <f t="shared" si="135"/>
        <v>1678467079.0155146</v>
      </c>
      <c r="S515" s="66">
        <f t="shared" si="135"/>
        <v>148552494.39137927</v>
      </c>
      <c r="T515" s="66">
        <f t="shared" si="135"/>
        <v>0</v>
      </c>
      <c r="U515" s="66">
        <f t="shared" si="135"/>
        <v>148552494.39137927</v>
      </c>
      <c r="V515" s="66">
        <f t="shared" si="135"/>
        <v>113093657.08241376</v>
      </c>
      <c r="W515" s="66">
        <f t="shared" si="135"/>
        <v>542342.83000000007</v>
      </c>
      <c r="X515" s="66">
        <f t="shared" si="135"/>
        <v>113635999.91241375</v>
      </c>
      <c r="Y515" s="66">
        <f t="shared" si="135"/>
        <v>1402111448.0606897</v>
      </c>
      <c r="Z515" s="66">
        <f t="shared" si="135"/>
        <v>1776530.77</v>
      </c>
      <c r="AA515" s="66">
        <f t="shared" si="135"/>
        <v>1403887978.8306897</v>
      </c>
      <c r="AB515" s="66">
        <f t="shared" si="135"/>
        <v>0</v>
      </c>
      <c r="AC515" s="66">
        <f t="shared" si="135"/>
        <v>43323591.500000007</v>
      </c>
      <c r="AD515" s="66">
        <f t="shared" si="135"/>
        <v>43323591.500000007</v>
      </c>
      <c r="AE515" s="66">
        <f t="shared" si="135"/>
        <v>52356934.733448103</v>
      </c>
      <c r="AF515" s="66">
        <f t="shared" si="135"/>
        <v>39842254.069999993</v>
      </c>
      <c r="AG515" s="66">
        <f t="shared" si="135"/>
        <v>92199188.803448096</v>
      </c>
      <c r="AH515" s="66">
        <f t="shared" si="135"/>
        <v>261359037.46273518</v>
      </c>
      <c r="AI515" s="66">
        <f t="shared" si="135"/>
        <v>7551487.5599999996</v>
      </c>
      <c r="AJ515" s="100"/>
    </row>
    <row r="516" spans="1:36" ht="13.5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x14ac:dyDescent="0.2">
      <c r="A517" s="5" t="s">
        <v>38</v>
      </c>
      <c r="B517" s="198">
        <f>(C515/B518*100)</f>
        <v>35.117861368053291</v>
      </c>
      <c r="C517" s="198"/>
      <c r="D517" s="198">
        <f>(E515/D518*100)</f>
        <v>-0.45808302870050954</v>
      </c>
      <c r="E517" s="198"/>
      <c r="F517" s="36"/>
      <c r="G517" s="198">
        <f>(H515/G518*100)</f>
        <v>47.38840881878594</v>
      </c>
      <c r="H517" s="198"/>
      <c r="I517" s="36"/>
      <c r="J517" s="198">
        <f>(K515/J518*100)</f>
        <v>99.95273080016392</v>
      </c>
      <c r="K517" s="198"/>
      <c r="L517" s="36"/>
      <c r="M517" s="198">
        <f>(N515/M518*100)</f>
        <v>2.1336019877961108</v>
      </c>
      <c r="N517" s="198"/>
      <c r="O517" s="36"/>
      <c r="P517" s="198">
        <f>(Q515/P518*100)</f>
        <v>4.1726410702722285</v>
      </c>
      <c r="Q517" s="198"/>
      <c r="R517" s="36"/>
      <c r="S517" s="198">
        <f>(T515/S518*100)</f>
        <v>0</v>
      </c>
      <c r="T517" s="198"/>
      <c r="U517" s="36"/>
      <c r="V517" s="198">
        <f>(W515/V518*100)</f>
        <v>0.47726321801015253</v>
      </c>
      <c r="W517" s="198"/>
      <c r="X517" s="36"/>
      <c r="Y517" s="198">
        <f>(Z515/Y518*100)</f>
        <v>0.12654362718310955</v>
      </c>
      <c r="Z517" s="198"/>
      <c r="AA517" s="36"/>
      <c r="AB517" s="198">
        <f>(AC515/AB518*100)</f>
        <v>100</v>
      </c>
      <c r="AC517" s="198"/>
      <c r="AD517" s="36"/>
      <c r="AE517" s="198">
        <f>(AF515/AE518*100)</f>
        <v>43.21323710877374</v>
      </c>
      <c r="AF517" s="198"/>
      <c r="AG517" s="36"/>
      <c r="AH517" s="198">
        <f>(AI515/AH518*100)</f>
        <v>2.8081785044901291</v>
      </c>
      <c r="AI517" s="198"/>
      <c r="AJ517" s="36"/>
    </row>
    <row r="518" spans="1:36" x14ac:dyDescent="0.2">
      <c r="A518" s="5" t="s">
        <v>39</v>
      </c>
      <c r="B518" s="200">
        <f>(B515+C515)</f>
        <v>6376014628.2054834</v>
      </c>
      <c r="C518" s="201"/>
      <c r="D518" s="200">
        <f>(D515+E515)</f>
        <v>25870993.373448282</v>
      </c>
      <c r="E518" s="201"/>
      <c r="F518" s="37"/>
      <c r="G518" s="200">
        <f>(G515+H515)</f>
        <v>905247119.9875797</v>
      </c>
      <c r="H518" s="201"/>
      <c r="I518" s="37"/>
      <c r="J518" s="200">
        <f>(J515+K515)</f>
        <v>1646916623.72</v>
      </c>
      <c r="K518" s="201"/>
      <c r="L518" s="37"/>
      <c r="M518" s="200">
        <f>(M515+N515)</f>
        <v>49003033.648275353</v>
      </c>
      <c r="N518" s="201"/>
      <c r="O518" s="37"/>
      <c r="P518" s="200">
        <f>(P515+Q515)</f>
        <v>1678467079.0155149</v>
      </c>
      <c r="Q518" s="201"/>
      <c r="R518" s="37"/>
      <c r="S518" s="200">
        <f>(S515+T515)</f>
        <v>148552494.39137927</v>
      </c>
      <c r="T518" s="201"/>
      <c r="U518" s="37"/>
      <c r="V518" s="200">
        <f>(V515+W515)</f>
        <v>113635999.91241376</v>
      </c>
      <c r="W518" s="201"/>
      <c r="X518" s="37"/>
      <c r="Y518" s="200">
        <f>(Y515+Z515)</f>
        <v>1403887978.8306897</v>
      </c>
      <c r="Z518" s="201"/>
      <c r="AA518" s="37"/>
      <c r="AB518" s="200">
        <f>(AB515+AC515)</f>
        <v>43323591.500000007</v>
      </c>
      <c r="AC518" s="201"/>
      <c r="AD518" s="37"/>
      <c r="AE518" s="200">
        <f>(AE515+AF515)</f>
        <v>92199188.803448096</v>
      </c>
      <c r="AF518" s="201"/>
      <c r="AG518" s="37"/>
      <c r="AH518" s="200">
        <f>(AH515+AI515)</f>
        <v>268910525.02273518</v>
      </c>
      <c r="AI518" s="201"/>
      <c r="AJ518" s="37"/>
    </row>
    <row r="519" spans="1:36" x14ac:dyDescent="0.2">
      <c r="A519" s="5" t="s">
        <v>40</v>
      </c>
      <c r="B519" s="198">
        <f>SUM(D519:AI519)</f>
        <v>100.00000000000001</v>
      </c>
      <c r="C519" s="201"/>
      <c r="D519" s="198">
        <f>(D518/B518*100)</f>
        <v>0.4057549250122976</v>
      </c>
      <c r="E519" s="198"/>
      <c r="F519" s="36"/>
      <c r="G519" s="198">
        <f>(G518/B518*100)</f>
        <v>14.197695155576511</v>
      </c>
      <c r="H519" s="198"/>
      <c r="I519" s="36"/>
      <c r="J519" s="198">
        <f>(J518/B518*100)</f>
        <v>25.829875239535347</v>
      </c>
      <c r="K519" s="198"/>
      <c r="L519" s="36"/>
      <c r="M519" s="198">
        <f>(M518/B518*100)</f>
        <v>0.76855271679430193</v>
      </c>
      <c r="N519" s="198"/>
      <c r="O519" s="36"/>
      <c r="P519" s="198">
        <f>(P518/B518*100)</f>
        <v>26.324705586315694</v>
      </c>
      <c r="Q519" s="198"/>
      <c r="R519" s="36"/>
      <c r="S519" s="198">
        <f>(S518/B518*100)</f>
        <v>2.3298643910606756</v>
      </c>
      <c r="T519" s="198"/>
      <c r="U519" s="36"/>
      <c r="V519" s="198">
        <f>(V518/B518*100)</f>
        <v>1.7822418319074087</v>
      </c>
      <c r="W519" s="198"/>
      <c r="X519" s="36"/>
      <c r="Y519" s="198">
        <f>(Y518/B518*100)</f>
        <v>22.018267847447067</v>
      </c>
      <c r="Z519" s="198"/>
      <c r="AA519" s="36"/>
      <c r="AB519" s="198">
        <f>(AB518/B518*100)</f>
        <v>0.67947760515401057</v>
      </c>
      <c r="AC519" s="198"/>
      <c r="AD519" s="36"/>
      <c r="AE519" s="198">
        <f>(AE518/B518*100)</f>
        <v>1.4460316385660077</v>
      </c>
      <c r="AF519" s="198"/>
      <c r="AG519" s="36"/>
      <c r="AH519" s="198">
        <f>(AH518/B518*100)</f>
        <v>4.2175330626306842</v>
      </c>
      <c r="AI519" s="198"/>
      <c r="AJ519" s="36"/>
    </row>
    <row r="520" spans="1:36" x14ac:dyDescent="0.2">
      <c r="A520" s="110" t="s">
        <v>95</v>
      </c>
    </row>
    <row r="521" spans="1:36" x14ac:dyDescent="0.2">
      <c r="A521" s="38"/>
    </row>
    <row r="522" spans="1:36" x14ac:dyDescent="0.2">
      <c r="A522" s="38"/>
    </row>
    <row r="523" spans="1:36" x14ac:dyDescent="0.2">
      <c r="A523" s="38"/>
    </row>
    <row r="524" spans="1:36" x14ac:dyDescent="0.2">
      <c r="A524" s="38"/>
    </row>
    <row r="525" spans="1:36" x14ac:dyDescent="0.2">
      <c r="A525" s="38"/>
    </row>
    <row r="526" spans="1:36" x14ac:dyDescent="0.2">
      <c r="A526" s="38"/>
    </row>
    <row r="527" spans="1:36" ht="20.25" x14ac:dyDescent="0.3">
      <c r="A527" s="196" t="s">
        <v>42</v>
      </c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</row>
    <row r="528" spans="1:36" x14ac:dyDescent="0.2">
      <c r="A528" s="197" t="s">
        <v>56</v>
      </c>
      <c r="B528" s="197"/>
      <c r="C528" s="197"/>
      <c r="D528" s="197"/>
      <c r="E528" s="197"/>
      <c r="F528" s="197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</row>
    <row r="529" spans="1:49" x14ac:dyDescent="0.2">
      <c r="A529" s="203" t="s">
        <v>136</v>
      </c>
      <c r="B529" s="204"/>
      <c r="C529" s="204"/>
      <c r="D529" s="204"/>
      <c r="E529" s="204"/>
      <c r="F529" s="204"/>
      <c r="G529" s="204"/>
      <c r="H529" s="204"/>
      <c r="I529" s="204"/>
      <c r="J529" s="204"/>
      <c r="K529" s="204"/>
      <c r="L529" s="204"/>
      <c r="M529" s="204"/>
      <c r="N529" s="204"/>
      <c r="O529" s="204"/>
      <c r="P529" s="204"/>
      <c r="Q529" s="204"/>
      <c r="R529" s="204"/>
      <c r="S529" s="204"/>
      <c r="T529" s="204"/>
      <c r="U529" s="204"/>
      <c r="V529" s="204"/>
      <c r="W529" s="204"/>
      <c r="X529" s="204"/>
      <c r="Y529" s="204"/>
      <c r="Z529" s="204"/>
      <c r="AA529" s="204"/>
      <c r="AB529" s="204"/>
      <c r="AC529" s="204"/>
      <c r="AD529" s="204"/>
      <c r="AE529" s="204"/>
      <c r="AF529" s="204"/>
      <c r="AG529" s="204"/>
      <c r="AH529" s="204"/>
      <c r="AI529" s="204"/>
    </row>
    <row r="530" spans="1:49" x14ac:dyDescent="0.2">
      <c r="A530" s="197" t="s">
        <v>110</v>
      </c>
      <c r="B530" s="197"/>
      <c r="C530" s="197"/>
      <c r="D530" s="197"/>
      <c r="E530" s="197"/>
      <c r="F530" s="197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</row>
    <row r="531" spans="1:49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49" ht="13.5" thickBot="1" x14ac:dyDescent="0.25">
      <c r="D532" s="188">
        <v>2</v>
      </c>
      <c r="E532" s="188">
        <v>3</v>
      </c>
      <c r="F532" s="188"/>
      <c r="G532" s="188">
        <v>4</v>
      </c>
      <c r="H532" s="188">
        <v>5</v>
      </c>
      <c r="I532" s="188"/>
      <c r="J532" s="188">
        <v>6</v>
      </c>
      <c r="K532" s="188">
        <v>7</v>
      </c>
      <c r="L532" s="188"/>
      <c r="M532" s="188">
        <v>8</v>
      </c>
      <c r="N532" s="188">
        <v>9</v>
      </c>
      <c r="O532" s="188"/>
      <c r="P532" s="188">
        <v>10</v>
      </c>
      <c r="Q532" s="188">
        <v>11</v>
      </c>
      <c r="R532" s="188"/>
      <c r="S532" s="188">
        <v>12</v>
      </c>
      <c r="T532" s="188">
        <v>13</v>
      </c>
      <c r="U532" s="188"/>
      <c r="V532" s="188">
        <v>14</v>
      </c>
      <c r="W532" s="188">
        <v>15</v>
      </c>
      <c r="X532" s="188"/>
      <c r="Y532" s="188">
        <v>16</v>
      </c>
      <c r="Z532" s="188">
        <v>17</v>
      </c>
      <c r="AA532" s="188"/>
      <c r="AB532" s="188">
        <v>18</v>
      </c>
      <c r="AC532" s="188">
        <v>19</v>
      </c>
      <c r="AD532" s="188"/>
      <c r="AE532" s="188">
        <v>20</v>
      </c>
      <c r="AF532" s="188">
        <v>21</v>
      </c>
      <c r="AG532" s="188"/>
      <c r="AH532" s="188">
        <v>22</v>
      </c>
      <c r="AI532" s="188">
        <v>23</v>
      </c>
    </row>
    <row r="533" spans="1:49" ht="23.25" customHeight="1" thickTop="1" thickBot="1" x14ac:dyDescent="0.25">
      <c r="A533" s="195" t="s">
        <v>33</v>
      </c>
      <c r="B533" s="199" t="s">
        <v>0</v>
      </c>
      <c r="C533" s="199"/>
      <c r="D533" s="199" t="s">
        <v>12</v>
      </c>
      <c r="E533" s="199"/>
      <c r="F533" s="155"/>
      <c r="G533" s="199" t="s">
        <v>13</v>
      </c>
      <c r="H533" s="199"/>
      <c r="I533" s="155"/>
      <c r="J533" s="199" t="s">
        <v>14</v>
      </c>
      <c r="K533" s="199"/>
      <c r="L533" s="155"/>
      <c r="M533" s="199" t="s">
        <v>15</v>
      </c>
      <c r="N533" s="199"/>
      <c r="O533" s="155"/>
      <c r="P533" s="199" t="s">
        <v>27</v>
      </c>
      <c r="Q533" s="199"/>
      <c r="R533" s="155"/>
      <c r="S533" s="199" t="s">
        <v>35</v>
      </c>
      <c r="T533" s="199"/>
      <c r="U533" s="155"/>
      <c r="V533" s="199" t="s">
        <v>16</v>
      </c>
      <c r="W533" s="199"/>
      <c r="X533" s="155"/>
      <c r="Y533" s="199" t="s">
        <v>68</v>
      </c>
      <c r="Z533" s="199"/>
      <c r="AA533" s="155"/>
      <c r="AB533" s="199" t="s">
        <v>34</v>
      </c>
      <c r="AC533" s="199"/>
      <c r="AD533" s="155"/>
      <c r="AE533" s="199" t="s">
        <v>17</v>
      </c>
      <c r="AF533" s="199"/>
      <c r="AG533" s="155"/>
      <c r="AH533" s="199" t="s">
        <v>18</v>
      </c>
      <c r="AI533" s="199"/>
      <c r="AJ533" s="73"/>
    </row>
    <row r="534" spans="1:49" ht="25.5" thickTop="1" thickBot="1" x14ac:dyDescent="0.25">
      <c r="A534" s="202"/>
      <c r="B534" s="155" t="s">
        <v>28</v>
      </c>
      <c r="C534" s="155" t="s">
        <v>25</v>
      </c>
      <c r="D534" s="155" t="s">
        <v>28</v>
      </c>
      <c r="E534" s="155" t="s">
        <v>25</v>
      </c>
      <c r="F534" s="155"/>
      <c r="G534" s="155" t="s">
        <v>28</v>
      </c>
      <c r="H534" s="155" t="s">
        <v>25</v>
      </c>
      <c r="I534" s="155"/>
      <c r="J534" s="155" t="s">
        <v>28</v>
      </c>
      <c r="K534" s="155" t="s">
        <v>25</v>
      </c>
      <c r="L534" s="155"/>
      <c r="M534" s="155" t="s">
        <v>28</v>
      </c>
      <c r="N534" s="155" t="s">
        <v>25</v>
      </c>
      <c r="O534" s="155"/>
      <c r="P534" s="155" t="s">
        <v>28</v>
      </c>
      <c r="Q534" s="155" t="s">
        <v>25</v>
      </c>
      <c r="R534" s="155"/>
      <c r="S534" s="155" t="s">
        <v>28</v>
      </c>
      <c r="T534" s="155" t="s">
        <v>25</v>
      </c>
      <c r="U534" s="155"/>
      <c r="V534" s="155" t="s">
        <v>28</v>
      </c>
      <c r="W534" s="155" t="s">
        <v>25</v>
      </c>
      <c r="X534" s="155"/>
      <c r="Y534" s="155" t="s">
        <v>28</v>
      </c>
      <c r="Z534" s="155" t="s">
        <v>25</v>
      </c>
      <c r="AA534" s="155"/>
      <c r="AB534" s="155" t="s">
        <v>28</v>
      </c>
      <c r="AC534" s="155" t="s">
        <v>25</v>
      </c>
      <c r="AD534" s="155"/>
      <c r="AE534" s="155" t="s">
        <v>28</v>
      </c>
      <c r="AF534" s="155" t="s">
        <v>25</v>
      </c>
      <c r="AG534" s="155"/>
      <c r="AH534" s="155" t="s">
        <v>28</v>
      </c>
      <c r="AI534" s="155" t="s">
        <v>25</v>
      </c>
      <c r="AJ534" s="73"/>
      <c r="AL534" s="176"/>
      <c r="AM534" s="176"/>
      <c r="AN534" s="176"/>
      <c r="AO534" s="176"/>
      <c r="AP534" s="176"/>
      <c r="AQ534" s="176"/>
      <c r="AR534" s="176"/>
      <c r="AS534" s="176"/>
      <c r="AT534" s="176"/>
      <c r="AU534" s="176"/>
      <c r="AV534" s="176"/>
      <c r="AW534" s="176"/>
    </row>
    <row r="535" spans="1:49" ht="15.95" customHeight="1" thickTop="1" x14ac:dyDescent="0.2">
      <c r="A535" s="101" t="s">
        <v>88</v>
      </c>
      <c r="B535" s="102">
        <f>SUMIF($D$534:$AI$534,$B$534,$D535:$AI535)</f>
        <v>756162320.18000007</v>
      </c>
      <c r="C535" s="102">
        <f>SUMIF($D$534:$AI$534,$C$534,$D535:$AI535)</f>
        <v>419439655.27999991</v>
      </c>
      <c r="D535" s="101">
        <v>6494260.3499999996</v>
      </c>
      <c r="E535" s="101">
        <v>3556.81</v>
      </c>
      <c r="F535" s="101">
        <f t="shared" ref="F535:F573" si="136">SUBTOTAL(109,D535:E535)</f>
        <v>6497817.1599999992</v>
      </c>
      <c r="G535" s="101">
        <v>90267702.450000003</v>
      </c>
      <c r="H535" s="101">
        <v>119962839.45999999</v>
      </c>
      <c r="I535" s="101">
        <f t="shared" ref="I535:I573" si="137">SUBTOTAL(109,G535:H535)</f>
        <v>210230541.91</v>
      </c>
      <c r="J535" s="101">
        <v>73.28</v>
      </c>
      <c r="K535" s="101">
        <v>290550554</v>
      </c>
      <c r="L535" s="101">
        <f t="shared" ref="L535:L573" si="138">SUBTOTAL(109,J535:K535)</f>
        <v>290550627.27999997</v>
      </c>
      <c r="M535" s="101">
        <v>25336530.23</v>
      </c>
      <c r="N535" s="101">
        <v>213</v>
      </c>
      <c r="O535" s="101">
        <f t="shared" ref="O535:O573" si="139">SUBTOTAL(109,M535:N535)</f>
        <v>25336743.23</v>
      </c>
      <c r="P535" s="101">
        <v>378145637.31</v>
      </c>
      <c r="Q535" s="101">
        <v>6775804.46</v>
      </c>
      <c r="R535" s="101">
        <f t="shared" ref="R535:R573" si="140">SUBTOTAL(109,P535:Q535)</f>
        <v>384921441.76999998</v>
      </c>
      <c r="S535" s="101">
        <v>1901315.11</v>
      </c>
      <c r="T535" s="101" t="s">
        <v>183</v>
      </c>
      <c r="U535" s="101">
        <f t="shared" ref="U535:U573" si="141">SUBTOTAL(109,S535:T535)</f>
        <v>1901315.11</v>
      </c>
      <c r="V535" s="101">
        <v>30277506.670000002</v>
      </c>
      <c r="W535" s="101" t="s">
        <v>183</v>
      </c>
      <c r="X535" s="101">
        <f t="shared" ref="X535:X573" si="142">SUBTOTAL(109,V535:W535)</f>
        <v>30277506.670000002</v>
      </c>
      <c r="Y535" s="101">
        <v>153211522.91999999</v>
      </c>
      <c r="Z535" s="101">
        <v>136777.32999999999</v>
      </c>
      <c r="AA535" s="101">
        <f t="shared" ref="AA535:AA573" si="143">SUBTOTAL(109,Y535:Z535)</f>
        <v>153348300.25</v>
      </c>
      <c r="AB535" s="101" t="s">
        <v>183</v>
      </c>
      <c r="AC535" s="101" t="s">
        <v>183</v>
      </c>
      <c r="AD535" s="101">
        <f t="shared" ref="AD535:AD573" si="144">SUBTOTAL(109,AB535:AC535)</f>
        <v>0</v>
      </c>
      <c r="AE535" s="101">
        <v>8891047.3499999996</v>
      </c>
      <c r="AF535" s="101">
        <v>204747.83</v>
      </c>
      <c r="AG535" s="101">
        <f t="shared" ref="AG535:AG573" si="145">SUBTOTAL(109,AE535:AF535)</f>
        <v>9095795.1799999997</v>
      </c>
      <c r="AH535" s="101">
        <v>61636724.509999998</v>
      </c>
      <c r="AI535" s="101">
        <v>1805162.39</v>
      </c>
      <c r="AJ535" s="101">
        <f t="shared" ref="AJ535:AJ573" si="146">SUBTOTAL(109,AH535:AI535)</f>
        <v>63441886.899999999</v>
      </c>
      <c r="AL535" s="175"/>
      <c r="AM535" s="177"/>
      <c r="AN535" s="177"/>
      <c r="AO535" s="177"/>
      <c r="AP535" s="177"/>
      <c r="AQ535" s="177"/>
      <c r="AR535" s="177"/>
      <c r="AS535" s="177"/>
      <c r="AT535" s="177"/>
      <c r="AU535" s="177"/>
      <c r="AV535" s="177"/>
      <c r="AW535" s="177"/>
    </row>
    <row r="536" spans="1:49" ht="15.95" customHeight="1" x14ac:dyDescent="0.2">
      <c r="A536" s="52" t="s">
        <v>118</v>
      </c>
      <c r="B536" s="102">
        <f t="shared" ref="B536:B572" si="147">SUMIF($D$534:$AI$534,$B$534,$D536:$AI536)</f>
        <v>598105396.97000003</v>
      </c>
      <c r="C536" s="102">
        <f t="shared" ref="C536:C572" si="148">SUMIF($D$534:$AI$534,$C$534,$D536:$AI536)</f>
        <v>80015095.710000023</v>
      </c>
      <c r="D536" s="101">
        <v>3894508.6</v>
      </c>
      <c r="E536" s="101">
        <v>63783.03</v>
      </c>
      <c r="F536" s="101">
        <f t="shared" si="136"/>
        <v>3958291.63</v>
      </c>
      <c r="G536" s="101">
        <v>112493639.54000001</v>
      </c>
      <c r="H536" s="101">
        <v>62231767.990000002</v>
      </c>
      <c r="I536" s="101">
        <f t="shared" si="137"/>
        <v>174725407.53</v>
      </c>
      <c r="J536" s="101" t="s">
        <v>183</v>
      </c>
      <c r="K536" s="101">
        <v>4678018.62</v>
      </c>
      <c r="L536" s="101">
        <f t="shared" si="138"/>
        <v>4678018.62</v>
      </c>
      <c r="M536" s="101">
        <v>347900.73</v>
      </c>
      <c r="N536" s="101">
        <v>727706.18</v>
      </c>
      <c r="O536" s="101">
        <f t="shared" si="139"/>
        <v>1075606.9100000001</v>
      </c>
      <c r="P536" s="101">
        <v>228787793.80000001</v>
      </c>
      <c r="Q536" s="101">
        <v>8867938.8900000006</v>
      </c>
      <c r="R536" s="101">
        <f t="shared" si="140"/>
        <v>237655732.69</v>
      </c>
      <c r="S536" s="101">
        <v>3806846.25</v>
      </c>
      <c r="T536" s="101" t="s">
        <v>183</v>
      </c>
      <c r="U536" s="101">
        <f t="shared" si="141"/>
        <v>3806846.25</v>
      </c>
      <c r="V536" s="101">
        <v>4783525.95</v>
      </c>
      <c r="W536" s="101">
        <v>52849.65</v>
      </c>
      <c r="X536" s="101">
        <f t="shared" si="142"/>
        <v>4836375.6000000006</v>
      </c>
      <c r="Y536" s="101">
        <v>205993805.34999999</v>
      </c>
      <c r="Z536" s="101">
        <v>3001432.09</v>
      </c>
      <c r="AA536" s="101">
        <f t="shared" si="143"/>
        <v>208995237.44</v>
      </c>
      <c r="AB536" s="101" t="s">
        <v>183</v>
      </c>
      <c r="AC536" s="101" t="s">
        <v>183</v>
      </c>
      <c r="AD536" s="101">
        <f t="shared" si="144"/>
        <v>0</v>
      </c>
      <c r="AE536" s="101">
        <v>1209729.54</v>
      </c>
      <c r="AF536" s="101">
        <v>3000</v>
      </c>
      <c r="AG536" s="101">
        <f t="shared" si="145"/>
        <v>1212729.54</v>
      </c>
      <c r="AH536" s="101">
        <v>36787647.210000001</v>
      </c>
      <c r="AI536" s="101">
        <v>388599.26</v>
      </c>
      <c r="AJ536" s="101">
        <f t="shared" si="146"/>
        <v>37176246.469999999</v>
      </c>
    </row>
    <row r="537" spans="1:49" ht="15.95" customHeight="1" x14ac:dyDescent="0.2">
      <c r="A537" s="52" t="s">
        <v>97</v>
      </c>
      <c r="B537" s="102">
        <f t="shared" si="147"/>
        <v>673318224.21000004</v>
      </c>
      <c r="C537" s="102">
        <f t="shared" si="148"/>
        <v>174918300.39000002</v>
      </c>
      <c r="D537" s="101">
        <v>2362094.81</v>
      </c>
      <c r="E537" s="101" t="s">
        <v>183</v>
      </c>
      <c r="F537" s="101">
        <f t="shared" si="136"/>
        <v>2362094.81</v>
      </c>
      <c r="G537" s="101">
        <v>91964980.629999995</v>
      </c>
      <c r="H537" s="101">
        <v>70473218.939999998</v>
      </c>
      <c r="I537" s="101">
        <f t="shared" si="137"/>
        <v>162438199.56999999</v>
      </c>
      <c r="J537" s="101" t="s">
        <v>183</v>
      </c>
      <c r="K537" s="101">
        <v>19838297.199999999</v>
      </c>
      <c r="L537" s="101">
        <f t="shared" si="138"/>
        <v>19838297.199999999</v>
      </c>
      <c r="M537" s="101">
        <v>9861495.0099999998</v>
      </c>
      <c r="N537" s="101">
        <v>583031.72</v>
      </c>
      <c r="O537" s="101">
        <f t="shared" si="139"/>
        <v>10444526.73</v>
      </c>
      <c r="P537" s="101">
        <v>274576252.98000002</v>
      </c>
      <c r="Q537" s="101">
        <v>83505870.409999996</v>
      </c>
      <c r="R537" s="101">
        <f t="shared" si="140"/>
        <v>358082123.38999999</v>
      </c>
      <c r="S537" s="101">
        <v>2524564.4500000002</v>
      </c>
      <c r="T537" s="101" t="s">
        <v>183</v>
      </c>
      <c r="U537" s="101">
        <f t="shared" si="141"/>
        <v>2524564.4500000002</v>
      </c>
      <c r="V537" s="101">
        <v>7327192.8099999996</v>
      </c>
      <c r="W537" s="101">
        <v>5075.62</v>
      </c>
      <c r="X537" s="101">
        <f t="shared" si="142"/>
        <v>7332268.4299999997</v>
      </c>
      <c r="Y537" s="101">
        <v>256770771.72999999</v>
      </c>
      <c r="Z537" s="101">
        <v>346326.86</v>
      </c>
      <c r="AA537" s="101">
        <f t="shared" si="143"/>
        <v>257117098.59</v>
      </c>
      <c r="AB537" s="101" t="s">
        <v>183</v>
      </c>
      <c r="AC537" s="101" t="s">
        <v>183</v>
      </c>
      <c r="AD537" s="101">
        <f t="shared" si="144"/>
        <v>0</v>
      </c>
      <c r="AE537" s="101">
        <v>10145022.32</v>
      </c>
      <c r="AF537" s="101">
        <v>75653.899999999994</v>
      </c>
      <c r="AG537" s="101">
        <f t="shared" si="145"/>
        <v>10220676.220000001</v>
      </c>
      <c r="AH537" s="101">
        <v>17785849.469999999</v>
      </c>
      <c r="AI537" s="101">
        <v>90825.74</v>
      </c>
      <c r="AJ537" s="101">
        <f t="shared" si="146"/>
        <v>17876675.209999997</v>
      </c>
    </row>
    <row r="538" spans="1:49" ht="15.95" customHeight="1" x14ac:dyDescent="0.2">
      <c r="A538" s="52" t="s">
        <v>94</v>
      </c>
      <c r="B538" s="102">
        <f t="shared" si="147"/>
        <v>432115829.91999996</v>
      </c>
      <c r="C538" s="102">
        <f t="shared" si="148"/>
        <v>16077601.440000001</v>
      </c>
      <c r="D538" s="101">
        <v>1104560.46</v>
      </c>
      <c r="E538" s="101" t="s">
        <v>183</v>
      </c>
      <c r="F538" s="101">
        <f t="shared" si="136"/>
        <v>1104560.46</v>
      </c>
      <c r="G538" s="101">
        <v>16476135.939999999</v>
      </c>
      <c r="H538" s="101">
        <v>2793.76</v>
      </c>
      <c r="I538" s="101">
        <f t="shared" si="137"/>
        <v>16478929.699999999</v>
      </c>
      <c r="J538" s="101">
        <v>113945.19</v>
      </c>
      <c r="K538" s="101">
        <v>9992332.0399999991</v>
      </c>
      <c r="L538" s="101">
        <f t="shared" si="138"/>
        <v>10106277.229999999</v>
      </c>
      <c r="M538" s="101">
        <v>938812.16</v>
      </c>
      <c r="N538" s="101" t="s">
        <v>183</v>
      </c>
      <c r="O538" s="101">
        <f t="shared" si="139"/>
        <v>938812.16</v>
      </c>
      <c r="P538" s="101">
        <v>201217035.93000001</v>
      </c>
      <c r="Q538" s="101">
        <v>5947697.6100000003</v>
      </c>
      <c r="R538" s="101">
        <f t="shared" si="140"/>
        <v>207164733.54000002</v>
      </c>
      <c r="S538" s="101">
        <v>5812895.1299999999</v>
      </c>
      <c r="T538" s="101" t="s">
        <v>183</v>
      </c>
      <c r="U538" s="101">
        <f t="shared" si="141"/>
        <v>5812895.1299999999</v>
      </c>
      <c r="V538" s="101">
        <v>13567411.59</v>
      </c>
      <c r="W538" s="101">
        <v>53950.22</v>
      </c>
      <c r="X538" s="101">
        <f t="shared" si="142"/>
        <v>13621361.810000001</v>
      </c>
      <c r="Y538" s="101">
        <v>130137327.79000001</v>
      </c>
      <c r="Z538" s="101">
        <v>66131.73</v>
      </c>
      <c r="AA538" s="101">
        <f t="shared" si="143"/>
        <v>130203459.52000001</v>
      </c>
      <c r="AB538" s="101" t="s">
        <v>183</v>
      </c>
      <c r="AC538" s="101" t="s">
        <v>183</v>
      </c>
      <c r="AD538" s="101">
        <f t="shared" si="144"/>
        <v>0</v>
      </c>
      <c r="AE538" s="101">
        <v>10285400.01</v>
      </c>
      <c r="AF538" s="101">
        <v>14696.08</v>
      </c>
      <c r="AG538" s="101">
        <f t="shared" si="145"/>
        <v>10300096.09</v>
      </c>
      <c r="AH538" s="101">
        <v>52462305.719999999</v>
      </c>
      <c r="AI538" s="101" t="s">
        <v>183</v>
      </c>
      <c r="AJ538" s="101">
        <f t="shared" si="146"/>
        <v>52462305.719999999</v>
      </c>
    </row>
    <row r="539" spans="1:49" ht="15.95" customHeight="1" x14ac:dyDescent="0.2">
      <c r="A539" s="52" t="s">
        <v>89</v>
      </c>
      <c r="B539" s="102">
        <f t="shared" si="147"/>
        <v>392292597.37</v>
      </c>
      <c r="C539" s="102">
        <f t="shared" si="148"/>
        <v>178289334.09</v>
      </c>
      <c r="D539" s="101">
        <v>352357.91</v>
      </c>
      <c r="E539" s="101" t="s">
        <v>183</v>
      </c>
      <c r="F539" s="101">
        <f t="shared" si="136"/>
        <v>352357.91</v>
      </c>
      <c r="G539" s="101">
        <v>17769871.239999998</v>
      </c>
      <c r="H539" s="101" t="s">
        <v>183</v>
      </c>
      <c r="I539" s="101">
        <f t="shared" si="137"/>
        <v>17769871.239999998</v>
      </c>
      <c r="J539" s="101">
        <v>228882.76</v>
      </c>
      <c r="K539" s="101">
        <v>177318740.19</v>
      </c>
      <c r="L539" s="101">
        <f t="shared" si="138"/>
        <v>177547622.94999999</v>
      </c>
      <c r="M539" s="101">
        <v>2511009.27</v>
      </c>
      <c r="N539" s="101">
        <v>50048.75</v>
      </c>
      <c r="O539" s="101">
        <f t="shared" si="139"/>
        <v>2561058.02</v>
      </c>
      <c r="P539" s="101">
        <v>140098829.05000001</v>
      </c>
      <c r="Q539" s="101">
        <v>858584.35</v>
      </c>
      <c r="R539" s="101">
        <f t="shared" si="140"/>
        <v>140957413.40000001</v>
      </c>
      <c r="S539" s="101">
        <v>5542222.4299999997</v>
      </c>
      <c r="T539" s="101" t="s">
        <v>183</v>
      </c>
      <c r="U539" s="101">
        <f t="shared" si="141"/>
        <v>5542222.4299999997</v>
      </c>
      <c r="V539" s="101">
        <v>7081923.7400000002</v>
      </c>
      <c r="W539" s="101" t="s">
        <v>183</v>
      </c>
      <c r="X539" s="101">
        <f t="shared" si="142"/>
        <v>7081923.7400000002</v>
      </c>
      <c r="Y539" s="101">
        <v>161139429.56999999</v>
      </c>
      <c r="Z539" s="101" t="s">
        <v>183</v>
      </c>
      <c r="AA539" s="101">
        <f t="shared" si="143"/>
        <v>161139429.56999999</v>
      </c>
      <c r="AB539" s="101" t="s">
        <v>183</v>
      </c>
      <c r="AC539" s="101" t="s">
        <v>183</v>
      </c>
      <c r="AD539" s="101">
        <f t="shared" si="144"/>
        <v>0</v>
      </c>
      <c r="AE539" s="101">
        <v>4523035.28</v>
      </c>
      <c r="AF539" s="101">
        <v>56513.27</v>
      </c>
      <c r="AG539" s="101">
        <f t="shared" si="145"/>
        <v>4579548.55</v>
      </c>
      <c r="AH539" s="101">
        <v>53045036.119999997</v>
      </c>
      <c r="AI539" s="101">
        <v>5447.53</v>
      </c>
      <c r="AJ539" s="101">
        <f t="shared" si="146"/>
        <v>53050483.649999999</v>
      </c>
    </row>
    <row r="540" spans="1:49" ht="15.95" customHeight="1" x14ac:dyDescent="0.2">
      <c r="A540" s="52" t="s">
        <v>127</v>
      </c>
      <c r="B540" s="102">
        <f t="shared" si="147"/>
        <v>327.97</v>
      </c>
      <c r="C540" s="102">
        <f t="shared" si="148"/>
        <v>256696.34</v>
      </c>
      <c r="D540" s="101" t="s">
        <v>183</v>
      </c>
      <c r="E540" s="101" t="s">
        <v>183</v>
      </c>
      <c r="F540" s="101">
        <f t="shared" si="136"/>
        <v>0</v>
      </c>
      <c r="G540" s="101" t="s">
        <v>183</v>
      </c>
      <c r="H540" s="101" t="s">
        <v>183</v>
      </c>
      <c r="I540" s="101">
        <f t="shared" si="137"/>
        <v>0</v>
      </c>
      <c r="J540" s="101" t="s">
        <v>183</v>
      </c>
      <c r="K540" s="101">
        <v>256696.34</v>
      </c>
      <c r="L540" s="101">
        <f t="shared" si="138"/>
        <v>256696.34</v>
      </c>
      <c r="M540" s="101">
        <v>327.97</v>
      </c>
      <c r="N540" s="101" t="s">
        <v>183</v>
      </c>
      <c r="O540" s="101">
        <f t="shared" si="139"/>
        <v>327.97</v>
      </c>
      <c r="P540" s="101" t="s">
        <v>183</v>
      </c>
      <c r="Q540" s="101" t="s">
        <v>183</v>
      </c>
      <c r="R540" s="101">
        <f t="shared" si="140"/>
        <v>0</v>
      </c>
      <c r="S540" s="101" t="s">
        <v>183</v>
      </c>
      <c r="T540" s="101" t="s">
        <v>183</v>
      </c>
      <c r="U540" s="101">
        <f t="shared" si="141"/>
        <v>0</v>
      </c>
      <c r="V540" s="101" t="s">
        <v>183</v>
      </c>
      <c r="W540" s="101" t="s">
        <v>183</v>
      </c>
      <c r="X540" s="101">
        <f t="shared" si="142"/>
        <v>0</v>
      </c>
      <c r="Y540" s="101" t="s">
        <v>183</v>
      </c>
      <c r="Z540" s="101" t="s">
        <v>183</v>
      </c>
      <c r="AA540" s="101">
        <f t="shared" si="143"/>
        <v>0</v>
      </c>
      <c r="AB540" s="101" t="s">
        <v>183</v>
      </c>
      <c r="AC540" s="101" t="s">
        <v>183</v>
      </c>
      <c r="AD540" s="101">
        <f t="shared" si="144"/>
        <v>0</v>
      </c>
      <c r="AE540" s="101" t="s">
        <v>183</v>
      </c>
      <c r="AF540" s="101" t="s">
        <v>183</v>
      </c>
      <c r="AG540" s="101">
        <f t="shared" si="145"/>
        <v>0</v>
      </c>
      <c r="AH540" s="101" t="s">
        <v>183</v>
      </c>
      <c r="AI540" s="101" t="s">
        <v>183</v>
      </c>
      <c r="AJ540" s="101">
        <f t="shared" si="146"/>
        <v>0</v>
      </c>
    </row>
    <row r="541" spans="1:49" ht="15.95" customHeight="1" x14ac:dyDescent="0.2">
      <c r="A541" s="52" t="s">
        <v>91</v>
      </c>
      <c r="B541" s="102">
        <f t="shared" si="147"/>
        <v>92926140.700000003</v>
      </c>
      <c r="C541" s="102">
        <f t="shared" si="148"/>
        <v>74450.939999999988</v>
      </c>
      <c r="D541" s="101" t="s">
        <v>183</v>
      </c>
      <c r="E541" s="101" t="s">
        <v>183</v>
      </c>
      <c r="F541" s="101">
        <f t="shared" si="136"/>
        <v>0</v>
      </c>
      <c r="G541" s="101">
        <v>45901.52</v>
      </c>
      <c r="H541" s="101" t="s">
        <v>183</v>
      </c>
      <c r="I541" s="101">
        <f t="shared" si="137"/>
        <v>45901.52</v>
      </c>
      <c r="J541" s="101" t="s">
        <v>183</v>
      </c>
      <c r="K541" s="101" t="s">
        <v>183</v>
      </c>
      <c r="L541" s="101">
        <f t="shared" si="138"/>
        <v>0</v>
      </c>
      <c r="M541" s="101">
        <v>18860.990000000002</v>
      </c>
      <c r="N541" s="101" t="s">
        <v>183</v>
      </c>
      <c r="O541" s="101">
        <f t="shared" si="139"/>
        <v>18860.990000000002</v>
      </c>
      <c r="P541" s="101">
        <v>8753124.0600000005</v>
      </c>
      <c r="Q541" s="101" t="s">
        <v>183</v>
      </c>
      <c r="R541" s="101">
        <f t="shared" si="140"/>
        <v>8753124.0600000005</v>
      </c>
      <c r="S541" s="101">
        <v>286279.24</v>
      </c>
      <c r="T541" s="101" t="s">
        <v>183</v>
      </c>
      <c r="U541" s="101">
        <f t="shared" si="141"/>
        <v>286279.24</v>
      </c>
      <c r="V541" s="101">
        <v>28159.41</v>
      </c>
      <c r="W541" s="101" t="s">
        <v>183</v>
      </c>
      <c r="X541" s="101">
        <f t="shared" si="142"/>
        <v>28159.41</v>
      </c>
      <c r="Y541" s="101">
        <v>79665939.170000002</v>
      </c>
      <c r="Z541" s="101">
        <v>68415.789999999994</v>
      </c>
      <c r="AA541" s="101">
        <f t="shared" si="143"/>
        <v>79734354.960000008</v>
      </c>
      <c r="AB541" s="101" t="s">
        <v>183</v>
      </c>
      <c r="AC541" s="101" t="s">
        <v>183</v>
      </c>
      <c r="AD541" s="101">
        <f t="shared" si="144"/>
        <v>0</v>
      </c>
      <c r="AE541" s="101">
        <v>824854.9</v>
      </c>
      <c r="AF541" s="101" t="s">
        <v>183</v>
      </c>
      <c r="AG541" s="101">
        <f t="shared" si="145"/>
        <v>824854.9</v>
      </c>
      <c r="AH541" s="101">
        <v>3303021.41</v>
      </c>
      <c r="AI541" s="101">
        <v>6035.15</v>
      </c>
      <c r="AJ541" s="101">
        <f t="shared" si="146"/>
        <v>3309056.56</v>
      </c>
    </row>
    <row r="542" spans="1:49" ht="15.95" customHeight="1" x14ac:dyDescent="0.2">
      <c r="A542" s="52" t="s">
        <v>123</v>
      </c>
      <c r="B542" s="102">
        <f t="shared" si="147"/>
        <v>25700524.759999998</v>
      </c>
      <c r="C542" s="102">
        <f t="shared" si="148"/>
        <v>80052462.560000002</v>
      </c>
      <c r="D542" s="101" t="s">
        <v>183</v>
      </c>
      <c r="E542" s="101" t="s">
        <v>183</v>
      </c>
      <c r="F542" s="101">
        <f t="shared" si="136"/>
        <v>0</v>
      </c>
      <c r="G542" s="101">
        <v>17345625.699999999</v>
      </c>
      <c r="H542" s="101">
        <v>80052462.560000002</v>
      </c>
      <c r="I542" s="101">
        <f t="shared" si="137"/>
        <v>97398088.260000005</v>
      </c>
      <c r="J542" s="101" t="s">
        <v>183</v>
      </c>
      <c r="K542" s="101" t="s">
        <v>183</v>
      </c>
      <c r="L542" s="101">
        <f t="shared" si="138"/>
        <v>0</v>
      </c>
      <c r="M542" s="101">
        <v>1314168.7</v>
      </c>
      <c r="N542" s="101" t="s">
        <v>183</v>
      </c>
      <c r="O542" s="101">
        <f t="shared" si="139"/>
        <v>1314168.7</v>
      </c>
      <c r="P542" s="101">
        <v>238636.62</v>
      </c>
      <c r="Q542" s="101" t="s">
        <v>183</v>
      </c>
      <c r="R542" s="101">
        <f t="shared" si="140"/>
        <v>238636.62</v>
      </c>
      <c r="S542" s="101" t="s">
        <v>183</v>
      </c>
      <c r="T542" s="101" t="s">
        <v>183</v>
      </c>
      <c r="U542" s="101">
        <f t="shared" si="141"/>
        <v>0</v>
      </c>
      <c r="V542" s="101" t="s">
        <v>183</v>
      </c>
      <c r="W542" s="101" t="s">
        <v>183</v>
      </c>
      <c r="X542" s="101">
        <f t="shared" si="142"/>
        <v>0</v>
      </c>
      <c r="Y542" s="101" t="s">
        <v>183</v>
      </c>
      <c r="Z542" s="101" t="s">
        <v>183</v>
      </c>
      <c r="AA542" s="101">
        <f t="shared" si="143"/>
        <v>0</v>
      </c>
      <c r="AB542" s="101" t="s">
        <v>183</v>
      </c>
      <c r="AC542" s="101" t="s">
        <v>183</v>
      </c>
      <c r="AD542" s="101">
        <f t="shared" si="144"/>
        <v>0</v>
      </c>
      <c r="AE542" s="101" t="s">
        <v>183</v>
      </c>
      <c r="AF542" s="101" t="s">
        <v>183</v>
      </c>
      <c r="AG542" s="101">
        <f t="shared" si="145"/>
        <v>0</v>
      </c>
      <c r="AH542" s="101">
        <v>6802093.7400000002</v>
      </c>
      <c r="AI542" s="101" t="s">
        <v>183</v>
      </c>
      <c r="AJ542" s="101">
        <f t="shared" si="146"/>
        <v>6802093.7400000002</v>
      </c>
    </row>
    <row r="543" spans="1:49" ht="15.95" customHeight="1" x14ac:dyDescent="0.2">
      <c r="A543" s="52" t="s">
        <v>78</v>
      </c>
      <c r="B543" s="102">
        <f t="shared" si="147"/>
        <v>96628111.700000003</v>
      </c>
      <c r="C543" s="102">
        <f t="shared" si="148"/>
        <v>8761.01</v>
      </c>
      <c r="D543" s="101" t="s">
        <v>183</v>
      </c>
      <c r="E543" s="101" t="s">
        <v>183</v>
      </c>
      <c r="F543" s="101">
        <f t="shared" si="136"/>
        <v>0</v>
      </c>
      <c r="G543" s="101">
        <v>24621.18</v>
      </c>
      <c r="H543" s="101" t="s">
        <v>183</v>
      </c>
      <c r="I543" s="101">
        <f t="shared" si="137"/>
        <v>24621.18</v>
      </c>
      <c r="J543" s="101" t="s">
        <v>183</v>
      </c>
      <c r="K543" s="101" t="s">
        <v>183</v>
      </c>
      <c r="L543" s="101">
        <f t="shared" si="138"/>
        <v>0</v>
      </c>
      <c r="M543" s="101">
        <v>862.07</v>
      </c>
      <c r="N543" s="101" t="s">
        <v>183</v>
      </c>
      <c r="O543" s="101">
        <f t="shared" si="139"/>
        <v>862.07</v>
      </c>
      <c r="P543" s="101">
        <v>117979.22</v>
      </c>
      <c r="Q543" s="101" t="s">
        <v>183</v>
      </c>
      <c r="R543" s="101">
        <f t="shared" si="140"/>
        <v>117979.22</v>
      </c>
      <c r="S543" s="101">
        <v>52482.76</v>
      </c>
      <c r="T543" s="101" t="s">
        <v>183</v>
      </c>
      <c r="U543" s="101">
        <f t="shared" si="141"/>
        <v>52482.76</v>
      </c>
      <c r="V543" s="101">
        <v>1686632.5</v>
      </c>
      <c r="W543" s="101" t="s">
        <v>183</v>
      </c>
      <c r="X543" s="101">
        <f t="shared" si="142"/>
        <v>1686632.5</v>
      </c>
      <c r="Y543" s="101">
        <v>94446103.010000005</v>
      </c>
      <c r="Z543" s="101">
        <v>8761.01</v>
      </c>
      <c r="AA543" s="101">
        <f t="shared" si="143"/>
        <v>94454864.020000011</v>
      </c>
      <c r="AB543" s="101" t="s">
        <v>183</v>
      </c>
      <c r="AC543" s="101" t="s">
        <v>183</v>
      </c>
      <c r="AD543" s="101">
        <f t="shared" si="144"/>
        <v>0</v>
      </c>
      <c r="AE543" s="101">
        <v>190670.8</v>
      </c>
      <c r="AF543" s="101" t="s">
        <v>183</v>
      </c>
      <c r="AG543" s="101">
        <f t="shared" si="145"/>
        <v>190670.8</v>
      </c>
      <c r="AH543" s="101">
        <v>108760.16</v>
      </c>
      <c r="AI543" s="101" t="s">
        <v>183</v>
      </c>
      <c r="AJ543" s="101">
        <f t="shared" si="146"/>
        <v>108760.16</v>
      </c>
    </row>
    <row r="544" spans="1:49" ht="15.95" customHeight="1" x14ac:dyDescent="0.2">
      <c r="A544" s="52" t="s">
        <v>93</v>
      </c>
      <c r="B544" s="102">
        <f t="shared" si="147"/>
        <v>8109046.9600000009</v>
      </c>
      <c r="C544" s="102">
        <f t="shared" si="148"/>
        <v>167444495.07999998</v>
      </c>
      <c r="D544" s="101">
        <v>7839811.2300000004</v>
      </c>
      <c r="E544" s="101" t="s">
        <v>183</v>
      </c>
      <c r="F544" s="101">
        <f t="shared" si="136"/>
        <v>7839811.2300000004</v>
      </c>
      <c r="G544" s="101">
        <v>269235.73</v>
      </c>
      <c r="H544" s="101">
        <v>151934.57</v>
      </c>
      <c r="I544" s="101">
        <f t="shared" si="137"/>
        <v>421170.3</v>
      </c>
      <c r="J544" s="101" t="s">
        <v>183</v>
      </c>
      <c r="K544" s="101">
        <v>167292560.50999999</v>
      </c>
      <c r="L544" s="101">
        <f t="shared" si="138"/>
        <v>167292560.50999999</v>
      </c>
      <c r="M544" s="101" t="s">
        <v>183</v>
      </c>
      <c r="N544" s="101" t="s">
        <v>183</v>
      </c>
      <c r="O544" s="101">
        <f t="shared" si="139"/>
        <v>0</v>
      </c>
      <c r="P544" s="101" t="s">
        <v>183</v>
      </c>
      <c r="Q544" s="101" t="s">
        <v>183</v>
      </c>
      <c r="R544" s="101">
        <f t="shared" si="140"/>
        <v>0</v>
      </c>
      <c r="S544" s="101" t="s">
        <v>183</v>
      </c>
      <c r="T544" s="101" t="s">
        <v>183</v>
      </c>
      <c r="U544" s="101">
        <f t="shared" si="141"/>
        <v>0</v>
      </c>
      <c r="V544" s="101" t="s">
        <v>183</v>
      </c>
      <c r="W544" s="101" t="s">
        <v>183</v>
      </c>
      <c r="X544" s="101">
        <f t="shared" si="142"/>
        <v>0</v>
      </c>
      <c r="Y544" s="101" t="s">
        <v>183</v>
      </c>
      <c r="Z544" s="101" t="s">
        <v>183</v>
      </c>
      <c r="AA544" s="101">
        <f t="shared" si="143"/>
        <v>0</v>
      </c>
      <c r="AB544" s="101" t="s">
        <v>183</v>
      </c>
      <c r="AC544" s="101" t="s">
        <v>183</v>
      </c>
      <c r="AD544" s="101">
        <f t="shared" si="144"/>
        <v>0</v>
      </c>
      <c r="AE544" s="101" t="s">
        <v>183</v>
      </c>
      <c r="AF544" s="101" t="s">
        <v>183</v>
      </c>
      <c r="AG544" s="101">
        <f t="shared" si="145"/>
        <v>0</v>
      </c>
      <c r="AH544" s="101" t="s">
        <v>183</v>
      </c>
      <c r="AI544" s="101" t="s">
        <v>183</v>
      </c>
      <c r="AJ544" s="101">
        <f t="shared" si="146"/>
        <v>0</v>
      </c>
    </row>
    <row r="545" spans="1:36" ht="15.95" customHeight="1" x14ac:dyDescent="0.2">
      <c r="A545" s="52" t="s">
        <v>96</v>
      </c>
      <c r="B545" s="102">
        <f t="shared" si="147"/>
        <v>8155321.25</v>
      </c>
      <c r="C545" s="102">
        <f t="shared" si="148"/>
        <v>0</v>
      </c>
      <c r="D545" s="101">
        <v>39088.79</v>
      </c>
      <c r="E545" s="101" t="s">
        <v>183</v>
      </c>
      <c r="F545" s="101">
        <f t="shared" si="136"/>
        <v>39088.79</v>
      </c>
      <c r="G545" s="101">
        <v>41764.85</v>
      </c>
      <c r="H545" s="101" t="s">
        <v>183</v>
      </c>
      <c r="I545" s="101">
        <f t="shared" si="137"/>
        <v>41764.85</v>
      </c>
      <c r="J545" s="101" t="s">
        <v>183</v>
      </c>
      <c r="K545" s="101" t="s">
        <v>183</v>
      </c>
      <c r="L545" s="101">
        <f t="shared" si="138"/>
        <v>0</v>
      </c>
      <c r="M545" s="101">
        <v>178243.11</v>
      </c>
      <c r="N545" s="101" t="s">
        <v>183</v>
      </c>
      <c r="O545" s="101">
        <f t="shared" si="139"/>
        <v>178243.11</v>
      </c>
      <c r="P545" s="101">
        <v>2765092.38</v>
      </c>
      <c r="Q545" s="101" t="s">
        <v>183</v>
      </c>
      <c r="R545" s="101">
        <f t="shared" si="140"/>
        <v>2765092.38</v>
      </c>
      <c r="S545" s="101" t="s">
        <v>183</v>
      </c>
      <c r="T545" s="101" t="s">
        <v>183</v>
      </c>
      <c r="U545" s="101">
        <f t="shared" si="141"/>
        <v>0</v>
      </c>
      <c r="V545" s="101">
        <v>260336.92</v>
      </c>
      <c r="W545" s="101" t="s">
        <v>183</v>
      </c>
      <c r="X545" s="101">
        <f t="shared" si="142"/>
        <v>260336.92</v>
      </c>
      <c r="Y545" s="101">
        <v>4015478.62</v>
      </c>
      <c r="Z545" s="101" t="s">
        <v>183</v>
      </c>
      <c r="AA545" s="101">
        <f t="shared" si="143"/>
        <v>4015478.62</v>
      </c>
      <c r="AB545" s="101" t="s">
        <v>183</v>
      </c>
      <c r="AC545" s="101" t="s">
        <v>183</v>
      </c>
      <c r="AD545" s="101">
        <f t="shared" si="144"/>
        <v>0</v>
      </c>
      <c r="AE545" s="101">
        <v>77538.399999999994</v>
      </c>
      <c r="AF545" s="101" t="s">
        <v>183</v>
      </c>
      <c r="AG545" s="101">
        <f t="shared" si="145"/>
        <v>77538.399999999994</v>
      </c>
      <c r="AH545" s="101">
        <v>777778.18</v>
      </c>
      <c r="AI545" s="101" t="s">
        <v>183</v>
      </c>
      <c r="AJ545" s="101">
        <f t="shared" si="146"/>
        <v>777778.18</v>
      </c>
    </row>
    <row r="546" spans="1:36" ht="15.95" customHeight="1" x14ac:dyDescent="0.2">
      <c r="A546" s="52" t="s">
        <v>83</v>
      </c>
      <c r="B546" s="102">
        <f t="shared" si="147"/>
        <v>34446372.909999996</v>
      </c>
      <c r="C546" s="102">
        <f t="shared" si="148"/>
        <v>0</v>
      </c>
      <c r="D546" s="101" t="s">
        <v>183</v>
      </c>
      <c r="E546" s="101" t="s">
        <v>183</v>
      </c>
      <c r="F546" s="101">
        <f t="shared" si="136"/>
        <v>0</v>
      </c>
      <c r="G546" s="101" t="s">
        <v>183</v>
      </c>
      <c r="H546" s="101" t="s">
        <v>183</v>
      </c>
      <c r="I546" s="101">
        <f t="shared" si="137"/>
        <v>0</v>
      </c>
      <c r="J546" s="101" t="s">
        <v>183</v>
      </c>
      <c r="K546" s="101" t="s">
        <v>183</v>
      </c>
      <c r="L546" s="101">
        <f t="shared" si="138"/>
        <v>0</v>
      </c>
      <c r="M546" s="101" t="s">
        <v>183</v>
      </c>
      <c r="N546" s="101" t="s">
        <v>183</v>
      </c>
      <c r="O546" s="101">
        <f t="shared" si="139"/>
        <v>0</v>
      </c>
      <c r="P546" s="101" t="s">
        <v>183</v>
      </c>
      <c r="Q546" s="101" t="s">
        <v>183</v>
      </c>
      <c r="R546" s="101">
        <f t="shared" si="140"/>
        <v>0</v>
      </c>
      <c r="S546" s="101" t="s">
        <v>183</v>
      </c>
      <c r="T546" s="101" t="s">
        <v>183</v>
      </c>
      <c r="U546" s="101">
        <f t="shared" si="141"/>
        <v>0</v>
      </c>
      <c r="V546" s="101" t="s">
        <v>183</v>
      </c>
      <c r="W546" s="101" t="s">
        <v>183</v>
      </c>
      <c r="X546" s="101">
        <f t="shared" si="142"/>
        <v>0</v>
      </c>
      <c r="Y546" s="101">
        <v>34446372.909999996</v>
      </c>
      <c r="Z546" s="101" t="s">
        <v>183</v>
      </c>
      <c r="AA546" s="101">
        <f t="shared" si="143"/>
        <v>34446372.909999996</v>
      </c>
      <c r="AB546" s="101" t="s">
        <v>183</v>
      </c>
      <c r="AC546" s="101" t="s">
        <v>183</v>
      </c>
      <c r="AD546" s="101">
        <f t="shared" si="144"/>
        <v>0</v>
      </c>
      <c r="AE546" s="101" t="s">
        <v>183</v>
      </c>
      <c r="AF546" s="101" t="s">
        <v>183</v>
      </c>
      <c r="AG546" s="101">
        <f t="shared" si="145"/>
        <v>0</v>
      </c>
      <c r="AH546" s="101" t="s">
        <v>183</v>
      </c>
      <c r="AI546" s="101" t="s">
        <v>183</v>
      </c>
      <c r="AJ546" s="101">
        <f t="shared" si="146"/>
        <v>0</v>
      </c>
    </row>
    <row r="547" spans="1:36" ht="15.95" customHeight="1" x14ac:dyDescent="0.2">
      <c r="A547" s="52" t="s">
        <v>125</v>
      </c>
      <c r="B547" s="102">
        <f t="shared" si="147"/>
        <v>183786.23</v>
      </c>
      <c r="C547" s="102">
        <f t="shared" si="148"/>
        <v>16395</v>
      </c>
      <c r="D547" s="101">
        <v>16725.849999999999</v>
      </c>
      <c r="E547" s="101" t="s">
        <v>183</v>
      </c>
      <c r="F547" s="101">
        <f t="shared" si="136"/>
        <v>16725.849999999999</v>
      </c>
      <c r="G547" s="101" t="s">
        <v>183</v>
      </c>
      <c r="H547" s="101" t="s">
        <v>183</v>
      </c>
      <c r="I547" s="101">
        <f t="shared" si="137"/>
        <v>0</v>
      </c>
      <c r="J547" s="101">
        <v>7900.06</v>
      </c>
      <c r="K547" s="101">
        <v>16395</v>
      </c>
      <c r="L547" s="101">
        <f t="shared" si="138"/>
        <v>24295.06</v>
      </c>
      <c r="M547" s="101" t="s">
        <v>183</v>
      </c>
      <c r="N547" s="101" t="s">
        <v>183</v>
      </c>
      <c r="O547" s="101">
        <f t="shared" si="139"/>
        <v>0</v>
      </c>
      <c r="P547" s="101" t="s">
        <v>183</v>
      </c>
      <c r="Q547" s="101" t="s">
        <v>183</v>
      </c>
      <c r="R547" s="101">
        <f t="shared" si="140"/>
        <v>0</v>
      </c>
      <c r="S547" s="101" t="s">
        <v>183</v>
      </c>
      <c r="T547" s="101" t="s">
        <v>183</v>
      </c>
      <c r="U547" s="101">
        <f t="shared" si="141"/>
        <v>0</v>
      </c>
      <c r="V547" s="101" t="s">
        <v>183</v>
      </c>
      <c r="W547" s="101" t="s">
        <v>183</v>
      </c>
      <c r="X547" s="101">
        <f t="shared" si="142"/>
        <v>0</v>
      </c>
      <c r="Y547" s="101">
        <v>25741.38</v>
      </c>
      <c r="Z547" s="101" t="s">
        <v>183</v>
      </c>
      <c r="AA547" s="101">
        <f t="shared" si="143"/>
        <v>25741.38</v>
      </c>
      <c r="AB547" s="101" t="s">
        <v>183</v>
      </c>
      <c r="AC547" s="101" t="s">
        <v>183</v>
      </c>
      <c r="AD547" s="101">
        <f t="shared" si="144"/>
        <v>0</v>
      </c>
      <c r="AE547" s="101" t="s">
        <v>183</v>
      </c>
      <c r="AF547" s="101" t="s">
        <v>183</v>
      </c>
      <c r="AG547" s="101">
        <f t="shared" si="145"/>
        <v>0</v>
      </c>
      <c r="AH547" s="101">
        <v>133418.94</v>
      </c>
      <c r="AI547" s="101" t="s">
        <v>183</v>
      </c>
      <c r="AJ547" s="101">
        <f t="shared" si="146"/>
        <v>133418.94</v>
      </c>
    </row>
    <row r="548" spans="1:36" ht="15.95" customHeight="1" x14ac:dyDescent="0.2">
      <c r="A548" s="52" t="s">
        <v>81</v>
      </c>
      <c r="B548" s="102">
        <f t="shared" si="147"/>
        <v>37222168.910000004</v>
      </c>
      <c r="C548" s="102">
        <f t="shared" si="148"/>
        <v>23500</v>
      </c>
      <c r="D548" s="101" t="s">
        <v>183</v>
      </c>
      <c r="E548" s="101" t="s">
        <v>183</v>
      </c>
      <c r="F548" s="101">
        <f t="shared" si="136"/>
        <v>0</v>
      </c>
      <c r="G548" s="101">
        <v>15225403.48</v>
      </c>
      <c r="H548" s="101" t="s">
        <v>183</v>
      </c>
      <c r="I548" s="101">
        <f t="shared" si="137"/>
        <v>15225403.48</v>
      </c>
      <c r="J548" s="101" t="s">
        <v>183</v>
      </c>
      <c r="K548" s="101" t="s">
        <v>183</v>
      </c>
      <c r="L548" s="101">
        <f t="shared" si="138"/>
        <v>0</v>
      </c>
      <c r="M548" s="101" t="s">
        <v>183</v>
      </c>
      <c r="N548" s="101" t="s">
        <v>183</v>
      </c>
      <c r="O548" s="101">
        <f t="shared" si="139"/>
        <v>0</v>
      </c>
      <c r="P548" s="101">
        <v>4868817.33</v>
      </c>
      <c r="Q548" s="101" t="s">
        <v>183</v>
      </c>
      <c r="R548" s="101">
        <f t="shared" si="140"/>
        <v>4868817.33</v>
      </c>
      <c r="S548" s="101" t="s">
        <v>183</v>
      </c>
      <c r="T548" s="101" t="s">
        <v>183</v>
      </c>
      <c r="U548" s="101">
        <f t="shared" si="141"/>
        <v>0</v>
      </c>
      <c r="V548" s="101">
        <v>39833.75</v>
      </c>
      <c r="W548" s="101" t="s">
        <v>183</v>
      </c>
      <c r="X548" s="101">
        <f t="shared" si="142"/>
        <v>39833.75</v>
      </c>
      <c r="Y548" s="101">
        <v>14825050.619999999</v>
      </c>
      <c r="Z548" s="101" t="s">
        <v>183</v>
      </c>
      <c r="AA548" s="101">
        <f t="shared" si="143"/>
        <v>14825050.619999999</v>
      </c>
      <c r="AB548" s="101" t="s">
        <v>183</v>
      </c>
      <c r="AC548" s="101" t="s">
        <v>183</v>
      </c>
      <c r="AD548" s="101">
        <f t="shared" si="144"/>
        <v>0</v>
      </c>
      <c r="AE548" s="101">
        <v>1546855.77</v>
      </c>
      <c r="AF548" s="101" t="s">
        <v>183</v>
      </c>
      <c r="AG548" s="101">
        <f t="shared" si="145"/>
        <v>1546855.77</v>
      </c>
      <c r="AH548" s="101">
        <v>716207.96</v>
      </c>
      <c r="AI548" s="101">
        <v>23500</v>
      </c>
      <c r="AJ548" s="101">
        <f t="shared" si="146"/>
        <v>739707.96</v>
      </c>
    </row>
    <row r="549" spans="1:36" ht="15.95" customHeight="1" x14ac:dyDescent="0.2">
      <c r="A549" s="52" t="s">
        <v>80</v>
      </c>
      <c r="B549" s="102">
        <f t="shared" si="147"/>
        <v>35403357.879999995</v>
      </c>
      <c r="C549" s="102">
        <f t="shared" si="148"/>
        <v>0</v>
      </c>
      <c r="D549" s="101" t="s">
        <v>183</v>
      </c>
      <c r="E549" s="101" t="s">
        <v>183</v>
      </c>
      <c r="F549" s="101">
        <f t="shared" si="136"/>
        <v>0</v>
      </c>
      <c r="G549" s="101">
        <v>10768529.66</v>
      </c>
      <c r="H549" s="101" t="s">
        <v>183</v>
      </c>
      <c r="I549" s="101">
        <f t="shared" si="137"/>
        <v>10768529.66</v>
      </c>
      <c r="J549" s="101" t="s">
        <v>183</v>
      </c>
      <c r="K549" s="101" t="s">
        <v>183</v>
      </c>
      <c r="L549" s="101">
        <f t="shared" si="138"/>
        <v>0</v>
      </c>
      <c r="M549" s="101" t="s">
        <v>183</v>
      </c>
      <c r="N549" s="101" t="s">
        <v>183</v>
      </c>
      <c r="O549" s="101">
        <f t="shared" si="139"/>
        <v>0</v>
      </c>
      <c r="P549" s="101">
        <v>3341819.98</v>
      </c>
      <c r="Q549" s="101" t="s">
        <v>183</v>
      </c>
      <c r="R549" s="101">
        <f t="shared" si="140"/>
        <v>3341819.98</v>
      </c>
      <c r="S549" s="101">
        <v>151397.95000000001</v>
      </c>
      <c r="T549" s="101" t="s">
        <v>183</v>
      </c>
      <c r="U549" s="101">
        <f t="shared" si="141"/>
        <v>151397.95000000001</v>
      </c>
      <c r="V549" s="101">
        <v>40686.699999999997</v>
      </c>
      <c r="W549" s="101" t="s">
        <v>183</v>
      </c>
      <c r="X549" s="101">
        <f t="shared" si="142"/>
        <v>40686.699999999997</v>
      </c>
      <c r="Y549" s="101">
        <v>17755736.379999999</v>
      </c>
      <c r="Z549" s="101" t="s">
        <v>183</v>
      </c>
      <c r="AA549" s="101">
        <f t="shared" si="143"/>
        <v>17755736.379999999</v>
      </c>
      <c r="AB549" s="101" t="s">
        <v>183</v>
      </c>
      <c r="AC549" s="101" t="s">
        <v>183</v>
      </c>
      <c r="AD549" s="101">
        <f t="shared" si="144"/>
        <v>0</v>
      </c>
      <c r="AE549" s="101">
        <v>563331.5</v>
      </c>
      <c r="AF549" s="101" t="s">
        <v>183</v>
      </c>
      <c r="AG549" s="101">
        <f t="shared" si="145"/>
        <v>563331.5</v>
      </c>
      <c r="AH549" s="101">
        <v>2781855.71</v>
      </c>
      <c r="AI549" s="101" t="s">
        <v>183</v>
      </c>
      <c r="AJ549" s="101">
        <f t="shared" si="146"/>
        <v>2781855.71</v>
      </c>
    </row>
    <row r="550" spans="1:36" ht="15.95" customHeight="1" x14ac:dyDescent="0.2">
      <c r="A550" s="52" t="s">
        <v>104</v>
      </c>
      <c r="B550" s="102">
        <f t="shared" si="147"/>
        <v>62267579.910000004</v>
      </c>
      <c r="C550" s="102">
        <f t="shared" si="148"/>
        <v>0</v>
      </c>
      <c r="D550" s="101" t="s">
        <v>183</v>
      </c>
      <c r="E550" s="101" t="s">
        <v>183</v>
      </c>
      <c r="F550" s="101">
        <f t="shared" si="136"/>
        <v>0</v>
      </c>
      <c r="G550" s="101">
        <v>26404.54</v>
      </c>
      <c r="H550" s="101" t="s">
        <v>183</v>
      </c>
      <c r="I550" s="101">
        <f t="shared" si="137"/>
        <v>26404.54</v>
      </c>
      <c r="J550" s="101" t="s">
        <v>183</v>
      </c>
      <c r="K550" s="101" t="s">
        <v>183</v>
      </c>
      <c r="L550" s="101">
        <f t="shared" si="138"/>
        <v>0</v>
      </c>
      <c r="M550" s="101" t="s">
        <v>183</v>
      </c>
      <c r="N550" s="101" t="s">
        <v>183</v>
      </c>
      <c r="O550" s="101">
        <f t="shared" si="139"/>
        <v>0</v>
      </c>
      <c r="P550" s="101">
        <v>202387.96</v>
      </c>
      <c r="Q550" s="101" t="s">
        <v>183</v>
      </c>
      <c r="R550" s="101">
        <f t="shared" si="140"/>
        <v>202387.96</v>
      </c>
      <c r="S550" s="101">
        <v>20263.79</v>
      </c>
      <c r="T550" s="101" t="s">
        <v>183</v>
      </c>
      <c r="U550" s="101">
        <f t="shared" si="141"/>
        <v>20263.79</v>
      </c>
      <c r="V550" s="101">
        <v>324785.71000000002</v>
      </c>
      <c r="W550" s="101" t="s">
        <v>183</v>
      </c>
      <c r="X550" s="101">
        <f t="shared" si="142"/>
        <v>324785.71000000002</v>
      </c>
      <c r="Y550" s="101">
        <v>55114956</v>
      </c>
      <c r="Z550" s="101" t="s">
        <v>183</v>
      </c>
      <c r="AA550" s="101">
        <f t="shared" si="143"/>
        <v>55114956</v>
      </c>
      <c r="AB550" s="101" t="s">
        <v>183</v>
      </c>
      <c r="AC550" s="101" t="s">
        <v>183</v>
      </c>
      <c r="AD550" s="101">
        <f t="shared" si="144"/>
        <v>0</v>
      </c>
      <c r="AE550" s="101">
        <v>6265146.4900000002</v>
      </c>
      <c r="AF550" s="101" t="s">
        <v>183</v>
      </c>
      <c r="AG550" s="101">
        <f t="shared" si="145"/>
        <v>6265146.4900000002</v>
      </c>
      <c r="AH550" s="101">
        <v>313635.42</v>
      </c>
      <c r="AI550" s="101" t="s">
        <v>183</v>
      </c>
      <c r="AJ550" s="101">
        <f t="shared" si="146"/>
        <v>313635.42</v>
      </c>
    </row>
    <row r="551" spans="1:36" ht="15.95" customHeight="1" x14ac:dyDescent="0.2">
      <c r="A551" s="52" t="s">
        <v>79</v>
      </c>
      <c r="B551" s="102">
        <f t="shared" si="147"/>
        <v>43450182.010000005</v>
      </c>
      <c r="C551" s="102">
        <f t="shared" si="148"/>
        <v>87538131.739999995</v>
      </c>
      <c r="D551" s="101">
        <v>4746.26</v>
      </c>
      <c r="E551" s="101" t="s">
        <v>183</v>
      </c>
      <c r="F551" s="101">
        <f t="shared" si="136"/>
        <v>4746.26</v>
      </c>
      <c r="G551" s="101">
        <v>2032062.89</v>
      </c>
      <c r="H551" s="101">
        <v>87182300.819999993</v>
      </c>
      <c r="I551" s="101">
        <f t="shared" si="137"/>
        <v>89214363.709999993</v>
      </c>
      <c r="J551" s="101" t="s">
        <v>183</v>
      </c>
      <c r="K551" s="101">
        <v>72461.789999999994</v>
      </c>
      <c r="L551" s="101">
        <f t="shared" si="138"/>
        <v>72461.789999999994</v>
      </c>
      <c r="M551" s="101">
        <v>19596.34</v>
      </c>
      <c r="N551" s="101">
        <v>155600</v>
      </c>
      <c r="O551" s="101">
        <f t="shared" si="139"/>
        <v>175196.34</v>
      </c>
      <c r="P551" s="101">
        <v>9678090.1600000001</v>
      </c>
      <c r="Q551" s="101">
        <v>108993.72</v>
      </c>
      <c r="R551" s="101">
        <f t="shared" si="140"/>
        <v>9787083.8800000008</v>
      </c>
      <c r="S551" s="101">
        <v>7448094.8799999999</v>
      </c>
      <c r="T551" s="101" t="s">
        <v>183</v>
      </c>
      <c r="U551" s="101">
        <f t="shared" si="141"/>
        <v>7448094.8799999999</v>
      </c>
      <c r="V551" s="101">
        <v>266629.28000000003</v>
      </c>
      <c r="W551" s="101" t="s">
        <v>183</v>
      </c>
      <c r="X551" s="101">
        <f t="shared" si="142"/>
        <v>266629.28000000003</v>
      </c>
      <c r="Y551" s="101">
        <v>19854296.760000002</v>
      </c>
      <c r="Z551" s="101">
        <v>18775.41</v>
      </c>
      <c r="AA551" s="101">
        <f t="shared" si="143"/>
        <v>19873072.170000002</v>
      </c>
      <c r="AB551" s="101" t="s">
        <v>183</v>
      </c>
      <c r="AC551" s="101" t="s">
        <v>183</v>
      </c>
      <c r="AD551" s="101">
        <f t="shared" si="144"/>
        <v>0</v>
      </c>
      <c r="AE551" s="101">
        <v>1147464.53</v>
      </c>
      <c r="AF551" s="101" t="s">
        <v>183</v>
      </c>
      <c r="AG551" s="101">
        <f t="shared" si="145"/>
        <v>1147464.53</v>
      </c>
      <c r="AH551" s="101">
        <v>2999200.91</v>
      </c>
      <c r="AI551" s="101" t="s">
        <v>183</v>
      </c>
      <c r="AJ551" s="101">
        <f t="shared" si="146"/>
        <v>2999200.91</v>
      </c>
    </row>
    <row r="552" spans="1:36" ht="15.95" customHeight="1" x14ac:dyDescent="0.2">
      <c r="A552" s="52" t="s">
        <v>84</v>
      </c>
      <c r="B552" s="102">
        <f t="shared" si="147"/>
        <v>0</v>
      </c>
      <c r="C552" s="102">
        <f t="shared" si="148"/>
        <v>0</v>
      </c>
      <c r="D552" s="101" t="s">
        <v>183</v>
      </c>
      <c r="E552" s="101" t="s">
        <v>183</v>
      </c>
      <c r="F552" s="101">
        <f t="shared" si="136"/>
        <v>0</v>
      </c>
      <c r="G552" s="101" t="s">
        <v>183</v>
      </c>
      <c r="H552" s="101" t="s">
        <v>183</v>
      </c>
      <c r="I552" s="101">
        <f t="shared" si="137"/>
        <v>0</v>
      </c>
      <c r="J552" s="101" t="s">
        <v>183</v>
      </c>
      <c r="K552" s="101" t="s">
        <v>183</v>
      </c>
      <c r="L552" s="101">
        <f t="shared" si="138"/>
        <v>0</v>
      </c>
      <c r="M552" s="101" t="s">
        <v>183</v>
      </c>
      <c r="N552" s="101" t="s">
        <v>183</v>
      </c>
      <c r="O552" s="101">
        <f t="shared" si="139"/>
        <v>0</v>
      </c>
      <c r="P552" s="101" t="s">
        <v>183</v>
      </c>
      <c r="Q552" s="101" t="s">
        <v>183</v>
      </c>
      <c r="R552" s="101">
        <f t="shared" si="140"/>
        <v>0</v>
      </c>
      <c r="S552" s="101" t="s">
        <v>183</v>
      </c>
      <c r="T552" s="101" t="s">
        <v>183</v>
      </c>
      <c r="U552" s="101">
        <f t="shared" si="141"/>
        <v>0</v>
      </c>
      <c r="V552" s="101" t="s">
        <v>183</v>
      </c>
      <c r="W552" s="101" t="s">
        <v>183</v>
      </c>
      <c r="X552" s="101">
        <f t="shared" si="142"/>
        <v>0</v>
      </c>
      <c r="Y552" s="101" t="s">
        <v>183</v>
      </c>
      <c r="Z552" s="101" t="s">
        <v>183</v>
      </c>
      <c r="AA552" s="101">
        <f t="shared" si="143"/>
        <v>0</v>
      </c>
      <c r="AB552" s="101" t="s">
        <v>183</v>
      </c>
      <c r="AC552" s="101" t="s">
        <v>183</v>
      </c>
      <c r="AD552" s="101">
        <f t="shared" si="144"/>
        <v>0</v>
      </c>
      <c r="AE552" s="101" t="s">
        <v>183</v>
      </c>
      <c r="AF552" s="101" t="s">
        <v>183</v>
      </c>
      <c r="AG552" s="101">
        <f t="shared" si="145"/>
        <v>0</v>
      </c>
      <c r="AH552" s="101" t="s">
        <v>183</v>
      </c>
      <c r="AI552" s="101" t="s">
        <v>183</v>
      </c>
      <c r="AJ552" s="101">
        <f t="shared" si="146"/>
        <v>0</v>
      </c>
    </row>
    <row r="553" spans="1:36" ht="15.95" customHeight="1" x14ac:dyDescent="0.2">
      <c r="A553" s="52" t="s">
        <v>98</v>
      </c>
      <c r="B553" s="102">
        <f t="shared" si="147"/>
        <v>1669150.36</v>
      </c>
      <c r="C553" s="102">
        <f t="shared" si="148"/>
        <v>51810411.960000001</v>
      </c>
      <c r="D553" s="101" t="s">
        <v>183</v>
      </c>
      <c r="E553" s="101" t="s">
        <v>183</v>
      </c>
      <c r="F553" s="101">
        <f t="shared" si="136"/>
        <v>0</v>
      </c>
      <c r="G553" s="101">
        <v>1669150.36</v>
      </c>
      <c r="H553" s="101" t="s">
        <v>183</v>
      </c>
      <c r="I553" s="101">
        <f t="shared" si="137"/>
        <v>1669150.36</v>
      </c>
      <c r="J553" s="101" t="s">
        <v>183</v>
      </c>
      <c r="K553" s="101">
        <v>51810411.960000001</v>
      </c>
      <c r="L553" s="101">
        <f t="shared" si="138"/>
        <v>51810411.960000001</v>
      </c>
      <c r="M553" s="101" t="s">
        <v>183</v>
      </c>
      <c r="N553" s="101" t="s">
        <v>183</v>
      </c>
      <c r="O553" s="101">
        <f t="shared" si="139"/>
        <v>0</v>
      </c>
      <c r="P553" s="101" t="s">
        <v>183</v>
      </c>
      <c r="Q553" s="101" t="s">
        <v>183</v>
      </c>
      <c r="R553" s="101">
        <f t="shared" si="140"/>
        <v>0</v>
      </c>
      <c r="S553" s="101" t="s">
        <v>183</v>
      </c>
      <c r="T553" s="101" t="s">
        <v>183</v>
      </c>
      <c r="U553" s="101">
        <f t="shared" si="141"/>
        <v>0</v>
      </c>
      <c r="V553" s="101" t="s">
        <v>183</v>
      </c>
      <c r="W553" s="101" t="s">
        <v>183</v>
      </c>
      <c r="X553" s="101">
        <f t="shared" si="142"/>
        <v>0</v>
      </c>
      <c r="Y553" s="101" t="s">
        <v>183</v>
      </c>
      <c r="Z553" s="101" t="s">
        <v>183</v>
      </c>
      <c r="AA553" s="101">
        <f t="shared" si="143"/>
        <v>0</v>
      </c>
      <c r="AB553" s="101" t="s">
        <v>183</v>
      </c>
      <c r="AC553" s="101" t="s">
        <v>183</v>
      </c>
      <c r="AD553" s="101">
        <f t="shared" si="144"/>
        <v>0</v>
      </c>
      <c r="AE553" s="101" t="s">
        <v>183</v>
      </c>
      <c r="AF553" s="101" t="s">
        <v>183</v>
      </c>
      <c r="AG553" s="101">
        <f t="shared" si="145"/>
        <v>0</v>
      </c>
      <c r="AH553" s="101" t="s">
        <v>183</v>
      </c>
      <c r="AI553" s="101" t="s">
        <v>183</v>
      </c>
      <c r="AJ553" s="101">
        <f t="shared" si="146"/>
        <v>0</v>
      </c>
    </row>
    <row r="554" spans="1:36" ht="15.95" customHeight="1" x14ac:dyDescent="0.2">
      <c r="A554" s="52" t="s">
        <v>90</v>
      </c>
      <c r="B554" s="102">
        <f t="shared" si="147"/>
        <v>5109905.8999999994</v>
      </c>
      <c r="C554" s="102">
        <f t="shared" si="148"/>
        <v>61250</v>
      </c>
      <c r="D554" s="101">
        <v>128797.41</v>
      </c>
      <c r="E554" s="101" t="s">
        <v>183</v>
      </c>
      <c r="F554" s="101">
        <f t="shared" si="136"/>
        <v>128797.41</v>
      </c>
      <c r="G554" s="101">
        <v>308807.26</v>
      </c>
      <c r="H554" s="101" t="s">
        <v>183</v>
      </c>
      <c r="I554" s="101">
        <f t="shared" si="137"/>
        <v>308807.26</v>
      </c>
      <c r="J554" s="101" t="s">
        <v>183</v>
      </c>
      <c r="K554" s="101">
        <v>61250</v>
      </c>
      <c r="L554" s="101">
        <f t="shared" si="138"/>
        <v>61250</v>
      </c>
      <c r="M554" s="101" t="s">
        <v>183</v>
      </c>
      <c r="N554" s="101" t="s">
        <v>183</v>
      </c>
      <c r="O554" s="101">
        <f t="shared" si="139"/>
        <v>0</v>
      </c>
      <c r="P554" s="101">
        <v>1546.47</v>
      </c>
      <c r="Q554" s="101" t="s">
        <v>183</v>
      </c>
      <c r="R554" s="101">
        <f t="shared" si="140"/>
        <v>1546.47</v>
      </c>
      <c r="S554" s="101">
        <v>77844.570000000007</v>
      </c>
      <c r="T554" s="101" t="s">
        <v>183</v>
      </c>
      <c r="U554" s="101">
        <f t="shared" si="141"/>
        <v>77844.570000000007</v>
      </c>
      <c r="V554" s="101" t="s">
        <v>183</v>
      </c>
      <c r="W554" s="101" t="s">
        <v>183</v>
      </c>
      <c r="X554" s="101">
        <f t="shared" si="142"/>
        <v>0</v>
      </c>
      <c r="Y554" s="101">
        <v>3887807.74</v>
      </c>
      <c r="Z554" s="101" t="s">
        <v>183</v>
      </c>
      <c r="AA554" s="101">
        <f t="shared" si="143"/>
        <v>3887807.74</v>
      </c>
      <c r="AB554" s="101" t="s">
        <v>183</v>
      </c>
      <c r="AC554" s="101" t="s">
        <v>183</v>
      </c>
      <c r="AD554" s="101">
        <f t="shared" si="144"/>
        <v>0</v>
      </c>
      <c r="AE554" s="101">
        <v>66618.100000000006</v>
      </c>
      <c r="AF554" s="101" t="s">
        <v>183</v>
      </c>
      <c r="AG554" s="101">
        <f t="shared" si="145"/>
        <v>66618.100000000006</v>
      </c>
      <c r="AH554" s="101">
        <v>638484.35</v>
      </c>
      <c r="AI554" s="101" t="s">
        <v>183</v>
      </c>
      <c r="AJ554" s="101">
        <f t="shared" si="146"/>
        <v>638484.35</v>
      </c>
    </row>
    <row r="555" spans="1:36" ht="15.95" customHeight="1" x14ac:dyDescent="0.2">
      <c r="A555" s="52" t="s">
        <v>99</v>
      </c>
      <c r="B555" s="102">
        <f t="shared" si="147"/>
        <v>55752558.039999999</v>
      </c>
      <c r="C555" s="102">
        <f t="shared" si="148"/>
        <v>9586.64</v>
      </c>
      <c r="D555" s="101">
        <v>166166.47</v>
      </c>
      <c r="E555" s="101" t="s">
        <v>183</v>
      </c>
      <c r="F555" s="101">
        <f t="shared" si="136"/>
        <v>166166.47</v>
      </c>
      <c r="G555" s="101">
        <v>39689.53</v>
      </c>
      <c r="H555" s="101" t="s">
        <v>183</v>
      </c>
      <c r="I555" s="101">
        <f t="shared" si="137"/>
        <v>39689.53</v>
      </c>
      <c r="J555" s="101" t="s">
        <v>183</v>
      </c>
      <c r="K555" s="101" t="s">
        <v>183</v>
      </c>
      <c r="L555" s="101">
        <f t="shared" si="138"/>
        <v>0</v>
      </c>
      <c r="M555" s="101">
        <v>50077.48</v>
      </c>
      <c r="N555" s="101" t="s">
        <v>183</v>
      </c>
      <c r="O555" s="101">
        <f t="shared" si="139"/>
        <v>50077.48</v>
      </c>
      <c r="P555" s="101">
        <v>814559.69</v>
      </c>
      <c r="Q555" s="101" t="s">
        <v>183</v>
      </c>
      <c r="R555" s="101">
        <f t="shared" si="140"/>
        <v>814559.69</v>
      </c>
      <c r="S555" s="101">
        <v>69921.09</v>
      </c>
      <c r="T555" s="101" t="s">
        <v>183</v>
      </c>
      <c r="U555" s="101">
        <f t="shared" si="141"/>
        <v>69921.09</v>
      </c>
      <c r="V555" s="101" t="s">
        <v>183</v>
      </c>
      <c r="W555" s="101" t="s">
        <v>183</v>
      </c>
      <c r="X555" s="101">
        <f t="shared" si="142"/>
        <v>0</v>
      </c>
      <c r="Y555" s="101">
        <v>44374516.890000001</v>
      </c>
      <c r="Z555" s="101">
        <v>9586.64</v>
      </c>
      <c r="AA555" s="101">
        <f t="shared" si="143"/>
        <v>44384103.530000001</v>
      </c>
      <c r="AB555" s="101" t="s">
        <v>183</v>
      </c>
      <c r="AC555" s="101" t="s">
        <v>183</v>
      </c>
      <c r="AD555" s="101">
        <f t="shared" si="144"/>
        <v>0</v>
      </c>
      <c r="AE555" s="101">
        <v>9627506.2400000002</v>
      </c>
      <c r="AF555" s="101" t="s">
        <v>183</v>
      </c>
      <c r="AG555" s="101">
        <f t="shared" si="145"/>
        <v>9627506.2400000002</v>
      </c>
      <c r="AH555" s="101">
        <v>610120.65</v>
      </c>
      <c r="AI555" s="101" t="s">
        <v>183</v>
      </c>
      <c r="AJ555" s="101">
        <f t="shared" si="146"/>
        <v>610120.65</v>
      </c>
    </row>
    <row r="556" spans="1:36" ht="15.95" customHeight="1" x14ac:dyDescent="0.2">
      <c r="A556" s="51" t="s">
        <v>112</v>
      </c>
      <c r="B556" s="102">
        <f t="shared" si="147"/>
        <v>41070703.009999998</v>
      </c>
      <c r="C556" s="102">
        <f t="shared" si="148"/>
        <v>0</v>
      </c>
      <c r="D556" s="101">
        <v>2644.41</v>
      </c>
      <c r="E556" s="101" t="s">
        <v>183</v>
      </c>
      <c r="F556" s="101">
        <f t="shared" si="136"/>
        <v>2644.41</v>
      </c>
      <c r="G556" s="101">
        <v>192599.56</v>
      </c>
      <c r="H556" s="101" t="s">
        <v>183</v>
      </c>
      <c r="I556" s="101">
        <f t="shared" si="137"/>
        <v>192599.56</v>
      </c>
      <c r="J556" s="101" t="s">
        <v>183</v>
      </c>
      <c r="K556" s="101" t="s">
        <v>183</v>
      </c>
      <c r="L556" s="101">
        <f t="shared" si="138"/>
        <v>0</v>
      </c>
      <c r="M556" s="101">
        <v>18333</v>
      </c>
      <c r="N556" s="101" t="s">
        <v>183</v>
      </c>
      <c r="O556" s="101">
        <f t="shared" si="139"/>
        <v>18333</v>
      </c>
      <c r="P556" s="101">
        <v>1251489.7</v>
      </c>
      <c r="Q556" s="101" t="s">
        <v>183</v>
      </c>
      <c r="R556" s="101">
        <f t="shared" si="140"/>
        <v>1251489.7</v>
      </c>
      <c r="S556" s="101">
        <v>11948.28</v>
      </c>
      <c r="T556" s="101" t="s">
        <v>183</v>
      </c>
      <c r="U556" s="101">
        <f t="shared" si="141"/>
        <v>11948.28</v>
      </c>
      <c r="V556" s="101" t="s">
        <v>183</v>
      </c>
      <c r="W556" s="101" t="s">
        <v>183</v>
      </c>
      <c r="X556" s="101">
        <f t="shared" si="142"/>
        <v>0</v>
      </c>
      <c r="Y556" s="101">
        <v>39397377.659999996</v>
      </c>
      <c r="Z556" s="101" t="s">
        <v>183</v>
      </c>
      <c r="AA556" s="101">
        <f t="shared" si="143"/>
        <v>39397377.659999996</v>
      </c>
      <c r="AB556" s="101" t="s">
        <v>183</v>
      </c>
      <c r="AC556" s="101" t="s">
        <v>183</v>
      </c>
      <c r="AD556" s="101">
        <f t="shared" si="144"/>
        <v>0</v>
      </c>
      <c r="AE556" s="101">
        <v>24467.61</v>
      </c>
      <c r="AF556" s="101" t="s">
        <v>183</v>
      </c>
      <c r="AG556" s="101">
        <f t="shared" si="145"/>
        <v>24467.61</v>
      </c>
      <c r="AH556" s="101">
        <v>171842.79</v>
      </c>
      <c r="AI556" s="101" t="s">
        <v>183</v>
      </c>
      <c r="AJ556" s="101">
        <f t="shared" si="146"/>
        <v>171842.79</v>
      </c>
    </row>
    <row r="557" spans="1:36" ht="15.95" customHeight="1" x14ac:dyDescent="0.2">
      <c r="A557" s="52" t="s">
        <v>103</v>
      </c>
      <c r="B557" s="102">
        <f t="shared" si="147"/>
        <v>0</v>
      </c>
      <c r="C557" s="102">
        <f t="shared" si="148"/>
        <v>0</v>
      </c>
      <c r="D557" s="101" t="s">
        <v>183</v>
      </c>
      <c r="E557" s="101" t="s">
        <v>183</v>
      </c>
      <c r="F557" s="101">
        <f t="shared" si="136"/>
        <v>0</v>
      </c>
      <c r="G557" s="101" t="s">
        <v>183</v>
      </c>
      <c r="H557" s="101" t="s">
        <v>183</v>
      </c>
      <c r="I557" s="101">
        <f t="shared" si="137"/>
        <v>0</v>
      </c>
      <c r="J557" s="101" t="s">
        <v>183</v>
      </c>
      <c r="K557" s="101" t="s">
        <v>183</v>
      </c>
      <c r="L557" s="101">
        <f t="shared" si="138"/>
        <v>0</v>
      </c>
      <c r="M557" s="101" t="s">
        <v>183</v>
      </c>
      <c r="N557" s="101" t="s">
        <v>183</v>
      </c>
      <c r="O557" s="101">
        <f t="shared" si="139"/>
        <v>0</v>
      </c>
      <c r="P557" s="101" t="s">
        <v>183</v>
      </c>
      <c r="Q557" s="101" t="s">
        <v>183</v>
      </c>
      <c r="R557" s="101">
        <f t="shared" si="140"/>
        <v>0</v>
      </c>
      <c r="S557" s="101" t="s">
        <v>183</v>
      </c>
      <c r="T557" s="101" t="s">
        <v>183</v>
      </c>
      <c r="U557" s="101">
        <f t="shared" si="141"/>
        <v>0</v>
      </c>
      <c r="V557" s="101" t="s">
        <v>183</v>
      </c>
      <c r="W557" s="101" t="s">
        <v>183</v>
      </c>
      <c r="X557" s="101">
        <f t="shared" si="142"/>
        <v>0</v>
      </c>
      <c r="Y557" s="101" t="s">
        <v>183</v>
      </c>
      <c r="Z557" s="101" t="s">
        <v>183</v>
      </c>
      <c r="AA557" s="101">
        <f t="shared" si="143"/>
        <v>0</v>
      </c>
      <c r="AB557" s="101" t="s">
        <v>183</v>
      </c>
      <c r="AC557" s="101" t="s">
        <v>183</v>
      </c>
      <c r="AD557" s="101">
        <f t="shared" si="144"/>
        <v>0</v>
      </c>
      <c r="AE557" s="101" t="s">
        <v>183</v>
      </c>
      <c r="AF557" s="101" t="s">
        <v>183</v>
      </c>
      <c r="AG557" s="101">
        <f t="shared" si="145"/>
        <v>0</v>
      </c>
      <c r="AH557" s="101" t="s">
        <v>183</v>
      </c>
      <c r="AI557" s="101" t="s">
        <v>183</v>
      </c>
      <c r="AJ557" s="101">
        <f t="shared" si="146"/>
        <v>0</v>
      </c>
    </row>
    <row r="558" spans="1:36" ht="15.95" customHeight="1" x14ac:dyDescent="0.2">
      <c r="A558" s="52" t="s">
        <v>82</v>
      </c>
      <c r="B558" s="102">
        <f t="shared" si="147"/>
        <v>5364194.0999999996</v>
      </c>
      <c r="C558" s="102">
        <f t="shared" si="148"/>
        <v>0</v>
      </c>
      <c r="D558" s="101" t="s">
        <v>183</v>
      </c>
      <c r="E558" s="101" t="s">
        <v>183</v>
      </c>
      <c r="F558" s="101">
        <f t="shared" si="136"/>
        <v>0</v>
      </c>
      <c r="G558" s="101" t="s">
        <v>183</v>
      </c>
      <c r="H558" s="101" t="s">
        <v>183</v>
      </c>
      <c r="I558" s="101">
        <f t="shared" si="137"/>
        <v>0</v>
      </c>
      <c r="J558" s="101" t="s">
        <v>183</v>
      </c>
      <c r="K558" s="101" t="s">
        <v>183</v>
      </c>
      <c r="L558" s="101">
        <f t="shared" si="138"/>
        <v>0</v>
      </c>
      <c r="M558" s="101" t="s">
        <v>183</v>
      </c>
      <c r="N558" s="101" t="s">
        <v>183</v>
      </c>
      <c r="O558" s="101">
        <f t="shared" si="139"/>
        <v>0</v>
      </c>
      <c r="P558" s="101" t="s">
        <v>183</v>
      </c>
      <c r="Q558" s="101" t="s">
        <v>183</v>
      </c>
      <c r="R558" s="101">
        <f t="shared" si="140"/>
        <v>0</v>
      </c>
      <c r="S558" s="101" t="s">
        <v>183</v>
      </c>
      <c r="T558" s="101" t="s">
        <v>183</v>
      </c>
      <c r="U558" s="101">
        <f t="shared" si="141"/>
        <v>0</v>
      </c>
      <c r="V558" s="101" t="s">
        <v>183</v>
      </c>
      <c r="W558" s="101" t="s">
        <v>183</v>
      </c>
      <c r="X558" s="101">
        <f t="shared" si="142"/>
        <v>0</v>
      </c>
      <c r="Y558" s="101">
        <v>5364194.0999999996</v>
      </c>
      <c r="Z558" s="101" t="s">
        <v>183</v>
      </c>
      <c r="AA558" s="101">
        <f t="shared" si="143"/>
        <v>5364194.0999999996</v>
      </c>
      <c r="AB558" s="101" t="s">
        <v>183</v>
      </c>
      <c r="AC558" s="101" t="s">
        <v>183</v>
      </c>
      <c r="AD558" s="101">
        <f t="shared" si="144"/>
        <v>0</v>
      </c>
      <c r="AE558" s="101" t="s">
        <v>183</v>
      </c>
      <c r="AF558" s="101" t="s">
        <v>183</v>
      </c>
      <c r="AG558" s="101">
        <f t="shared" si="145"/>
        <v>0</v>
      </c>
      <c r="AH558" s="101" t="s">
        <v>183</v>
      </c>
      <c r="AI558" s="101" t="s">
        <v>183</v>
      </c>
      <c r="AJ558" s="101">
        <f t="shared" si="146"/>
        <v>0</v>
      </c>
    </row>
    <row r="559" spans="1:36" ht="15.95" customHeight="1" x14ac:dyDescent="0.2">
      <c r="A559" s="52" t="s">
        <v>102</v>
      </c>
      <c r="B559" s="102">
        <f t="shared" si="147"/>
        <v>0</v>
      </c>
      <c r="C559" s="102">
        <f t="shared" si="148"/>
        <v>0</v>
      </c>
      <c r="D559" s="101" t="s">
        <v>183</v>
      </c>
      <c r="E559" s="101" t="s">
        <v>183</v>
      </c>
      <c r="F559" s="101">
        <f t="shared" si="136"/>
        <v>0</v>
      </c>
      <c r="G559" s="101" t="s">
        <v>183</v>
      </c>
      <c r="H559" s="101" t="s">
        <v>183</v>
      </c>
      <c r="I559" s="101">
        <f t="shared" si="137"/>
        <v>0</v>
      </c>
      <c r="J559" s="101" t="s">
        <v>183</v>
      </c>
      <c r="K559" s="101" t="s">
        <v>183</v>
      </c>
      <c r="L559" s="101">
        <f t="shared" si="138"/>
        <v>0</v>
      </c>
      <c r="M559" s="101" t="s">
        <v>183</v>
      </c>
      <c r="N559" s="101" t="s">
        <v>183</v>
      </c>
      <c r="O559" s="101">
        <f t="shared" si="139"/>
        <v>0</v>
      </c>
      <c r="P559" s="101" t="s">
        <v>183</v>
      </c>
      <c r="Q559" s="101" t="s">
        <v>183</v>
      </c>
      <c r="R559" s="101">
        <f t="shared" si="140"/>
        <v>0</v>
      </c>
      <c r="S559" s="101" t="s">
        <v>183</v>
      </c>
      <c r="T559" s="101" t="s">
        <v>183</v>
      </c>
      <c r="U559" s="101">
        <f t="shared" si="141"/>
        <v>0</v>
      </c>
      <c r="V559" s="101" t="s">
        <v>183</v>
      </c>
      <c r="W559" s="101" t="s">
        <v>183</v>
      </c>
      <c r="X559" s="101">
        <f t="shared" si="142"/>
        <v>0</v>
      </c>
      <c r="Y559" s="101" t="s">
        <v>183</v>
      </c>
      <c r="Z559" s="101" t="s">
        <v>183</v>
      </c>
      <c r="AA559" s="101">
        <f t="shared" si="143"/>
        <v>0</v>
      </c>
      <c r="AB559" s="101" t="s">
        <v>183</v>
      </c>
      <c r="AC559" s="101" t="s">
        <v>183</v>
      </c>
      <c r="AD559" s="101">
        <f t="shared" si="144"/>
        <v>0</v>
      </c>
      <c r="AE559" s="101" t="s">
        <v>183</v>
      </c>
      <c r="AF559" s="101" t="s">
        <v>183</v>
      </c>
      <c r="AG559" s="101">
        <f t="shared" si="145"/>
        <v>0</v>
      </c>
      <c r="AH559" s="101" t="s">
        <v>183</v>
      </c>
      <c r="AI559" s="101" t="s">
        <v>183</v>
      </c>
      <c r="AJ559" s="101">
        <f t="shared" si="146"/>
        <v>0</v>
      </c>
    </row>
    <row r="560" spans="1:36" ht="15.95" customHeight="1" x14ac:dyDescent="0.2">
      <c r="A560" s="52" t="s">
        <v>111</v>
      </c>
      <c r="B560" s="102">
        <f t="shared" si="147"/>
        <v>51780943.009999998</v>
      </c>
      <c r="C560" s="102">
        <f t="shared" si="148"/>
        <v>844672.49</v>
      </c>
      <c r="D560" s="101">
        <v>212654.57</v>
      </c>
      <c r="E560" s="101" t="s">
        <v>183</v>
      </c>
      <c r="F560" s="101">
        <f t="shared" si="136"/>
        <v>212654.57</v>
      </c>
      <c r="G560" s="101">
        <v>3426212.75</v>
      </c>
      <c r="H560" s="101" t="s">
        <v>183</v>
      </c>
      <c r="I560" s="101">
        <f t="shared" si="137"/>
        <v>3426212.75</v>
      </c>
      <c r="J560" s="101" t="s">
        <v>183</v>
      </c>
      <c r="K560" s="101" t="s">
        <v>183</v>
      </c>
      <c r="L560" s="101">
        <f t="shared" si="138"/>
        <v>0</v>
      </c>
      <c r="M560" s="101">
        <v>573328.93999999994</v>
      </c>
      <c r="N560" s="101">
        <v>0.55000000000000004</v>
      </c>
      <c r="O560" s="101">
        <f t="shared" si="139"/>
        <v>573329.49</v>
      </c>
      <c r="P560" s="101">
        <v>21546954.199999999</v>
      </c>
      <c r="Q560" s="101">
        <v>786127.32</v>
      </c>
      <c r="R560" s="101">
        <f t="shared" si="140"/>
        <v>22333081.52</v>
      </c>
      <c r="S560" s="101">
        <v>79635</v>
      </c>
      <c r="T560" s="101" t="s">
        <v>183</v>
      </c>
      <c r="U560" s="101">
        <f t="shared" si="141"/>
        <v>79635</v>
      </c>
      <c r="V560" s="101">
        <v>404600.75</v>
      </c>
      <c r="W560" s="101">
        <v>8.77</v>
      </c>
      <c r="X560" s="101">
        <f t="shared" si="142"/>
        <v>404609.52</v>
      </c>
      <c r="Y560" s="101">
        <v>23605867.719999999</v>
      </c>
      <c r="Z560" s="101">
        <v>9198.1200000000008</v>
      </c>
      <c r="AA560" s="101">
        <f t="shared" si="143"/>
        <v>23615065.84</v>
      </c>
      <c r="AB560" s="101" t="s">
        <v>183</v>
      </c>
      <c r="AC560" s="101" t="s">
        <v>183</v>
      </c>
      <c r="AD560" s="101">
        <f t="shared" si="144"/>
        <v>0</v>
      </c>
      <c r="AE560" s="101">
        <v>241479.25</v>
      </c>
      <c r="AF560" s="101">
        <v>32400.65</v>
      </c>
      <c r="AG560" s="101">
        <f t="shared" si="145"/>
        <v>273879.90000000002</v>
      </c>
      <c r="AH560" s="101">
        <v>1690209.83</v>
      </c>
      <c r="AI560" s="101">
        <v>16937.080000000002</v>
      </c>
      <c r="AJ560" s="101">
        <f t="shared" si="146"/>
        <v>1707146.9100000001</v>
      </c>
    </row>
    <row r="561" spans="1:36" ht="15.95" customHeight="1" x14ac:dyDescent="0.2">
      <c r="A561" s="52" t="s">
        <v>113</v>
      </c>
      <c r="B561" s="102">
        <f t="shared" si="147"/>
        <v>94777140.129999995</v>
      </c>
      <c r="C561" s="102">
        <f t="shared" si="148"/>
        <v>893802454.9000001</v>
      </c>
      <c r="D561" s="101">
        <v>3747717.57</v>
      </c>
      <c r="E561" s="101">
        <v>0.02</v>
      </c>
      <c r="F561" s="101">
        <f t="shared" si="136"/>
        <v>3747717.59</v>
      </c>
      <c r="G561" s="101">
        <v>16333379.5</v>
      </c>
      <c r="H561" s="101">
        <v>4028831.33</v>
      </c>
      <c r="I561" s="101">
        <f t="shared" si="137"/>
        <v>20362210.829999998</v>
      </c>
      <c r="J561" s="101" t="s">
        <v>183</v>
      </c>
      <c r="K561" s="101">
        <v>887060406.44000006</v>
      </c>
      <c r="L561" s="101">
        <f t="shared" si="138"/>
        <v>887060406.44000006</v>
      </c>
      <c r="M561" s="101">
        <v>1150904.6100000001</v>
      </c>
      <c r="N561" s="101">
        <v>-0.03</v>
      </c>
      <c r="O561" s="101">
        <f t="shared" si="139"/>
        <v>1150904.58</v>
      </c>
      <c r="P561" s="101">
        <v>20323019.32</v>
      </c>
      <c r="Q561" s="101">
        <v>4.2699999999999996</v>
      </c>
      <c r="R561" s="101">
        <f t="shared" si="140"/>
        <v>20323023.59</v>
      </c>
      <c r="S561" s="101">
        <v>370251.58</v>
      </c>
      <c r="T561" s="101">
        <v>-1.76</v>
      </c>
      <c r="U561" s="101">
        <f t="shared" si="141"/>
        <v>370249.82</v>
      </c>
      <c r="V561" s="101">
        <v>393032.7</v>
      </c>
      <c r="W561" s="101">
        <v>732781.36</v>
      </c>
      <c r="X561" s="101">
        <f t="shared" si="142"/>
        <v>1125814.06</v>
      </c>
      <c r="Y561" s="101">
        <v>47724527.850000001</v>
      </c>
      <c r="Z561" s="101">
        <v>0.87</v>
      </c>
      <c r="AA561" s="101">
        <f t="shared" si="143"/>
        <v>47724528.719999999</v>
      </c>
      <c r="AB561" s="101" t="s">
        <v>183</v>
      </c>
      <c r="AC561" s="101" t="s">
        <v>183</v>
      </c>
      <c r="AD561" s="101">
        <f t="shared" si="144"/>
        <v>0</v>
      </c>
      <c r="AE561" s="101">
        <v>937936.37</v>
      </c>
      <c r="AF561" s="101" t="s">
        <v>183</v>
      </c>
      <c r="AG561" s="101">
        <f t="shared" si="145"/>
        <v>937936.37</v>
      </c>
      <c r="AH561" s="101">
        <v>3796370.63</v>
      </c>
      <c r="AI561" s="101">
        <v>1980432.4</v>
      </c>
      <c r="AJ561" s="101">
        <f t="shared" si="146"/>
        <v>5776803.0299999993</v>
      </c>
    </row>
    <row r="562" spans="1:36" ht="15.95" customHeight="1" x14ac:dyDescent="0.2">
      <c r="A562" s="52" t="s">
        <v>116</v>
      </c>
      <c r="B562" s="102">
        <f t="shared" si="147"/>
        <v>18668375.16</v>
      </c>
      <c r="C562" s="102">
        <f t="shared" si="148"/>
        <v>12591409.41</v>
      </c>
      <c r="D562" s="101" t="s">
        <v>183</v>
      </c>
      <c r="E562" s="101" t="s">
        <v>183</v>
      </c>
      <c r="F562" s="101">
        <f t="shared" si="136"/>
        <v>0</v>
      </c>
      <c r="G562" s="101">
        <v>103143.03</v>
      </c>
      <c r="H562" s="101">
        <v>12278752.880000001</v>
      </c>
      <c r="I562" s="101">
        <f t="shared" si="137"/>
        <v>12381895.91</v>
      </c>
      <c r="J562" s="101" t="s">
        <v>183</v>
      </c>
      <c r="K562" s="101">
        <v>297226.49</v>
      </c>
      <c r="L562" s="101">
        <f t="shared" si="138"/>
        <v>297226.49</v>
      </c>
      <c r="M562" s="101">
        <v>27930.95</v>
      </c>
      <c r="N562" s="101" t="s">
        <v>183</v>
      </c>
      <c r="O562" s="101">
        <f t="shared" si="139"/>
        <v>27930.95</v>
      </c>
      <c r="P562" s="101">
        <v>1666077.94</v>
      </c>
      <c r="Q562" s="101" t="s">
        <v>183</v>
      </c>
      <c r="R562" s="101">
        <f t="shared" si="140"/>
        <v>1666077.94</v>
      </c>
      <c r="S562" s="101">
        <v>85359.07</v>
      </c>
      <c r="T562" s="101" t="s">
        <v>183</v>
      </c>
      <c r="U562" s="101">
        <f t="shared" si="141"/>
        <v>85359.07</v>
      </c>
      <c r="V562" s="101">
        <v>60376.21</v>
      </c>
      <c r="W562" s="101" t="s">
        <v>183</v>
      </c>
      <c r="X562" s="101">
        <f t="shared" si="142"/>
        <v>60376.21</v>
      </c>
      <c r="Y562" s="101">
        <v>15169941.529999999</v>
      </c>
      <c r="Z562" s="101">
        <v>15430.04</v>
      </c>
      <c r="AA562" s="101">
        <f t="shared" si="143"/>
        <v>15185371.569999998</v>
      </c>
      <c r="AB562" s="101" t="s">
        <v>183</v>
      </c>
      <c r="AC562" s="101" t="s">
        <v>183</v>
      </c>
      <c r="AD562" s="101">
        <f t="shared" si="144"/>
        <v>0</v>
      </c>
      <c r="AE562" s="101">
        <v>155937.22</v>
      </c>
      <c r="AF562" s="101" t="s">
        <v>183</v>
      </c>
      <c r="AG562" s="101">
        <f t="shared" si="145"/>
        <v>155937.22</v>
      </c>
      <c r="AH562" s="101">
        <v>1399609.21</v>
      </c>
      <c r="AI562" s="101" t="s">
        <v>183</v>
      </c>
      <c r="AJ562" s="101">
        <f t="shared" si="146"/>
        <v>1399609.21</v>
      </c>
    </row>
    <row r="563" spans="1:36" ht="15.95" customHeight="1" x14ac:dyDescent="0.2">
      <c r="A563" s="52" t="s">
        <v>120</v>
      </c>
      <c r="B563" s="102">
        <f t="shared" si="147"/>
        <v>23924562.010000002</v>
      </c>
      <c r="C563" s="102">
        <f t="shared" si="148"/>
        <v>395056</v>
      </c>
      <c r="D563" s="101" t="s">
        <v>183</v>
      </c>
      <c r="E563" s="101" t="s">
        <v>183</v>
      </c>
      <c r="F563" s="101">
        <f t="shared" si="136"/>
        <v>0</v>
      </c>
      <c r="G563" s="101">
        <v>897750.2</v>
      </c>
      <c r="H563" s="101" t="s">
        <v>183</v>
      </c>
      <c r="I563" s="101">
        <f t="shared" si="137"/>
        <v>897750.2</v>
      </c>
      <c r="J563" s="101" t="s">
        <v>183</v>
      </c>
      <c r="K563" s="101">
        <v>395056</v>
      </c>
      <c r="L563" s="101">
        <f t="shared" si="138"/>
        <v>395056</v>
      </c>
      <c r="M563" s="101" t="s">
        <v>183</v>
      </c>
      <c r="N563" s="101" t="s">
        <v>183</v>
      </c>
      <c r="O563" s="101">
        <f t="shared" si="139"/>
        <v>0</v>
      </c>
      <c r="P563" s="101">
        <v>894513.78</v>
      </c>
      <c r="Q563" s="101" t="s">
        <v>183</v>
      </c>
      <c r="R563" s="101">
        <f t="shared" si="140"/>
        <v>894513.78</v>
      </c>
      <c r="S563" s="101">
        <v>16250.02</v>
      </c>
      <c r="T563" s="101" t="s">
        <v>183</v>
      </c>
      <c r="U563" s="101">
        <f t="shared" si="141"/>
        <v>16250.02</v>
      </c>
      <c r="V563" s="101">
        <v>276796.59000000003</v>
      </c>
      <c r="W563" s="101" t="s">
        <v>183</v>
      </c>
      <c r="X563" s="101">
        <f t="shared" si="142"/>
        <v>276796.59000000003</v>
      </c>
      <c r="Y563" s="101">
        <v>16728925.050000001</v>
      </c>
      <c r="Z563" s="101" t="s">
        <v>183</v>
      </c>
      <c r="AA563" s="101">
        <f t="shared" si="143"/>
        <v>16728925.050000001</v>
      </c>
      <c r="AB563" s="101" t="s">
        <v>183</v>
      </c>
      <c r="AC563" s="101" t="s">
        <v>183</v>
      </c>
      <c r="AD563" s="101">
        <f t="shared" si="144"/>
        <v>0</v>
      </c>
      <c r="AE563" s="101">
        <v>4729918.78</v>
      </c>
      <c r="AF563" s="101" t="s">
        <v>183</v>
      </c>
      <c r="AG563" s="101">
        <f t="shared" si="145"/>
        <v>4729918.78</v>
      </c>
      <c r="AH563" s="101">
        <v>380407.59</v>
      </c>
      <c r="AI563" s="101" t="s">
        <v>183</v>
      </c>
      <c r="AJ563" s="101">
        <f t="shared" si="146"/>
        <v>380407.59</v>
      </c>
    </row>
    <row r="564" spans="1:36" ht="15.95" customHeight="1" x14ac:dyDescent="0.2">
      <c r="A564" s="52" t="s">
        <v>100</v>
      </c>
      <c r="B564" s="102">
        <f t="shared" si="147"/>
        <v>0</v>
      </c>
      <c r="C564" s="102">
        <f t="shared" si="148"/>
        <v>0</v>
      </c>
      <c r="D564" s="101" t="s">
        <v>183</v>
      </c>
      <c r="E564" s="101" t="s">
        <v>183</v>
      </c>
      <c r="F564" s="101">
        <f t="shared" si="136"/>
        <v>0</v>
      </c>
      <c r="G564" s="101" t="s">
        <v>183</v>
      </c>
      <c r="H564" s="101" t="s">
        <v>183</v>
      </c>
      <c r="I564" s="101">
        <f t="shared" si="137"/>
        <v>0</v>
      </c>
      <c r="J564" s="101" t="s">
        <v>183</v>
      </c>
      <c r="K564" s="101" t="s">
        <v>183</v>
      </c>
      <c r="L564" s="101">
        <f t="shared" si="138"/>
        <v>0</v>
      </c>
      <c r="M564" s="101" t="s">
        <v>183</v>
      </c>
      <c r="N564" s="101" t="s">
        <v>183</v>
      </c>
      <c r="O564" s="101">
        <f t="shared" si="139"/>
        <v>0</v>
      </c>
      <c r="P564" s="101" t="s">
        <v>183</v>
      </c>
      <c r="Q564" s="101" t="s">
        <v>183</v>
      </c>
      <c r="R564" s="101">
        <f t="shared" si="140"/>
        <v>0</v>
      </c>
      <c r="S564" s="101" t="s">
        <v>183</v>
      </c>
      <c r="T564" s="101" t="s">
        <v>183</v>
      </c>
      <c r="U564" s="101">
        <f t="shared" si="141"/>
        <v>0</v>
      </c>
      <c r="V564" s="101" t="s">
        <v>183</v>
      </c>
      <c r="W564" s="101" t="s">
        <v>183</v>
      </c>
      <c r="X564" s="101">
        <f t="shared" si="142"/>
        <v>0</v>
      </c>
      <c r="Y564" s="101" t="s">
        <v>183</v>
      </c>
      <c r="Z564" s="101" t="s">
        <v>183</v>
      </c>
      <c r="AA564" s="101">
        <f t="shared" si="143"/>
        <v>0</v>
      </c>
      <c r="AB564" s="101" t="s">
        <v>183</v>
      </c>
      <c r="AC564" s="101" t="s">
        <v>183</v>
      </c>
      <c r="AD564" s="101">
        <f t="shared" si="144"/>
        <v>0</v>
      </c>
      <c r="AE564" s="101" t="s">
        <v>183</v>
      </c>
      <c r="AF564" s="101" t="s">
        <v>183</v>
      </c>
      <c r="AG564" s="101">
        <f t="shared" si="145"/>
        <v>0</v>
      </c>
      <c r="AH564" s="101" t="s">
        <v>183</v>
      </c>
      <c r="AI564" s="101" t="s">
        <v>183</v>
      </c>
      <c r="AJ564" s="101">
        <f t="shared" si="146"/>
        <v>0</v>
      </c>
    </row>
    <row r="565" spans="1:36" ht="15.95" customHeight="1" x14ac:dyDescent="0.2">
      <c r="A565" s="51" t="s">
        <v>106</v>
      </c>
      <c r="B565" s="102">
        <f t="shared" si="147"/>
        <v>0</v>
      </c>
      <c r="C565" s="102">
        <f t="shared" si="148"/>
        <v>31079718.57</v>
      </c>
      <c r="D565" s="101" t="s">
        <v>183</v>
      </c>
      <c r="E565" s="101" t="s">
        <v>183</v>
      </c>
      <c r="F565" s="101">
        <f t="shared" si="136"/>
        <v>0</v>
      </c>
      <c r="G565" s="101" t="s">
        <v>183</v>
      </c>
      <c r="H565" s="101" t="s">
        <v>183</v>
      </c>
      <c r="I565" s="101">
        <f t="shared" si="137"/>
        <v>0</v>
      </c>
      <c r="J565" s="101" t="s">
        <v>183</v>
      </c>
      <c r="K565" s="101">
        <v>31079718.57</v>
      </c>
      <c r="L565" s="101">
        <f t="shared" si="138"/>
        <v>31079718.57</v>
      </c>
      <c r="M565" s="101" t="s">
        <v>183</v>
      </c>
      <c r="N565" s="101" t="s">
        <v>183</v>
      </c>
      <c r="O565" s="101">
        <f t="shared" si="139"/>
        <v>0</v>
      </c>
      <c r="P565" s="101" t="s">
        <v>183</v>
      </c>
      <c r="Q565" s="101" t="s">
        <v>183</v>
      </c>
      <c r="R565" s="101">
        <f t="shared" si="140"/>
        <v>0</v>
      </c>
      <c r="S565" s="101" t="s">
        <v>183</v>
      </c>
      <c r="T565" s="101" t="s">
        <v>183</v>
      </c>
      <c r="U565" s="101">
        <f t="shared" si="141"/>
        <v>0</v>
      </c>
      <c r="V565" s="101" t="s">
        <v>183</v>
      </c>
      <c r="W565" s="101" t="s">
        <v>183</v>
      </c>
      <c r="X565" s="101">
        <f t="shared" si="142"/>
        <v>0</v>
      </c>
      <c r="Y565" s="101" t="s">
        <v>183</v>
      </c>
      <c r="Z565" s="101" t="s">
        <v>183</v>
      </c>
      <c r="AA565" s="101">
        <f t="shared" si="143"/>
        <v>0</v>
      </c>
      <c r="AB565" s="101" t="s">
        <v>183</v>
      </c>
      <c r="AC565" s="101" t="s">
        <v>183</v>
      </c>
      <c r="AD565" s="101">
        <f t="shared" si="144"/>
        <v>0</v>
      </c>
      <c r="AE565" s="101" t="s">
        <v>183</v>
      </c>
      <c r="AF565" s="101" t="s">
        <v>183</v>
      </c>
      <c r="AG565" s="101">
        <f t="shared" si="145"/>
        <v>0</v>
      </c>
      <c r="AH565" s="101" t="s">
        <v>183</v>
      </c>
      <c r="AI565" s="101" t="s">
        <v>183</v>
      </c>
      <c r="AJ565" s="101">
        <f t="shared" si="146"/>
        <v>0</v>
      </c>
    </row>
    <row r="566" spans="1:36" ht="15.95" customHeight="1" x14ac:dyDescent="0.2">
      <c r="A566" s="52" t="s">
        <v>119</v>
      </c>
      <c r="B566" s="102">
        <f t="shared" si="147"/>
        <v>10312188.770000001</v>
      </c>
      <c r="C566" s="102">
        <f t="shared" si="148"/>
        <v>0</v>
      </c>
      <c r="D566" s="101" t="s">
        <v>183</v>
      </c>
      <c r="E566" s="101" t="s">
        <v>183</v>
      </c>
      <c r="F566" s="101">
        <f t="shared" si="136"/>
        <v>0</v>
      </c>
      <c r="G566" s="101" t="s">
        <v>183</v>
      </c>
      <c r="H566" s="101" t="s">
        <v>183</v>
      </c>
      <c r="I566" s="101">
        <f t="shared" si="137"/>
        <v>0</v>
      </c>
      <c r="J566" s="101" t="s">
        <v>183</v>
      </c>
      <c r="K566" s="101" t="s">
        <v>183</v>
      </c>
      <c r="L566" s="101">
        <f t="shared" si="138"/>
        <v>0</v>
      </c>
      <c r="M566" s="101" t="s">
        <v>183</v>
      </c>
      <c r="N566" s="101" t="s">
        <v>183</v>
      </c>
      <c r="O566" s="101">
        <f t="shared" si="139"/>
        <v>0</v>
      </c>
      <c r="P566" s="101">
        <v>499700.01</v>
      </c>
      <c r="Q566" s="101" t="s">
        <v>183</v>
      </c>
      <c r="R566" s="101">
        <f t="shared" si="140"/>
        <v>499700.01</v>
      </c>
      <c r="S566" s="101">
        <v>21456.89</v>
      </c>
      <c r="T566" s="101" t="s">
        <v>183</v>
      </c>
      <c r="U566" s="101">
        <f t="shared" si="141"/>
        <v>21456.89</v>
      </c>
      <c r="V566" s="101">
        <v>175380.99</v>
      </c>
      <c r="W566" s="101" t="s">
        <v>183</v>
      </c>
      <c r="X566" s="101">
        <f t="shared" si="142"/>
        <v>175380.99</v>
      </c>
      <c r="Y566" s="101">
        <v>8740910.6500000004</v>
      </c>
      <c r="Z566" s="101" t="s">
        <v>183</v>
      </c>
      <c r="AA566" s="101">
        <f t="shared" si="143"/>
        <v>8740910.6500000004</v>
      </c>
      <c r="AB566" s="101" t="s">
        <v>183</v>
      </c>
      <c r="AC566" s="101" t="s">
        <v>183</v>
      </c>
      <c r="AD566" s="101">
        <f t="shared" si="144"/>
        <v>0</v>
      </c>
      <c r="AE566" s="101">
        <v>126403.13</v>
      </c>
      <c r="AF566" s="101" t="s">
        <v>183</v>
      </c>
      <c r="AG566" s="101">
        <f t="shared" si="145"/>
        <v>126403.13</v>
      </c>
      <c r="AH566" s="101">
        <v>748337.1</v>
      </c>
      <c r="AI566" s="101" t="s">
        <v>183</v>
      </c>
      <c r="AJ566" s="101">
        <f t="shared" si="146"/>
        <v>748337.1</v>
      </c>
    </row>
    <row r="567" spans="1:36" ht="15.95" customHeight="1" x14ac:dyDescent="0.2">
      <c r="A567" s="52" t="s">
        <v>115</v>
      </c>
      <c r="B567" s="102">
        <f t="shared" si="147"/>
        <v>14760047.380000001</v>
      </c>
      <c r="C567" s="102">
        <f t="shared" si="148"/>
        <v>96521.96</v>
      </c>
      <c r="D567" s="101" t="s">
        <v>183</v>
      </c>
      <c r="E567" s="101" t="s">
        <v>183</v>
      </c>
      <c r="F567" s="101">
        <f t="shared" si="136"/>
        <v>0</v>
      </c>
      <c r="G567" s="101">
        <v>7580259.5499999998</v>
      </c>
      <c r="H567" s="101" t="s">
        <v>183</v>
      </c>
      <c r="I567" s="101">
        <f t="shared" si="137"/>
        <v>7580259.5499999998</v>
      </c>
      <c r="J567" s="101" t="s">
        <v>183</v>
      </c>
      <c r="K567" s="101">
        <v>20660</v>
      </c>
      <c r="L567" s="101">
        <f t="shared" si="138"/>
        <v>20660</v>
      </c>
      <c r="M567" s="101" t="s">
        <v>183</v>
      </c>
      <c r="N567" s="101" t="s">
        <v>183</v>
      </c>
      <c r="O567" s="101">
        <f t="shared" si="139"/>
        <v>0</v>
      </c>
      <c r="P567" s="101">
        <v>4095632.47</v>
      </c>
      <c r="Q567" s="101">
        <v>0.02</v>
      </c>
      <c r="R567" s="101">
        <f t="shared" si="140"/>
        <v>4095632.49</v>
      </c>
      <c r="S567" s="101">
        <v>800549.93</v>
      </c>
      <c r="T567" s="101" t="s">
        <v>183</v>
      </c>
      <c r="U567" s="101">
        <f t="shared" si="141"/>
        <v>800549.93</v>
      </c>
      <c r="V567" s="101">
        <v>10634.3</v>
      </c>
      <c r="W567" s="101" t="s">
        <v>183</v>
      </c>
      <c r="X567" s="101">
        <f t="shared" si="142"/>
        <v>10634.3</v>
      </c>
      <c r="Y567" s="101" t="s">
        <v>183</v>
      </c>
      <c r="Z567" s="101">
        <v>75861.91</v>
      </c>
      <c r="AA567" s="101">
        <f t="shared" si="143"/>
        <v>75861.91</v>
      </c>
      <c r="AB567" s="101" t="s">
        <v>183</v>
      </c>
      <c r="AC567" s="101" t="s">
        <v>183</v>
      </c>
      <c r="AD567" s="101">
        <f t="shared" si="144"/>
        <v>0</v>
      </c>
      <c r="AE567" s="101">
        <v>120038.99</v>
      </c>
      <c r="AF567" s="101">
        <v>0.03</v>
      </c>
      <c r="AG567" s="101">
        <f t="shared" si="145"/>
        <v>120039.02</v>
      </c>
      <c r="AH567" s="101">
        <v>2152932.14</v>
      </c>
      <c r="AI567" s="101" t="s">
        <v>183</v>
      </c>
      <c r="AJ567" s="101">
        <f t="shared" si="146"/>
        <v>2152932.14</v>
      </c>
    </row>
    <row r="568" spans="1:36" ht="15.95" customHeight="1" x14ac:dyDescent="0.2">
      <c r="A568" s="52" t="s">
        <v>117</v>
      </c>
      <c r="B568" s="102">
        <f t="shared" si="147"/>
        <v>0</v>
      </c>
      <c r="C568" s="102">
        <f t="shared" si="148"/>
        <v>0</v>
      </c>
      <c r="D568" s="101" t="s">
        <v>183</v>
      </c>
      <c r="E568" s="101" t="s">
        <v>183</v>
      </c>
      <c r="F568" s="101">
        <f t="shared" si="136"/>
        <v>0</v>
      </c>
      <c r="G568" s="101" t="s">
        <v>183</v>
      </c>
      <c r="H568" s="101" t="s">
        <v>183</v>
      </c>
      <c r="I568" s="101">
        <f t="shared" si="137"/>
        <v>0</v>
      </c>
      <c r="J568" s="101" t="s">
        <v>183</v>
      </c>
      <c r="K568" s="101" t="s">
        <v>183</v>
      </c>
      <c r="L568" s="101">
        <f t="shared" si="138"/>
        <v>0</v>
      </c>
      <c r="M568" s="101" t="s">
        <v>183</v>
      </c>
      <c r="N568" s="101" t="s">
        <v>183</v>
      </c>
      <c r="O568" s="101">
        <f t="shared" si="139"/>
        <v>0</v>
      </c>
      <c r="P568" s="101" t="s">
        <v>183</v>
      </c>
      <c r="Q568" s="101" t="s">
        <v>183</v>
      </c>
      <c r="R568" s="101">
        <f t="shared" si="140"/>
        <v>0</v>
      </c>
      <c r="S568" s="101" t="s">
        <v>183</v>
      </c>
      <c r="T568" s="101" t="s">
        <v>183</v>
      </c>
      <c r="U568" s="101">
        <f t="shared" si="141"/>
        <v>0</v>
      </c>
      <c r="V568" s="101" t="s">
        <v>183</v>
      </c>
      <c r="W568" s="101" t="s">
        <v>183</v>
      </c>
      <c r="X568" s="101">
        <f t="shared" si="142"/>
        <v>0</v>
      </c>
      <c r="Y568" s="101" t="s">
        <v>183</v>
      </c>
      <c r="Z568" s="101" t="s">
        <v>183</v>
      </c>
      <c r="AA568" s="101">
        <f t="shared" si="143"/>
        <v>0</v>
      </c>
      <c r="AB568" s="101" t="s">
        <v>183</v>
      </c>
      <c r="AC568" s="101" t="s">
        <v>183</v>
      </c>
      <c r="AD568" s="101">
        <f t="shared" si="144"/>
        <v>0</v>
      </c>
      <c r="AE568" s="101" t="s">
        <v>183</v>
      </c>
      <c r="AF568" s="101" t="s">
        <v>183</v>
      </c>
      <c r="AG568" s="101">
        <f t="shared" si="145"/>
        <v>0</v>
      </c>
      <c r="AH568" s="101" t="s">
        <v>183</v>
      </c>
      <c r="AI568" s="101" t="s">
        <v>183</v>
      </c>
      <c r="AJ568" s="101">
        <f t="shared" si="146"/>
        <v>0</v>
      </c>
    </row>
    <row r="569" spans="1:36" ht="15.95" customHeight="1" x14ac:dyDescent="0.2">
      <c r="A569" s="52" t="s">
        <v>122</v>
      </c>
      <c r="B569" s="102">
        <f t="shared" si="147"/>
        <v>2220276.6100000003</v>
      </c>
      <c r="C569" s="102">
        <f t="shared" si="148"/>
        <v>0</v>
      </c>
      <c r="D569" s="101" t="s">
        <v>183</v>
      </c>
      <c r="E569" s="101" t="s">
        <v>183</v>
      </c>
      <c r="F569" s="101">
        <f t="shared" si="136"/>
        <v>0</v>
      </c>
      <c r="G569" s="101">
        <v>1012500</v>
      </c>
      <c r="H569" s="101" t="s">
        <v>183</v>
      </c>
      <c r="I569" s="101">
        <f t="shared" si="137"/>
        <v>1012500</v>
      </c>
      <c r="J569" s="101" t="s">
        <v>183</v>
      </c>
      <c r="K569" s="101" t="s">
        <v>183</v>
      </c>
      <c r="L569" s="101">
        <f t="shared" si="138"/>
        <v>0</v>
      </c>
      <c r="M569" s="101" t="s">
        <v>183</v>
      </c>
      <c r="N569" s="101" t="s">
        <v>183</v>
      </c>
      <c r="O569" s="101">
        <f t="shared" si="139"/>
        <v>0</v>
      </c>
      <c r="P569" s="101" t="s">
        <v>183</v>
      </c>
      <c r="Q569" s="101" t="s">
        <v>183</v>
      </c>
      <c r="R569" s="101">
        <f t="shared" si="140"/>
        <v>0</v>
      </c>
      <c r="S569" s="101" t="s">
        <v>183</v>
      </c>
      <c r="T569" s="101" t="s">
        <v>183</v>
      </c>
      <c r="U569" s="101">
        <f t="shared" si="141"/>
        <v>0</v>
      </c>
      <c r="V569" s="101" t="s">
        <v>183</v>
      </c>
      <c r="W569" s="101" t="s">
        <v>183</v>
      </c>
      <c r="X569" s="101">
        <f t="shared" si="142"/>
        <v>0</v>
      </c>
      <c r="Y569" s="101">
        <v>510741.99</v>
      </c>
      <c r="Z569" s="101" t="s">
        <v>183</v>
      </c>
      <c r="AA569" s="101">
        <f t="shared" si="143"/>
        <v>510741.99</v>
      </c>
      <c r="AB569" s="101" t="s">
        <v>183</v>
      </c>
      <c r="AC569" s="101" t="s">
        <v>183</v>
      </c>
      <c r="AD569" s="101">
        <f t="shared" si="144"/>
        <v>0</v>
      </c>
      <c r="AE569" s="101">
        <v>467855.9</v>
      </c>
      <c r="AF569" s="101" t="s">
        <v>183</v>
      </c>
      <c r="AG569" s="101">
        <f t="shared" si="145"/>
        <v>467855.9</v>
      </c>
      <c r="AH569" s="101">
        <v>229178.72</v>
      </c>
      <c r="AI569" s="101" t="s">
        <v>183</v>
      </c>
      <c r="AJ569" s="101">
        <f t="shared" si="146"/>
        <v>229178.72</v>
      </c>
    </row>
    <row r="570" spans="1:36" ht="15.95" customHeight="1" x14ac:dyDescent="0.2">
      <c r="A570" s="52" t="s">
        <v>124</v>
      </c>
      <c r="B570" s="102">
        <f t="shared" si="147"/>
        <v>360807.71</v>
      </c>
      <c r="C570" s="102">
        <f t="shared" si="148"/>
        <v>0</v>
      </c>
      <c r="D570" s="101" t="s">
        <v>183</v>
      </c>
      <c r="E570" s="101" t="s">
        <v>183</v>
      </c>
      <c r="F570" s="101">
        <f t="shared" si="136"/>
        <v>0</v>
      </c>
      <c r="G570" s="101" t="s">
        <v>183</v>
      </c>
      <c r="H570" s="101" t="s">
        <v>183</v>
      </c>
      <c r="I570" s="101">
        <f t="shared" si="137"/>
        <v>0</v>
      </c>
      <c r="J570" s="101" t="s">
        <v>183</v>
      </c>
      <c r="K570" s="101" t="s">
        <v>183</v>
      </c>
      <c r="L570" s="101">
        <f t="shared" si="138"/>
        <v>0</v>
      </c>
      <c r="M570" s="101" t="s">
        <v>183</v>
      </c>
      <c r="N570" s="101" t="s">
        <v>183</v>
      </c>
      <c r="O570" s="101">
        <f t="shared" si="139"/>
        <v>0</v>
      </c>
      <c r="P570" s="101" t="s">
        <v>183</v>
      </c>
      <c r="Q570" s="101" t="s">
        <v>183</v>
      </c>
      <c r="R570" s="101">
        <f t="shared" si="140"/>
        <v>0</v>
      </c>
      <c r="S570" s="101" t="s">
        <v>183</v>
      </c>
      <c r="T570" s="101" t="s">
        <v>183</v>
      </c>
      <c r="U570" s="101">
        <f t="shared" si="141"/>
        <v>0</v>
      </c>
      <c r="V570" s="101" t="s">
        <v>183</v>
      </c>
      <c r="W570" s="101" t="s">
        <v>183</v>
      </c>
      <c r="X570" s="101">
        <f t="shared" si="142"/>
        <v>0</v>
      </c>
      <c r="Y570" s="101">
        <v>360807.71</v>
      </c>
      <c r="Z570" s="101" t="s">
        <v>183</v>
      </c>
      <c r="AA570" s="101">
        <f t="shared" si="143"/>
        <v>360807.71</v>
      </c>
      <c r="AB570" s="101" t="s">
        <v>183</v>
      </c>
      <c r="AC570" s="101" t="s">
        <v>183</v>
      </c>
      <c r="AD570" s="101">
        <f t="shared" si="144"/>
        <v>0</v>
      </c>
      <c r="AE570" s="101" t="s">
        <v>183</v>
      </c>
      <c r="AF570" s="101" t="s">
        <v>183</v>
      </c>
      <c r="AG570" s="101">
        <f t="shared" si="145"/>
        <v>0</v>
      </c>
      <c r="AH570" s="101" t="s">
        <v>183</v>
      </c>
      <c r="AI570" s="101" t="s">
        <v>183</v>
      </c>
      <c r="AJ570" s="101">
        <f t="shared" si="146"/>
        <v>0</v>
      </c>
    </row>
    <row r="571" spans="1:36" ht="15.95" customHeight="1" x14ac:dyDescent="0.2">
      <c r="A571" s="52" t="s">
        <v>101</v>
      </c>
      <c r="B571" s="102">
        <f t="shared" si="147"/>
        <v>1868840.04</v>
      </c>
      <c r="C571" s="102">
        <f t="shared" si="148"/>
        <v>32971337.469999999</v>
      </c>
      <c r="D571" s="101" t="s">
        <v>183</v>
      </c>
      <c r="E571" s="101" t="s">
        <v>183</v>
      </c>
      <c r="F571" s="101">
        <f t="shared" si="136"/>
        <v>0</v>
      </c>
      <c r="G571" s="101">
        <v>1709316.59</v>
      </c>
      <c r="H571" s="101" t="s">
        <v>183</v>
      </c>
      <c r="I571" s="101">
        <f t="shared" si="137"/>
        <v>1709316.59</v>
      </c>
      <c r="J571" s="101" t="s">
        <v>183</v>
      </c>
      <c r="K571" s="101" t="s">
        <v>183</v>
      </c>
      <c r="L571" s="101">
        <f t="shared" si="138"/>
        <v>0</v>
      </c>
      <c r="M571" s="101" t="s">
        <v>183</v>
      </c>
      <c r="N571" s="101" t="s">
        <v>183</v>
      </c>
      <c r="O571" s="101">
        <f t="shared" si="139"/>
        <v>0</v>
      </c>
      <c r="P571" s="101" t="s">
        <v>183</v>
      </c>
      <c r="Q571" s="101" t="s">
        <v>183</v>
      </c>
      <c r="R571" s="101">
        <f t="shared" si="140"/>
        <v>0</v>
      </c>
      <c r="S571" s="101" t="s">
        <v>183</v>
      </c>
      <c r="T571" s="101" t="s">
        <v>183</v>
      </c>
      <c r="U571" s="101">
        <f t="shared" si="141"/>
        <v>0</v>
      </c>
      <c r="V571" s="101" t="s">
        <v>183</v>
      </c>
      <c r="W571" s="101" t="s">
        <v>183</v>
      </c>
      <c r="X571" s="101">
        <f t="shared" si="142"/>
        <v>0</v>
      </c>
      <c r="Y571" s="101" t="s">
        <v>183</v>
      </c>
      <c r="Z571" s="101" t="s">
        <v>183</v>
      </c>
      <c r="AA571" s="101">
        <f t="shared" si="143"/>
        <v>0</v>
      </c>
      <c r="AB571" s="101" t="s">
        <v>183</v>
      </c>
      <c r="AC571" s="101">
        <v>32971337.469999999</v>
      </c>
      <c r="AD571" s="101">
        <f t="shared" si="144"/>
        <v>32971337.469999999</v>
      </c>
      <c r="AE571" s="101" t="s">
        <v>183</v>
      </c>
      <c r="AF571" s="101" t="s">
        <v>183</v>
      </c>
      <c r="AG571" s="101">
        <f t="shared" si="145"/>
        <v>0</v>
      </c>
      <c r="AH571" s="101">
        <v>159523.45000000001</v>
      </c>
      <c r="AI571" s="101" t="s">
        <v>183</v>
      </c>
      <c r="AJ571" s="101">
        <f t="shared" si="146"/>
        <v>159523.45000000001</v>
      </c>
    </row>
    <row r="572" spans="1:36" ht="15.95" customHeight="1" x14ac:dyDescent="0.2">
      <c r="A572" s="52" t="s">
        <v>107</v>
      </c>
      <c r="B572" s="102">
        <f t="shared" si="147"/>
        <v>29108133.829999998</v>
      </c>
      <c r="C572" s="102">
        <f t="shared" si="148"/>
        <v>0</v>
      </c>
      <c r="D572" s="101" t="s">
        <v>183</v>
      </c>
      <c r="E572" s="101" t="s">
        <v>183</v>
      </c>
      <c r="F572" s="101">
        <f t="shared" si="136"/>
        <v>0</v>
      </c>
      <c r="G572" s="101">
        <v>29108133.829999998</v>
      </c>
      <c r="H572" s="101" t="s">
        <v>183</v>
      </c>
      <c r="I572" s="101">
        <f t="shared" si="137"/>
        <v>29108133.829999998</v>
      </c>
      <c r="J572" s="101" t="s">
        <v>183</v>
      </c>
      <c r="K572" s="101" t="s">
        <v>183</v>
      </c>
      <c r="L572" s="101">
        <f t="shared" si="138"/>
        <v>0</v>
      </c>
      <c r="M572" s="101" t="s">
        <v>183</v>
      </c>
      <c r="N572" s="101" t="s">
        <v>183</v>
      </c>
      <c r="O572" s="101">
        <f t="shared" si="139"/>
        <v>0</v>
      </c>
      <c r="P572" s="101" t="s">
        <v>183</v>
      </c>
      <c r="Q572" s="101" t="s">
        <v>183</v>
      </c>
      <c r="R572" s="101">
        <f t="shared" si="140"/>
        <v>0</v>
      </c>
      <c r="S572" s="101" t="s">
        <v>183</v>
      </c>
      <c r="T572" s="101" t="s">
        <v>183</v>
      </c>
      <c r="U572" s="101">
        <f t="shared" si="141"/>
        <v>0</v>
      </c>
      <c r="V572" s="101" t="s">
        <v>183</v>
      </c>
      <c r="W572" s="101" t="s">
        <v>183</v>
      </c>
      <c r="X572" s="101">
        <f t="shared" si="142"/>
        <v>0</v>
      </c>
      <c r="Y572" s="101" t="s">
        <v>183</v>
      </c>
      <c r="Z572" s="101" t="s">
        <v>183</v>
      </c>
      <c r="AA572" s="101">
        <f t="shared" si="143"/>
        <v>0</v>
      </c>
      <c r="AB572" s="101" t="s">
        <v>183</v>
      </c>
      <c r="AC572" s="101" t="s">
        <v>183</v>
      </c>
      <c r="AD572" s="101">
        <f t="shared" si="144"/>
        <v>0</v>
      </c>
      <c r="AE572" s="101" t="s">
        <v>183</v>
      </c>
      <c r="AF572" s="101" t="s">
        <v>183</v>
      </c>
      <c r="AG572" s="101">
        <f t="shared" si="145"/>
        <v>0</v>
      </c>
      <c r="AH572" s="101" t="s">
        <v>183</v>
      </c>
      <c r="AI572" s="101" t="s">
        <v>183</v>
      </c>
      <c r="AJ572" s="101">
        <f t="shared" si="146"/>
        <v>0</v>
      </c>
    </row>
    <row r="573" spans="1:36" ht="15.95" customHeight="1" x14ac:dyDescent="0.2">
      <c r="A573" s="55" t="s">
        <v>19</v>
      </c>
      <c r="B573" s="66">
        <f t="shared" ref="B573:AI573" si="149">SUM(B535:B572)</f>
        <v>3653235115.9000006</v>
      </c>
      <c r="C573" s="66">
        <f t="shared" si="149"/>
        <v>2227817298.9800005</v>
      </c>
      <c r="D573" s="66">
        <f t="shared" si="149"/>
        <v>26366134.690000001</v>
      </c>
      <c r="E573" s="66">
        <f t="shared" si="149"/>
        <v>67339.86</v>
      </c>
      <c r="F573" s="66">
        <f t="shared" si="136"/>
        <v>26433474.550000001</v>
      </c>
      <c r="G573" s="66">
        <f t="shared" si="149"/>
        <v>437132821.50999999</v>
      </c>
      <c r="H573" s="66">
        <f t="shared" si="149"/>
        <v>436364902.30999994</v>
      </c>
      <c r="I573" s="66">
        <f t="shared" si="137"/>
        <v>873497723.81999993</v>
      </c>
      <c r="J573" s="66">
        <f t="shared" si="149"/>
        <v>350801.29</v>
      </c>
      <c r="K573" s="66">
        <f t="shared" si="149"/>
        <v>1640740785.1500001</v>
      </c>
      <c r="L573" s="66">
        <f t="shared" si="138"/>
        <v>1641091586.4400001</v>
      </c>
      <c r="M573" s="66">
        <f t="shared" si="149"/>
        <v>42348381.560000002</v>
      </c>
      <c r="N573" s="66">
        <f t="shared" si="149"/>
        <v>1516600.17</v>
      </c>
      <c r="O573" s="66">
        <f t="shared" si="139"/>
        <v>43864981.730000004</v>
      </c>
      <c r="P573" s="66">
        <f t="shared" si="149"/>
        <v>1303884990.3600001</v>
      </c>
      <c r="Q573" s="66">
        <f t="shared" si="149"/>
        <v>106851021.04999997</v>
      </c>
      <c r="R573" s="66">
        <f t="shared" si="140"/>
        <v>1410736011.4100001</v>
      </c>
      <c r="S573" s="66">
        <f t="shared" si="149"/>
        <v>29079578.419999998</v>
      </c>
      <c r="T573" s="66">
        <f t="shared" si="149"/>
        <v>-1.76</v>
      </c>
      <c r="U573" s="66">
        <f t="shared" si="141"/>
        <v>29079576.659999996</v>
      </c>
      <c r="V573" s="66">
        <f t="shared" si="149"/>
        <v>67005446.570000023</v>
      </c>
      <c r="W573" s="66">
        <f t="shared" si="149"/>
        <v>844665.62</v>
      </c>
      <c r="X573" s="66">
        <f t="shared" si="142"/>
        <v>67850112.190000027</v>
      </c>
      <c r="Y573" s="66">
        <f t="shared" si="149"/>
        <v>1433268151.1000001</v>
      </c>
      <c r="Z573" s="66">
        <f t="shared" si="149"/>
        <v>3756697.8000000003</v>
      </c>
      <c r="AA573" s="66">
        <f t="shared" si="143"/>
        <v>1437024848.9000001</v>
      </c>
      <c r="AB573" s="66">
        <f t="shared" si="149"/>
        <v>0</v>
      </c>
      <c r="AC573" s="66">
        <f t="shared" si="149"/>
        <v>32971337.469999999</v>
      </c>
      <c r="AD573" s="66">
        <f t="shared" si="144"/>
        <v>32971337.469999999</v>
      </c>
      <c r="AE573" s="66">
        <f t="shared" si="149"/>
        <v>62168258.480000004</v>
      </c>
      <c r="AF573" s="66">
        <f t="shared" si="149"/>
        <v>387011.76000000007</v>
      </c>
      <c r="AG573" s="66">
        <f t="shared" si="145"/>
        <v>62555270.240000002</v>
      </c>
      <c r="AH573" s="66">
        <f t="shared" si="149"/>
        <v>251630551.91999999</v>
      </c>
      <c r="AI573" s="66">
        <f t="shared" si="149"/>
        <v>4316939.55</v>
      </c>
      <c r="AJ573" s="66">
        <f t="shared" si="146"/>
        <v>255947491.47</v>
      </c>
    </row>
    <row r="574" spans="1:36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x14ac:dyDescent="0.2">
      <c r="A575" s="5" t="s">
        <v>38</v>
      </c>
      <c r="B575" s="198">
        <f>(C573/B576*100)</f>
        <v>37.88126923241267</v>
      </c>
      <c r="C575" s="198"/>
      <c r="D575" s="198">
        <f>(E573/D576*100)</f>
        <v>0.25475220774561397</v>
      </c>
      <c r="E575" s="198"/>
      <c r="F575" s="36"/>
      <c r="G575" s="198">
        <f>(H573/G576*100)</f>
        <v>49.956043434398332</v>
      </c>
      <c r="H575" s="198"/>
      <c r="I575" s="36"/>
      <c r="J575" s="198">
        <f>(K573/J576*100)</f>
        <v>99.978623905399402</v>
      </c>
      <c r="K575" s="198"/>
      <c r="L575" s="36"/>
      <c r="M575" s="198">
        <f>(N573/M576*100)</f>
        <v>3.4574280215937523</v>
      </c>
      <c r="N575" s="198"/>
      <c r="O575" s="36"/>
      <c r="P575" s="198">
        <f>(Q573/P576*100)</f>
        <v>7.5741329480350252</v>
      </c>
      <c r="Q575" s="198"/>
      <c r="R575" s="36"/>
      <c r="S575" s="198">
        <f>(T573/S576*100)</f>
        <v>-6.0523577099419867E-6</v>
      </c>
      <c r="T575" s="198"/>
      <c r="U575" s="36"/>
      <c r="V575" s="198">
        <f>(W573/V576*100)</f>
        <v>1.2448993711826015</v>
      </c>
      <c r="W575" s="198"/>
      <c r="X575" s="36"/>
      <c r="Y575" s="198">
        <f>(Z573/Y576*100)</f>
        <v>0.26142190950112248</v>
      </c>
      <c r="Z575" s="198"/>
      <c r="AA575" s="36"/>
      <c r="AB575" s="198">
        <f>(AC573/AB576*100)</f>
        <v>100</v>
      </c>
      <c r="AC575" s="198"/>
      <c r="AD575" s="36"/>
      <c r="AE575" s="198">
        <f>(AF573/AE576*100)</f>
        <v>0.61867170985783926</v>
      </c>
      <c r="AF575" s="198"/>
      <c r="AG575" s="36"/>
      <c r="AH575" s="198">
        <f>(AI573/AH576*100)</f>
        <v>1.6866504630329595</v>
      </c>
      <c r="AI575" s="198"/>
      <c r="AJ575" s="36"/>
    </row>
    <row r="576" spans="1:36" x14ac:dyDescent="0.2">
      <c r="A576" s="5" t="s">
        <v>39</v>
      </c>
      <c r="B576" s="200">
        <f>(B573+C573)</f>
        <v>5881052414.8800011</v>
      </c>
      <c r="C576" s="201"/>
      <c r="D576" s="200">
        <f>(D573+E573)</f>
        <v>26433474.550000001</v>
      </c>
      <c r="E576" s="201"/>
      <c r="F576" s="37"/>
      <c r="G576" s="200">
        <f>(G573+H573)</f>
        <v>873497723.81999993</v>
      </c>
      <c r="H576" s="201"/>
      <c r="I576" s="37"/>
      <c r="J576" s="200">
        <f>(J573+K573)</f>
        <v>1641091586.4400001</v>
      </c>
      <c r="K576" s="201"/>
      <c r="L576" s="37"/>
      <c r="M576" s="200">
        <f>(M573+N573)</f>
        <v>43864981.730000004</v>
      </c>
      <c r="N576" s="201"/>
      <c r="O576" s="37"/>
      <c r="P576" s="200">
        <f>(P573+Q573)</f>
        <v>1410736011.4100001</v>
      </c>
      <c r="Q576" s="201"/>
      <c r="R576" s="37"/>
      <c r="S576" s="200">
        <f>(S573+T573)</f>
        <v>29079576.659999996</v>
      </c>
      <c r="T576" s="201"/>
      <c r="U576" s="37"/>
      <c r="V576" s="200">
        <f>(V573+W573)</f>
        <v>67850112.190000027</v>
      </c>
      <c r="W576" s="201"/>
      <c r="X576" s="37"/>
      <c r="Y576" s="200">
        <f>(Y573+Z573)</f>
        <v>1437024848.9000001</v>
      </c>
      <c r="Z576" s="201"/>
      <c r="AA576" s="37"/>
      <c r="AB576" s="200">
        <f>(AB573+AC573)</f>
        <v>32971337.469999999</v>
      </c>
      <c r="AC576" s="201"/>
      <c r="AD576" s="37"/>
      <c r="AE576" s="200">
        <f>(AE573+AF573)</f>
        <v>62555270.240000002</v>
      </c>
      <c r="AF576" s="201"/>
      <c r="AG576" s="37"/>
      <c r="AH576" s="200">
        <f>(AH573+AI573)</f>
        <v>255947491.47</v>
      </c>
      <c r="AI576" s="201"/>
      <c r="AJ576" s="37"/>
    </row>
    <row r="577" spans="1:36" x14ac:dyDescent="0.2">
      <c r="A577" s="5" t="s">
        <v>40</v>
      </c>
      <c r="B577" s="198">
        <f>SUM(D577:AI577)</f>
        <v>99.999999999999986</v>
      </c>
      <c r="C577" s="201"/>
      <c r="D577" s="198">
        <f>(D576/B576*100)</f>
        <v>0.44946844008938081</v>
      </c>
      <c r="E577" s="198"/>
      <c r="F577" s="36"/>
      <c r="G577" s="198">
        <f>(G576/B576*100)</f>
        <v>14.852745090486039</v>
      </c>
      <c r="H577" s="198"/>
      <c r="I577" s="36"/>
      <c r="J577" s="198">
        <f>(J576/B576*100)</f>
        <v>27.904726410663788</v>
      </c>
      <c r="K577" s="198"/>
      <c r="L577" s="36"/>
      <c r="M577" s="198">
        <f>(M576/B576*100)</f>
        <v>0.74586959332337532</v>
      </c>
      <c r="N577" s="198"/>
      <c r="O577" s="36"/>
      <c r="P577" s="198">
        <f>(P576/B576*100)</f>
        <v>23.987815647427542</v>
      </c>
      <c r="Q577" s="198"/>
      <c r="R577" s="36"/>
      <c r="S577" s="198">
        <f>(S576/B576*100)</f>
        <v>0.49446212358903702</v>
      </c>
      <c r="T577" s="198"/>
      <c r="U577" s="36"/>
      <c r="V577" s="198">
        <f>(V576/B576*100)</f>
        <v>1.1537069796951378</v>
      </c>
      <c r="W577" s="198"/>
      <c r="X577" s="36"/>
      <c r="Y577" s="198">
        <f>(Y576/B576*100)</f>
        <v>24.43482471375528</v>
      </c>
      <c r="Z577" s="198"/>
      <c r="AA577" s="36"/>
      <c r="AB577" s="198">
        <f>(AB576/B576*100)</f>
        <v>0.56063668785840537</v>
      </c>
      <c r="AC577" s="198"/>
      <c r="AD577" s="36"/>
      <c r="AE577" s="198">
        <f>(AE576/B576*100)</f>
        <v>1.0636747613696689</v>
      </c>
      <c r="AF577" s="198"/>
      <c r="AG577" s="36"/>
      <c r="AH577" s="198">
        <f>(AH576/B576*100)</f>
        <v>4.3520695517423382</v>
      </c>
      <c r="AI577" s="198"/>
      <c r="AJ577" s="36"/>
    </row>
    <row r="578" spans="1:36" x14ac:dyDescent="0.2">
      <c r="A578" s="110" t="s">
        <v>95</v>
      </c>
    </row>
    <row r="579" spans="1:36" x14ac:dyDescent="0.2">
      <c r="A579" s="38"/>
      <c r="J579" s="41"/>
    </row>
    <row r="580" spans="1:36" x14ac:dyDescent="0.2">
      <c r="A580" s="38"/>
    </row>
    <row r="581" spans="1:36" x14ac:dyDescent="0.2">
      <c r="A581" s="38"/>
    </row>
    <row r="582" spans="1:36" x14ac:dyDescent="0.2">
      <c r="A582" s="38"/>
    </row>
    <row r="583" spans="1:36" x14ac:dyDescent="0.2">
      <c r="A583" s="38"/>
    </row>
    <row r="584" spans="1:36" x14ac:dyDescent="0.2">
      <c r="A584" s="38"/>
    </row>
    <row r="586" spans="1:36" ht="20.25" x14ac:dyDescent="0.3">
      <c r="A586" s="196" t="s">
        <v>42</v>
      </c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</row>
    <row r="587" spans="1:36" x14ac:dyDescent="0.2">
      <c r="A587" s="197" t="s">
        <v>56</v>
      </c>
      <c r="B587" s="197"/>
      <c r="C587" s="197"/>
      <c r="D587" s="197"/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</row>
    <row r="588" spans="1:36" x14ac:dyDescent="0.2">
      <c r="A588" s="203" t="s">
        <v>137</v>
      </c>
      <c r="B588" s="204"/>
      <c r="C588" s="204"/>
      <c r="D588" s="204"/>
      <c r="E588" s="204"/>
      <c r="F588" s="204"/>
      <c r="G588" s="204"/>
      <c r="H588" s="204"/>
      <c r="I588" s="204"/>
      <c r="J588" s="204"/>
      <c r="K588" s="204"/>
      <c r="L588" s="204"/>
      <c r="M588" s="204"/>
      <c r="N588" s="204"/>
      <c r="O588" s="204"/>
      <c r="P588" s="204"/>
      <c r="Q588" s="204"/>
      <c r="R588" s="204"/>
      <c r="S588" s="204"/>
      <c r="T588" s="204"/>
      <c r="U588" s="204"/>
      <c r="V588" s="204"/>
      <c r="W588" s="204"/>
      <c r="X588" s="204"/>
      <c r="Y588" s="204"/>
      <c r="Z588" s="204"/>
      <c r="AA588" s="204"/>
      <c r="AB588" s="204"/>
      <c r="AC588" s="204"/>
      <c r="AD588" s="204"/>
      <c r="AE588" s="204"/>
      <c r="AF588" s="204"/>
      <c r="AG588" s="204"/>
      <c r="AH588" s="204"/>
      <c r="AI588" s="204"/>
    </row>
    <row r="589" spans="1:36" x14ac:dyDescent="0.2">
      <c r="A589" s="197" t="s">
        <v>110</v>
      </c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</row>
    <row r="590" spans="1:36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thickBot="1" x14ac:dyDescent="0.25"/>
    <row r="592" spans="1:36" ht="24" customHeight="1" thickTop="1" thickBot="1" x14ac:dyDescent="0.25">
      <c r="A592" s="195" t="s">
        <v>33</v>
      </c>
      <c r="B592" s="199" t="s">
        <v>0</v>
      </c>
      <c r="C592" s="199"/>
      <c r="D592" s="199" t="s">
        <v>12</v>
      </c>
      <c r="E592" s="199"/>
      <c r="F592" s="155"/>
      <c r="G592" s="199" t="s">
        <v>13</v>
      </c>
      <c r="H592" s="199"/>
      <c r="I592" s="155"/>
      <c r="J592" s="199" t="s">
        <v>14</v>
      </c>
      <c r="K592" s="199"/>
      <c r="L592" s="155"/>
      <c r="M592" s="199" t="s">
        <v>15</v>
      </c>
      <c r="N592" s="199"/>
      <c r="O592" s="155"/>
      <c r="P592" s="199" t="s">
        <v>27</v>
      </c>
      <c r="Q592" s="199"/>
      <c r="R592" s="155"/>
      <c r="S592" s="199" t="s">
        <v>35</v>
      </c>
      <c r="T592" s="199"/>
      <c r="U592" s="155"/>
      <c r="V592" s="199" t="s">
        <v>16</v>
      </c>
      <c r="W592" s="199"/>
      <c r="X592" s="155"/>
      <c r="Y592" s="199" t="s">
        <v>68</v>
      </c>
      <c r="Z592" s="199"/>
      <c r="AA592" s="155"/>
      <c r="AB592" s="199" t="s">
        <v>34</v>
      </c>
      <c r="AC592" s="199"/>
      <c r="AD592" s="155"/>
      <c r="AE592" s="199" t="s">
        <v>17</v>
      </c>
      <c r="AF592" s="199"/>
      <c r="AG592" s="155"/>
      <c r="AH592" s="199" t="s">
        <v>18</v>
      </c>
      <c r="AI592" s="199"/>
      <c r="AJ592" s="29"/>
    </row>
    <row r="593" spans="1:36" ht="25.5" thickTop="1" thickBot="1" x14ac:dyDescent="0.25">
      <c r="A593" s="202"/>
      <c r="B593" s="155" t="s">
        <v>28</v>
      </c>
      <c r="C593" s="155" t="s">
        <v>25</v>
      </c>
      <c r="D593" s="155" t="s">
        <v>28</v>
      </c>
      <c r="E593" s="155" t="s">
        <v>25</v>
      </c>
      <c r="F593" s="155"/>
      <c r="G593" s="155" t="s">
        <v>28</v>
      </c>
      <c r="H593" s="155" t="s">
        <v>25</v>
      </c>
      <c r="I593" s="155"/>
      <c r="J593" s="155" t="s">
        <v>28</v>
      </c>
      <c r="K593" s="155" t="s">
        <v>25</v>
      </c>
      <c r="L593" s="155"/>
      <c r="M593" s="155" t="s">
        <v>28</v>
      </c>
      <c r="N593" s="155" t="s">
        <v>25</v>
      </c>
      <c r="O593" s="155"/>
      <c r="P593" s="155" t="s">
        <v>28</v>
      </c>
      <c r="Q593" s="155" t="s">
        <v>25</v>
      </c>
      <c r="R593" s="155"/>
      <c r="S593" s="155" t="s">
        <v>28</v>
      </c>
      <c r="T593" s="155" t="s">
        <v>25</v>
      </c>
      <c r="U593" s="155"/>
      <c r="V593" s="155" t="s">
        <v>28</v>
      </c>
      <c r="W593" s="155" t="s">
        <v>25</v>
      </c>
      <c r="X593" s="155"/>
      <c r="Y593" s="155" t="s">
        <v>28</v>
      </c>
      <c r="Z593" s="155" t="s">
        <v>25</v>
      </c>
      <c r="AA593" s="155"/>
      <c r="AB593" s="155" t="s">
        <v>28</v>
      </c>
      <c r="AC593" s="155" t="s">
        <v>25</v>
      </c>
      <c r="AD593" s="155"/>
      <c r="AE593" s="155" t="s">
        <v>28</v>
      </c>
      <c r="AF593" s="155" t="s">
        <v>25</v>
      </c>
      <c r="AG593" s="155"/>
      <c r="AH593" s="155" t="s">
        <v>28</v>
      </c>
      <c r="AI593" s="155" t="s">
        <v>25</v>
      </c>
      <c r="AJ593" s="29"/>
    </row>
    <row r="594" spans="1:36" ht="15.95" customHeight="1" thickTop="1" x14ac:dyDescent="0.2">
      <c r="A594" s="101" t="s">
        <v>88</v>
      </c>
      <c r="B594" s="102">
        <f>SUMIF($D$534:$AI$534,$B$534,$D594:$AI594)</f>
        <v>682055646.0200001</v>
      </c>
      <c r="C594" s="102">
        <f>SUMIF($D$534:$AI$534,$C$534,$D594:$AI594)</f>
        <v>518989900.63</v>
      </c>
      <c r="D594" s="101">
        <v>6227046.8899999997</v>
      </c>
      <c r="E594" s="101">
        <v>4140</v>
      </c>
      <c r="F594" s="101">
        <f t="shared" ref="F594:F632" si="150">SUBTOTAL(109,D594:E594)</f>
        <v>6231186.8899999997</v>
      </c>
      <c r="G594" s="101">
        <v>82966827.180000007</v>
      </c>
      <c r="H594" s="101">
        <v>123248466.51000001</v>
      </c>
      <c r="I594" s="101">
        <f t="shared" ref="I594:I632" si="151">SUBTOTAL(109,G594:H594)</f>
        <v>206215293.69</v>
      </c>
      <c r="J594" s="101">
        <v>512.94000000000005</v>
      </c>
      <c r="K594" s="101">
        <v>345326121.82999998</v>
      </c>
      <c r="L594" s="101">
        <f t="shared" ref="L594:L632" si="152">SUBTOTAL(109,J594:K594)</f>
        <v>345326634.76999998</v>
      </c>
      <c r="M594" s="101">
        <v>28263893.93</v>
      </c>
      <c r="N594" s="101" t="s">
        <v>183</v>
      </c>
      <c r="O594" s="101">
        <f t="shared" ref="O594:O632" si="153">SUBTOTAL(109,M594:N594)</f>
        <v>28263893.93</v>
      </c>
      <c r="P594" s="101">
        <v>296182120.33999997</v>
      </c>
      <c r="Q594" s="101">
        <v>46223868.380000003</v>
      </c>
      <c r="R594" s="101">
        <f t="shared" ref="R594:R632" si="154">SUBTOTAL(109,P594:Q594)</f>
        <v>342405988.71999997</v>
      </c>
      <c r="S594" s="101">
        <v>1909295.54</v>
      </c>
      <c r="T594" s="101" t="s">
        <v>183</v>
      </c>
      <c r="U594" s="101">
        <f t="shared" ref="U594:U632" si="155">SUBTOTAL(109,S594:T594)</f>
        <v>1909295.54</v>
      </c>
      <c r="V594" s="101">
        <v>39856633.100000001</v>
      </c>
      <c r="W594" s="101">
        <v>171421.39</v>
      </c>
      <c r="X594" s="101">
        <f t="shared" ref="X594:X632" si="156">SUBTOTAL(109,V594:W594)</f>
        <v>40028054.490000002</v>
      </c>
      <c r="Y594" s="101">
        <v>180186055.43000001</v>
      </c>
      <c r="Z594" s="101">
        <v>709384.37</v>
      </c>
      <c r="AA594" s="101">
        <f t="shared" ref="AA594:AA632" si="157">SUBTOTAL(109,Y594:Z594)</f>
        <v>180895439.80000001</v>
      </c>
      <c r="AB594" s="101" t="s">
        <v>183</v>
      </c>
      <c r="AC594" s="101" t="s">
        <v>183</v>
      </c>
      <c r="AD594" s="101">
        <f t="shared" ref="AD594:AD632" si="158">SUBTOTAL(109,AB594:AC594)</f>
        <v>0</v>
      </c>
      <c r="AE594" s="101">
        <v>8199485.21</v>
      </c>
      <c r="AF594" s="101">
        <v>1519752.6</v>
      </c>
      <c r="AG594" s="101">
        <f t="shared" ref="AG594:AG632" si="159">SUBTOTAL(109,AE594:AF594)</f>
        <v>9719237.8100000005</v>
      </c>
      <c r="AH594" s="101">
        <v>38263775.460000001</v>
      </c>
      <c r="AI594" s="101">
        <v>1786745.55</v>
      </c>
      <c r="AJ594" s="101">
        <f t="shared" ref="AJ594:AJ632" si="160">SUBTOTAL(109,AH594:AI594)</f>
        <v>40050521.009999998</v>
      </c>
    </row>
    <row r="595" spans="1:36" ht="15.95" customHeight="1" x14ac:dyDescent="0.2">
      <c r="A595" s="52" t="s">
        <v>118</v>
      </c>
      <c r="B595" s="102">
        <f t="shared" ref="B595:B631" si="161">SUMIF($D$534:$AI$534,$B$534,$D595:$AI595)</f>
        <v>703247753.43999994</v>
      </c>
      <c r="C595" s="102">
        <f t="shared" ref="C595:C631" si="162">SUMIF($D$534:$AI$534,$C$534,$D595:$AI595)</f>
        <v>99560932.420000002</v>
      </c>
      <c r="D595" s="101">
        <v>3965477.5</v>
      </c>
      <c r="E595" s="101">
        <v>218160.22</v>
      </c>
      <c r="F595" s="101">
        <f t="shared" si="150"/>
        <v>4183637.72</v>
      </c>
      <c r="G595" s="101">
        <v>105102690.48</v>
      </c>
      <c r="H595" s="101">
        <v>63024470.659999996</v>
      </c>
      <c r="I595" s="101">
        <f t="shared" si="151"/>
        <v>168127161.13999999</v>
      </c>
      <c r="J595" s="101">
        <v>3062.29</v>
      </c>
      <c r="K595" s="101">
        <v>7759623.6200000001</v>
      </c>
      <c r="L595" s="101">
        <f t="shared" si="152"/>
        <v>7762685.9100000001</v>
      </c>
      <c r="M595" s="101">
        <v>3365627.06</v>
      </c>
      <c r="N595" s="101">
        <v>566537.67000000004</v>
      </c>
      <c r="O595" s="101">
        <f t="shared" si="153"/>
        <v>3932164.73</v>
      </c>
      <c r="P595" s="101">
        <v>243609796.44999999</v>
      </c>
      <c r="Q595" s="101">
        <v>26135417.02</v>
      </c>
      <c r="R595" s="101">
        <f t="shared" si="154"/>
        <v>269745213.46999997</v>
      </c>
      <c r="S595" s="101">
        <v>3200579.89</v>
      </c>
      <c r="T595" s="101" t="s">
        <v>183</v>
      </c>
      <c r="U595" s="101">
        <f t="shared" si="155"/>
        <v>3200579.89</v>
      </c>
      <c r="V595" s="101">
        <v>5757671.5099999998</v>
      </c>
      <c r="W595" s="101">
        <v>147541.35</v>
      </c>
      <c r="X595" s="101">
        <f t="shared" si="156"/>
        <v>5905212.8599999994</v>
      </c>
      <c r="Y595" s="101">
        <v>304925664.97000003</v>
      </c>
      <c r="Z595" s="101">
        <v>913228.65</v>
      </c>
      <c r="AA595" s="101">
        <f t="shared" si="157"/>
        <v>305838893.62</v>
      </c>
      <c r="AB595" s="101" t="s">
        <v>183</v>
      </c>
      <c r="AC595" s="101" t="s">
        <v>183</v>
      </c>
      <c r="AD595" s="101">
        <f t="shared" si="158"/>
        <v>0</v>
      </c>
      <c r="AE595" s="101">
        <v>1866900.79</v>
      </c>
      <c r="AF595" s="101" t="s">
        <v>183</v>
      </c>
      <c r="AG595" s="101">
        <f t="shared" si="159"/>
        <v>1866900.79</v>
      </c>
      <c r="AH595" s="101">
        <v>31450282.5</v>
      </c>
      <c r="AI595" s="101">
        <v>795953.23</v>
      </c>
      <c r="AJ595" s="101">
        <f t="shared" si="160"/>
        <v>32246235.73</v>
      </c>
    </row>
    <row r="596" spans="1:36" ht="15.95" customHeight="1" x14ac:dyDescent="0.2">
      <c r="A596" s="52" t="s">
        <v>97</v>
      </c>
      <c r="B596" s="102">
        <f t="shared" si="161"/>
        <v>530509078.44</v>
      </c>
      <c r="C596" s="102">
        <f t="shared" si="162"/>
        <v>141325422.51999998</v>
      </c>
      <c r="D596" s="101">
        <v>2454183.89</v>
      </c>
      <c r="E596" s="101" t="s">
        <v>183</v>
      </c>
      <c r="F596" s="101">
        <f t="shared" si="150"/>
        <v>2454183.89</v>
      </c>
      <c r="G596" s="101">
        <v>82300413.989999995</v>
      </c>
      <c r="H596" s="101">
        <v>72163765.329999998</v>
      </c>
      <c r="I596" s="101">
        <f t="shared" si="151"/>
        <v>154464179.31999999</v>
      </c>
      <c r="J596" s="101" t="s">
        <v>183</v>
      </c>
      <c r="K596" s="101">
        <v>26298998.219999999</v>
      </c>
      <c r="L596" s="101">
        <f t="shared" si="152"/>
        <v>26298998.219999999</v>
      </c>
      <c r="M596" s="101">
        <v>7961367.2800000003</v>
      </c>
      <c r="N596" s="101">
        <v>300893.96999999997</v>
      </c>
      <c r="O596" s="101">
        <f t="shared" si="153"/>
        <v>8262261.25</v>
      </c>
      <c r="P596" s="101">
        <v>161218013.13</v>
      </c>
      <c r="Q596" s="101">
        <v>40333906.030000001</v>
      </c>
      <c r="R596" s="101">
        <f t="shared" si="154"/>
        <v>201551919.16</v>
      </c>
      <c r="S596" s="101">
        <v>1285742.1399999999</v>
      </c>
      <c r="T596" s="101" t="s">
        <v>183</v>
      </c>
      <c r="U596" s="101">
        <f t="shared" si="155"/>
        <v>1285742.1399999999</v>
      </c>
      <c r="V596" s="101">
        <v>8637485.6300000008</v>
      </c>
      <c r="W596" s="101">
        <v>45677.39</v>
      </c>
      <c r="X596" s="101">
        <f t="shared" si="156"/>
        <v>8683163.0200000014</v>
      </c>
      <c r="Y596" s="101">
        <v>218556584.09999999</v>
      </c>
      <c r="Z596" s="101">
        <v>1124935.97</v>
      </c>
      <c r="AA596" s="101">
        <f t="shared" si="157"/>
        <v>219681520.06999999</v>
      </c>
      <c r="AB596" s="101" t="s">
        <v>183</v>
      </c>
      <c r="AC596" s="101" t="s">
        <v>183</v>
      </c>
      <c r="AD596" s="101">
        <f t="shared" si="158"/>
        <v>0</v>
      </c>
      <c r="AE596" s="101">
        <v>8249367.8600000003</v>
      </c>
      <c r="AF596" s="101">
        <v>19517.64</v>
      </c>
      <c r="AG596" s="101">
        <f t="shared" si="159"/>
        <v>8268885.5</v>
      </c>
      <c r="AH596" s="101">
        <v>39845920.420000002</v>
      </c>
      <c r="AI596" s="101">
        <v>1037727.97</v>
      </c>
      <c r="AJ596" s="101">
        <f t="shared" si="160"/>
        <v>40883648.390000001</v>
      </c>
    </row>
    <row r="597" spans="1:36" ht="15.95" customHeight="1" x14ac:dyDescent="0.2">
      <c r="A597" s="52" t="s">
        <v>94</v>
      </c>
      <c r="B597" s="102">
        <f t="shared" si="161"/>
        <v>414851601.26999998</v>
      </c>
      <c r="C597" s="102">
        <f t="shared" si="162"/>
        <v>70894265.310000002</v>
      </c>
      <c r="D597" s="101">
        <v>1287720.77</v>
      </c>
      <c r="E597" s="101">
        <v>471.1</v>
      </c>
      <c r="F597" s="101">
        <f t="shared" si="150"/>
        <v>1288191.8700000001</v>
      </c>
      <c r="G597" s="101">
        <v>17871506.02</v>
      </c>
      <c r="H597" s="101">
        <v>17722.919999999998</v>
      </c>
      <c r="I597" s="101">
        <f t="shared" si="151"/>
        <v>17889228.940000001</v>
      </c>
      <c r="J597" s="101">
        <v>315392.49</v>
      </c>
      <c r="K597" s="101">
        <v>14904352.119999999</v>
      </c>
      <c r="L597" s="101">
        <f t="shared" si="152"/>
        <v>15219744.609999999</v>
      </c>
      <c r="M597" s="101">
        <v>4514970.8600000003</v>
      </c>
      <c r="N597" s="101" t="s">
        <v>183</v>
      </c>
      <c r="O597" s="101">
        <f t="shared" si="153"/>
        <v>4514970.8600000003</v>
      </c>
      <c r="P597" s="101">
        <v>180325364.41999999</v>
      </c>
      <c r="Q597" s="101">
        <v>54308320.159999996</v>
      </c>
      <c r="R597" s="101">
        <f t="shared" si="154"/>
        <v>234633684.57999998</v>
      </c>
      <c r="S597" s="101">
        <v>4453287.2300000004</v>
      </c>
      <c r="T597" s="101" t="s">
        <v>183</v>
      </c>
      <c r="U597" s="101">
        <f t="shared" si="155"/>
        <v>4453287.2300000004</v>
      </c>
      <c r="V597" s="101">
        <v>10817062.73</v>
      </c>
      <c r="W597" s="101">
        <v>76616.83</v>
      </c>
      <c r="X597" s="101">
        <f t="shared" si="156"/>
        <v>10893679.560000001</v>
      </c>
      <c r="Y597" s="101">
        <v>129443708.5</v>
      </c>
      <c r="Z597" s="101">
        <v>463552.65</v>
      </c>
      <c r="AA597" s="101">
        <f t="shared" si="157"/>
        <v>129907261.15000001</v>
      </c>
      <c r="AB597" s="101" t="s">
        <v>183</v>
      </c>
      <c r="AC597" s="101" t="s">
        <v>183</v>
      </c>
      <c r="AD597" s="101">
        <f t="shared" si="158"/>
        <v>0</v>
      </c>
      <c r="AE597" s="101">
        <v>9848869.4199999999</v>
      </c>
      <c r="AF597" s="101">
        <v>332698.98</v>
      </c>
      <c r="AG597" s="101">
        <f t="shared" si="159"/>
        <v>10181568.4</v>
      </c>
      <c r="AH597" s="101">
        <v>55973718.829999998</v>
      </c>
      <c r="AI597" s="101">
        <v>790530.55</v>
      </c>
      <c r="AJ597" s="101">
        <f t="shared" si="160"/>
        <v>56764249.379999995</v>
      </c>
    </row>
    <row r="598" spans="1:36" ht="15.95" customHeight="1" x14ac:dyDescent="0.2">
      <c r="A598" s="52" t="s">
        <v>89</v>
      </c>
      <c r="B598" s="102">
        <f t="shared" si="161"/>
        <v>505684832.73000002</v>
      </c>
      <c r="C598" s="102">
        <f t="shared" si="162"/>
        <v>176770708.80000004</v>
      </c>
      <c r="D598" s="101">
        <v>330790.81</v>
      </c>
      <c r="E598" s="101" t="s">
        <v>183</v>
      </c>
      <c r="F598" s="101">
        <f t="shared" si="150"/>
        <v>330790.81</v>
      </c>
      <c r="G598" s="101">
        <v>24814227.469999999</v>
      </c>
      <c r="H598" s="101" t="s">
        <v>183</v>
      </c>
      <c r="I598" s="101">
        <f t="shared" si="151"/>
        <v>24814227.469999999</v>
      </c>
      <c r="J598" s="101">
        <v>2586.21</v>
      </c>
      <c r="K598" s="101">
        <v>143670971.03</v>
      </c>
      <c r="L598" s="101">
        <f t="shared" si="152"/>
        <v>143673557.24000001</v>
      </c>
      <c r="M598" s="101">
        <v>4436118.3600000003</v>
      </c>
      <c r="N598" s="101" t="s">
        <v>183</v>
      </c>
      <c r="O598" s="101">
        <f t="shared" si="153"/>
        <v>4436118.3600000003</v>
      </c>
      <c r="P598" s="101">
        <v>223889292.33000001</v>
      </c>
      <c r="Q598" s="101">
        <v>18168054.140000001</v>
      </c>
      <c r="R598" s="101">
        <f t="shared" si="154"/>
        <v>242057346.47000003</v>
      </c>
      <c r="S598" s="101">
        <v>5707242.3799999999</v>
      </c>
      <c r="T598" s="101" t="s">
        <v>183</v>
      </c>
      <c r="U598" s="101">
        <f t="shared" si="155"/>
        <v>5707242.3799999999</v>
      </c>
      <c r="V598" s="101">
        <v>21673398.370000001</v>
      </c>
      <c r="W598" s="101">
        <v>2028650.56</v>
      </c>
      <c r="X598" s="101">
        <f t="shared" si="156"/>
        <v>23702048.93</v>
      </c>
      <c r="Y598" s="101">
        <v>171437165.88999999</v>
      </c>
      <c r="Z598" s="101">
        <v>14772.53</v>
      </c>
      <c r="AA598" s="101">
        <f t="shared" si="157"/>
        <v>171451938.41999999</v>
      </c>
      <c r="AB598" s="101" t="s">
        <v>183</v>
      </c>
      <c r="AC598" s="101" t="s">
        <v>183</v>
      </c>
      <c r="AD598" s="101">
        <f t="shared" si="158"/>
        <v>0</v>
      </c>
      <c r="AE598" s="101">
        <v>9691706.3000000007</v>
      </c>
      <c r="AF598" s="101">
        <v>476670.08</v>
      </c>
      <c r="AG598" s="101">
        <f t="shared" si="159"/>
        <v>10168376.380000001</v>
      </c>
      <c r="AH598" s="101">
        <v>43702304.609999999</v>
      </c>
      <c r="AI598" s="101">
        <v>12411590.460000001</v>
      </c>
      <c r="AJ598" s="101">
        <f t="shared" si="160"/>
        <v>56113895.07</v>
      </c>
    </row>
    <row r="599" spans="1:36" ht="15.95" customHeight="1" x14ac:dyDescent="0.2">
      <c r="A599" s="52" t="s">
        <v>127</v>
      </c>
      <c r="B599" s="102">
        <f t="shared" si="161"/>
        <v>38563.729999999996</v>
      </c>
      <c r="C599" s="102">
        <f t="shared" si="162"/>
        <v>2453182.06</v>
      </c>
      <c r="D599" s="101" t="s">
        <v>183</v>
      </c>
      <c r="E599" s="101" t="s">
        <v>183</v>
      </c>
      <c r="F599" s="101">
        <f t="shared" si="150"/>
        <v>0</v>
      </c>
      <c r="G599" s="101">
        <v>8430.98</v>
      </c>
      <c r="H599" s="101" t="s">
        <v>183</v>
      </c>
      <c r="I599" s="101">
        <f t="shared" si="151"/>
        <v>8430.98</v>
      </c>
      <c r="J599" s="101" t="s">
        <v>183</v>
      </c>
      <c r="K599" s="101">
        <v>2453182.06</v>
      </c>
      <c r="L599" s="101">
        <f t="shared" si="152"/>
        <v>2453182.06</v>
      </c>
      <c r="M599" s="101">
        <v>23436.66</v>
      </c>
      <c r="N599" s="101" t="s">
        <v>183</v>
      </c>
      <c r="O599" s="101">
        <f t="shared" si="153"/>
        <v>23436.66</v>
      </c>
      <c r="P599" s="101" t="s">
        <v>183</v>
      </c>
      <c r="Q599" s="101" t="s">
        <v>183</v>
      </c>
      <c r="R599" s="101">
        <f t="shared" si="154"/>
        <v>0</v>
      </c>
      <c r="S599" s="101" t="s">
        <v>183</v>
      </c>
      <c r="T599" s="101" t="s">
        <v>183</v>
      </c>
      <c r="U599" s="101">
        <f t="shared" si="155"/>
        <v>0</v>
      </c>
      <c r="V599" s="101" t="s">
        <v>183</v>
      </c>
      <c r="W599" s="101" t="s">
        <v>183</v>
      </c>
      <c r="X599" s="101">
        <f t="shared" si="156"/>
        <v>0</v>
      </c>
      <c r="Y599" s="101" t="s">
        <v>183</v>
      </c>
      <c r="Z599" s="101" t="s">
        <v>183</v>
      </c>
      <c r="AA599" s="101">
        <f t="shared" si="157"/>
        <v>0</v>
      </c>
      <c r="AB599" s="101" t="s">
        <v>183</v>
      </c>
      <c r="AC599" s="101" t="s">
        <v>183</v>
      </c>
      <c r="AD599" s="101">
        <f t="shared" si="158"/>
        <v>0</v>
      </c>
      <c r="AE599" s="101" t="s">
        <v>183</v>
      </c>
      <c r="AF599" s="101" t="s">
        <v>183</v>
      </c>
      <c r="AG599" s="101">
        <f t="shared" si="159"/>
        <v>0</v>
      </c>
      <c r="AH599" s="101">
        <v>6696.09</v>
      </c>
      <c r="AI599" s="101" t="s">
        <v>183</v>
      </c>
      <c r="AJ599" s="101">
        <f t="shared" si="160"/>
        <v>6696.09</v>
      </c>
    </row>
    <row r="600" spans="1:36" ht="15.95" customHeight="1" x14ac:dyDescent="0.2">
      <c r="A600" s="52" t="s">
        <v>91</v>
      </c>
      <c r="B600" s="102">
        <f t="shared" si="161"/>
        <v>109282054.61000001</v>
      </c>
      <c r="C600" s="102">
        <f t="shared" si="162"/>
        <v>311843.21000000002</v>
      </c>
      <c r="D600" s="101" t="s">
        <v>183</v>
      </c>
      <c r="E600" s="101" t="s">
        <v>183</v>
      </c>
      <c r="F600" s="101">
        <f t="shared" si="150"/>
        <v>0</v>
      </c>
      <c r="G600" s="101">
        <v>89484.28</v>
      </c>
      <c r="H600" s="101" t="s">
        <v>183</v>
      </c>
      <c r="I600" s="101">
        <f t="shared" si="151"/>
        <v>89484.28</v>
      </c>
      <c r="J600" s="101" t="s">
        <v>183</v>
      </c>
      <c r="K600" s="101" t="s">
        <v>183</v>
      </c>
      <c r="L600" s="101">
        <f t="shared" si="152"/>
        <v>0</v>
      </c>
      <c r="M600" s="101" t="s">
        <v>183</v>
      </c>
      <c r="N600" s="101" t="s">
        <v>183</v>
      </c>
      <c r="O600" s="101">
        <f t="shared" si="153"/>
        <v>0</v>
      </c>
      <c r="P600" s="101">
        <v>13909001.93</v>
      </c>
      <c r="Q600" s="101">
        <v>258894.68</v>
      </c>
      <c r="R600" s="101">
        <f t="shared" si="154"/>
        <v>14167896.609999999</v>
      </c>
      <c r="S600" s="101">
        <v>458183.59</v>
      </c>
      <c r="T600" s="101" t="s">
        <v>183</v>
      </c>
      <c r="U600" s="101">
        <f t="shared" si="155"/>
        <v>458183.59</v>
      </c>
      <c r="V600" s="101">
        <v>15956.68</v>
      </c>
      <c r="W600" s="101" t="s">
        <v>183</v>
      </c>
      <c r="X600" s="101">
        <f t="shared" si="156"/>
        <v>15956.68</v>
      </c>
      <c r="Y600" s="101">
        <v>87335306.640000001</v>
      </c>
      <c r="Z600" s="101">
        <v>39721.14</v>
      </c>
      <c r="AA600" s="101">
        <f t="shared" si="157"/>
        <v>87375027.780000001</v>
      </c>
      <c r="AB600" s="101" t="s">
        <v>183</v>
      </c>
      <c r="AC600" s="101" t="s">
        <v>183</v>
      </c>
      <c r="AD600" s="101">
        <f t="shared" si="158"/>
        <v>0</v>
      </c>
      <c r="AE600" s="101">
        <v>881363.68</v>
      </c>
      <c r="AF600" s="101" t="s">
        <v>183</v>
      </c>
      <c r="AG600" s="101">
        <f t="shared" si="159"/>
        <v>881363.68</v>
      </c>
      <c r="AH600" s="101">
        <v>6592757.8099999996</v>
      </c>
      <c r="AI600" s="101">
        <v>13227.39</v>
      </c>
      <c r="AJ600" s="101">
        <f t="shared" si="160"/>
        <v>6605985.1999999993</v>
      </c>
    </row>
    <row r="601" spans="1:36" ht="15.95" customHeight="1" x14ac:dyDescent="0.2">
      <c r="A601" s="52" t="s">
        <v>123</v>
      </c>
      <c r="B601" s="102">
        <f t="shared" si="161"/>
        <v>60265760.259999998</v>
      </c>
      <c r="C601" s="102">
        <f t="shared" si="162"/>
        <v>82061525.890000001</v>
      </c>
      <c r="D601" s="101" t="s">
        <v>183</v>
      </c>
      <c r="E601" s="101" t="s">
        <v>183</v>
      </c>
      <c r="F601" s="101">
        <f t="shared" si="150"/>
        <v>0</v>
      </c>
      <c r="G601" s="101">
        <v>36153628.049999997</v>
      </c>
      <c r="H601" s="101">
        <v>82061525.890000001</v>
      </c>
      <c r="I601" s="101">
        <f t="shared" si="151"/>
        <v>118215153.94</v>
      </c>
      <c r="J601" s="101" t="s">
        <v>183</v>
      </c>
      <c r="K601" s="101" t="s">
        <v>183</v>
      </c>
      <c r="L601" s="101">
        <f t="shared" si="152"/>
        <v>0</v>
      </c>
      <c r="M601" s="101">
        <v>1296621.08</v>
      </c>
      <c r="N601" s="101" t="s">
        <v>183</v>
      </c>
      <c r="O601" s="101">
        <f t="shared" si="153"/>
        <v>1296621.08</v>
      </c>
      <c r="P601" s="101">
        <v>12193649.6</v>
      </c>
      <c r="Q601" s="101" t="s">
        <v>183</v>
      </c>
      <c r="R601" s="101">
        <f t="shared" si="154"/>
        <v>12193649.6</v>
      </c>
      <c r="S601" s="101" t="s">
        <v>183</v>
      </c>
      <c r="T601" s="101" t="s">
        <v>183</v>
      </c>
      <c r="U601" s="101">
        <f t="shared" si="155"/>
        <v>0</v>
      </c>
      <c r="V601" s="101" t="s">
        <v>183</v>
      </c>
      <c r="W601" s="101" t="s">
        <v>183</v>
      </c>
      <c r="X601" s="101">
        <f t="shared" si="156"/>
        <v>0</v>
      </c>
      <c r="Y601" s="101" t="s">
        <v>183</v>
      </c>
      <c r="Z601" s="101" t="s">
        <v>183</v>
      </c>
      <c r="AA601" s="101">
        <f t="shared" si="157"/>
        <v>0</v>
      </c>
      <c r="AB601" s="101" t="s">
        <v>183</v>
      </c>
      <c r="AC601" s="101" t="s">
        <v>183</v>
      </c>
      <c r="AD601" s="101">
        <f t="shared" si="158"/>
        <v>0</v>
      </c>
      <c r="AE601" s="101" t="s">
        <v>183</v>
      </c>
      <c r="AF601" s="101" t="s">
        <v>183</v>
      </c>
      <c r="AG601" s="101">
        <f t="shared" si="159"/>
        <v>0</v>
      </c>
      <c r="AH601" s="101">
        <v>10621861.529999999</v>
      </c>
      <c r="AI601" s="101" t="s">
        <v>183</v>
      </c>
      <c r="AJ601" s="101">
        <f t="shared" si="160"/>
        <v>10621861.529999999</v>
      </c>
    </row>
    <row r="602" spans="1:36" ht="15.95" customHeight="1" x14ac:dyDescent="0.2">
      <c r="A602" s="52" t="s">
        <v>78</v>
      </c>
      <c r="B602" s="102">
        <f t="shared" si="161"/>
        <v>106074722.11999999</v>
      </c>
      <c r="C602" s="102">
        <f t="shared" si="162"/>
        <v>7652.03</v>
      </c>
      <c r="D602" s="101" t="s">
        <v>183</v>
      </c>
      <c r="E602" s="101" t="s">
        <v>183</v>
      </c>
      <c r="F602" s="101">
        <f t="shared" si="150"/>
        <v>0</v>
      </c>
      <c r="G602" s="101">
        <v>26968.38</v>
      </c>
      <c r="H602" s="101" t="s">
        <v>183</v>
      </c>
      <c r="I602" s="101">
        <f t="shared" si="151"/>
        <v>26968.38</v>
      </c>
      <c r="J602" s="101" t="s">
        <v>183</v>
      </c>
      <c r="K602" s="101" t="s">
        <v>183</v>
      </c>
      <c r="L602" s="101">
        <f t="shared" si="152"/>
        <v>0</v>
      </c>
      <c r="M602" s="101">
        <v>1133.42</v>
      </c>
      <c r="N602" s="101" t="s">
        <v>183</v>
      </c>
      <c r="O602" s="101">
        <f t="shared" si="153"/>
        <v>1133.42</v>
      </c>
      <c r="P602" s="101">
        <v>341216.36</v>
      </c>
      <c r="Q602" s="101" t="s">
        <v>183</v>
      </c>
      <c r="R602" s="101">
        <f t="shared" si="154"/>
        <v>341216.36</v>
      </c>
      <c r="S602" s="101">
        <v>199107.52</v>
      </c>
      <c r="T602" s="101" t="s">
        <v>183</v>
      </c>
      <c r="U602" s="101">
        <f t="shared" si="155"/>
        <v>199107.52</v>
      </c>
      <c r="V602" s="101">
        <v>1655950.74</v>
      </c>
      <c r="W602" s="101" t="s">
        <v>183</v>
      </c>
      <c r="X602" s="101">
        <f t="shared" si="156"/>
        <v>1655950.74</v>
      </c>
      <c r="Y602" s="101">
        <v>103457544.53</v>
      </c>
      <c r="Z602" s="101">
        <v>7652.03</v>
      </c>
      <c r="AA602" s="101">
        <f t="shared" si="157"/>
        <v>103465196.56</v>
      </c>
      <c r="AB602" s="101" t="s">
        <v>183</v>
      </c>
      <c r="AC602" s="101" t="s">
        <v>183</v>
      </c>
      <c r="AD602" s="101">
        <f t="shared" si="158"/>
        <v>0</v>
      </c>
      <c r="AE602" s="101">
        <v>307529.21000000002</v>
      </c>
      <c r="AF602" s="101" t="s">
        <v>183</v>
      </c>
      <c r="AG602" s="101">
        <f t="shared" si="159"/>
        <v>307529.21000000002</v>
      </c>
      <c r="AH602" s="101">
        <v>85271.96</v>
      </c>
      <c r="AI602" s="101" t="s">
        <v>183</v>
      </c>
      <c r="AJ602" s="101">
        <f t="shared" si="160"/>
        <v>85271.96</v>
      </c>
    </row>
    <row r="603" spans="1:36" ht="15.95" customHeight="1" x14ac:dyDescent="0.2">
      <c r="A603" s="52" t="s">
        <v>93</v>
      </c>
      <c r="B603" s="102">
        <f t="shared" si="161"/>
        <v>14163497.100000001</v>
      </c>
      <c r="C603" s="102">
        <f t="shared" si="162"/>
        <v>215253961.25999999</v>
      </c>
      <c r="D603" s="101">
        <v>13704529.130000001</v>
      </c>
      <c r="E603" s="101" t="s">
        <v>183</v>
      </c>
      <c r="F603" s="101">
        <f t="shared" si="150"/>
        <v>13704529.130000001</v>
      </c>
      <c r="G603" s="101">
        <v>458967.97</v>
      </c>
      <c r="H603" s="101">
        <v>148792.12</v>
      </c>
      <c r="I603" s="101">
        <f t="shared" si="151"/>
        <v>607760.09</v>
      </c>
      <c r="J603" s="101" t="s">
        <v>183</v>
      </c>
      <c r="K603" s="101">
        <v>215105169.13999999</v>
      </c>
      <c r="L603" s="101">
        <f t="shared" si="152"/>
        <v>215105169.13999999</v>
      </c>
      <c r="M603" s="101" t="s">
        <v>183</v>
      </c>
      <c r="N603" s="101" t="s">
        <v>183</v>
      </c>
      <c r="O603" s="101">
        <f t="shared" si="153"/>
        <v>0</v>
      </c>
      <c r="P603" s="101" t="s">
        <v>183</v>
      </c>
      <c r="Q603" s="101" t="s">
        <v>183</v>
      </c>
      <c r="R603" s="101">
        <f t="shared" si="154"/>
        <v>0</v>
      </c>
      <c r="S603" s="101" t="s">
        <v>183</v>
      </c>
      <c r="T603" s="101" t="s">
        <v>183</v>
      </c>
      <c r="U603" s="101">
        <f t="shared" si="155"/>
        <v>0</v>
      </c>
      <c r="V603" s="101" t="s">
        <v>183</v>
      </c>
      <c r="W603" s="101" t="s">
        <v>183</v>
      </c>
      <c r="X603" s="101">
        <f t="shared" si="156"/>
        <v>0</v>
      </c>
      <c r="Y603" s="101" t="s">
        <v>183</v>
      </c>
      <c r="Z603" s="101" t="s">
        <v>183</v>
      </c>
      <c r="AA603" s="101">
        <f t="shared" si="157"/>
        <v>0</v>
      </c>
      <c r="AB603" s="101" t="s">
        <v>183</v>
      </c>
      <c r="AC603" s="101" t="s">
        <v>183</v>
      </c>
      <c r="AD603" s="101">
        <f t="shared" si="158"/>
        <v>0</v>
      </c>
      <c r="AE603" s="101" t="s">
        <v>183</v>
      </c>
      <c r="AF603" s="101" t="s">
        <v>183</v>
      </c>
      <c r="AG603" s="101">
        <f t="shared" si="159"/>
        <v>0</v>
      </c>
      <c r="AH603" s="101" t="s">
        <v>183</v>
      </c>
      <c r="AI603" s="101" t="s">
        <v>183</v>
      </c>
      <c r="AJ603" s="101">
        <f t="shared" si="160"/>
        <v>0</v>
      </c>
    </row>
    <row r="604" spans="1:36" ht="15.95" customHeight="1" x14ac:dyDescent="0.2">
      <c r="A604" s="52" t="s">
        <v>96</v>
      </c>
      <c r="B604" s="102">
        <f t="shared" si="161"/>
        <v>9634112.9399999995</v>
      </c>
      <c r="C604" s="102">
        <f t="shared" si="162"/>
        <v>0</v>
      </c>
      <c r="D604" s="101">
        <v>86020.31</v>
      </c>
      <c r="E604" s="101" t="s">
        <v>183</v>
      </c>
      <c r="F604" s="101">
        <f t="shared" si="150"/>
        <v>86020.31</v>
      </c>
      <c r="G604" s="101">
        <v>40815.5</v>
      </c>
      <c r="H604" s="101" t="s">
        <v>183</v>
      </c>
      <c r="I604" s="101">
        <f t="shared" si="151"/>
        <v>40815.5</v>
      </c>
      <c r="J604" s="101" t="s">
        <v>183</v>
      </c>
      <c r="K604" s="101" t="s">
        <v>183</v>
      </c>
      <c r="L604" s="101">
        <f t="shared" si="152"/>
        <v>0</v>
      </c>
      <c r="M604" s="101">
        <v>5767.24</v>
      </c>
      <c r="N604" s="101" t="s">
        <v>183</v>
      </c>
      <c r="O604" s="101">
        <f t="shared" si="153"/>
        <v>5767.24</v>
      </c>
      <c r="P604" s="101">
        <v>1794213.27</v>
      </c>
      <c r="Q604" s="101" t="s">
        <v>183</v>
      </c>
      <c r="R604" s="101">
        <f t="shared" si="154"/>
        <v>1794213.27</v>
      </c>
      <c r="S604" s="101" t="s">
        <v>183</v>
      </c>
      <c r="T604" s="101" t="s">
        <v>183</v>
      </c>
      <c r="U604" s="101">
        <f t="shared" si="155"/>
        <v>0</v>
      </c>
      <c r="V604" s="101">
        <v>99771.49</v>
      </c>
      <c r="W604" s="101" t="s">
        <v>183</v>
      </c>
      <c r="X604" s="101">
        <f t="shared" si="156"/>
        <v>99771.49</v>
      </c>
      <c r="Y604" s="101">
        <v>5245999.0599999996</v>
      </c>
      <c r="Z604" s="101" t="s">
        <v>183</v>
      </c>
      <c r="AA604" s="101">
        <f t="shared" si="157"/>
        <v>5245999.0599999996</v>
      </c>
      <c r="AB604" s="101" t="s">
        <v>183</v>
      </c>
      <c r="AC604" s="101" t="s">
        <v>183</v>
      </c>
      <c r="AD604" s="101">
        <f t="shared" si="158"/>
        <v>0</v>
      </c>
      <c r="AE604" s="101">
        <v>854449.12</v>
      </c>
      <c r="AF604" s="101" t="s">
        <v>183</v>
      </c>
      <c r="AG604" s="101">
        <f t="shared" si="159"/>
        <v>854449.12</v>
      </c>
      <c r="AH604" s="101">
        <v>1507076.95</v>
      </c>
      <c r="AI604" s="101" t="s">
        <v>183</v>
      </c>
      <c r="AJ604" s="101">
        <f t="shared" si="160"/>
        <v>1507076.95</v>
      </c>
    </row>
    <row r="605" spans="1:36" ht="15.95" customHeight="1" x14ac:dyDescent="0.2">
      <c r="A605" s="52" t="s">
        <v>83</v>
      </c>
      <c r="B605" s="102">
        <f t="shared" si="161"/>
        <v>36354250.469999999</v>
      </c>
      <c r="C605" s="102">
        <f t="shared" si="162"/>
        <v>0</v>
      </c>
      <c r="D605" s="101" t="s">
        <v>183</v>
      </c>
      <c r="E605" s="101" t="s">
        <v>183</v>
      </c>
      <c r="F605" s="101">
        <f t="shared" si="150"/>
        <v>0</v>
      </c>
      <c r="G605" s="101" t="s">
        <v>183</v>
      </c>
      <c r="H605" s="101" t="s">
        <v>183</v>
      </c>
      <c r="I605" s="101">
        <f t="shared" si="151"/>
        <v>0</v>
      </c>
      <c r="J605" s="101" t="s">
        <v>183</v>
      </c>
      <c r="K605" s="101" t="s">
        <v>183</v>
      </c>
      <c r="L605" s="101">
        <f t="shared" si="152"/>
        <v>0</v>
      </c>
      <c r="M605" s="101" t="s">
        <v>183</v>
      </c>
      <c r="N605" s="101" t="s">
        <v>183</v>
      </c>
      <c r="O605" s="101">
        <f t="shared" si="153"/>
        <v>0</v>
      </c>
      <c r="P605" s="101" t="s">
        <v>183</v>
      </c>
      <c r="Q605" s="101" t="s">
        <v>183</v>
      </c>
      <c r="R605" s="101">
        <f t="shared" si="154"/>
        <v>0</v>
      </c>
      <c r="S605" s="101" t="s">
        <v>183</v>
      </c>
      <c r="T605" s="101" t="s">
        <v>183</v>
      </c>
      <c r="U605" s="101">
        <f t="shared" si="155"/>
        <v>0</v>
      </c>
      <c r="V605" s="101" t="s">
        <v>183</v>
      </c>
      <c r="W605" s="101" t="s">
        <v>183</v>
      </c>
      <c r="X605" s="101">
        <f t="shared" si="156"/>
        <v>0</v>
      </c>
      <c r="Y605" s="101">
        <v>36354250.469999999</v>
      </c>
      <c r="Z605" s="101" t="s">
        <v>183</v>
      </c>
      <c r="AA605" s="101">
        <f t="shared" si="157"/>
        <v>36354250.469999999</v>
      </c>
      <c r="AB605" s="101" t="s">
        <v>183</v>
      </c>
      <c r="AC605" s="101" t="s">
        <v>183</v>
      </c>
      <c r="AD605" s="101">
        <f t="shared" si="158"/>
        <v>0</v>
      </c>
      <c r="AE605" s="101" t="s">
        <v>183</v>
      </c>
      <c r="AF605" s="101" t="s">
        <v>183</v>
      </c>
      <c r="AG605" s="101">
        <f t="shared" si="159"/>
        <v>0</v>
      </c>
      <c r="AH605" s="101" t="s">
        <v>183</v>
      </c>
      <c r="AI605" s="101" t="s">
        <v>183</v>
      </c>
      <c r="AJ605" s="101">
        <f t="shared" si="160"/>
        <v>0</v>
      </c>
    </row>
    <row r="606" spans="1:36" ht="15.95" customHeight="1" x14ac:dyDescent="0.2">
      <c r="A606" s="52" t="s">
        <v>125</v>
      </c>
      <c r="B606" s="102">
        <f t="shared" si="161"/>
        <v>249453.94</v>
      </c>
      <c r="C606" s="102">
        <f t="shared" si="162"/>
        <v>24350</v>
      </c>
      <c r="D606" s="101">
        <v>35448.269999999997</v>
      </c>
      <c r="E606" s="101" t="s">
        <v>183</v>
      </c>
      <c r="F606" s="101">
        <f t="shared" si="150"/>
        <v>35448.269999999997</v>
      </c>
      <c r="G606" s="101" t="s">
        <v>183</v>
      </c>
      <c r="H606" s="101" t="s">
        <v>183</v>
      </c>
      <c r="I606" s="101">
        <f t="shared" si="151"/>
        <v>0</v>
      </c>
      <c r="J606" s="101">
        <v>8416.44</v>
      </c>
      <c r="K606" s="101">
        <v>24350</v>
      </c>
      <c r="L606" s="101">
        <f t="shared" si="152"/>
        <v>32766.440000000002</v>
      </c>
      <c r="M606" s="101" t="s">
        <v>183</v>
      </c>
      <c r="N606" s="101" t="s">
        <v>183</v>
      </c>
      <c r="O606" s="101">
        <f t="shared" si="153"/>
        <v>0</v>
      </c>
      <c r="P606" s="101" t="s">
        <v>183</v>
      </c>
      <c r="Q606" s="101" t="s">
        <v>183</v>
      </c>
      <c r="R606" s="101">
        <f t="shared" si="154"/>
        <v>0</v>
      </c>
      <c r="S606" s="101" t="s">
        <v>183</v>
      </c>
      <c r="T606" s="101" t="s">
        <v>183</v>
      </c>
      <c r="U606" s="101">
        <f t="shared" si="155"/>
        <v>0</v>
      </c>
      <c r="V606" s="101" t="s">
        <v>183</v>
      </c>
      <c r="W606" s="101" t="s">
        <v>183</v>
      </c>
      <c r="X606" s="101">
        <f t="shared" si="156"/>
        <v>0</v>
      </c>
      <c r="Y606" s="101">
        <v>37027.18</v>
      </c>
      <c r="Z606" s="101" t="s">
        <v>183</v>
      </c>
      <c r="AA606" s="101">
        <f t="shared" si="157"/>
        <v>37027.18</v>
      </c>
      <c r="AB606" s="101" t="s">
        <v>183</v>
      </c>
      <c r="AC606" s="101" t="s">
        <v>183</v>
      </c>
      <c r="AD606" s="101">
        <f t="shared" si="158"/>
        <v>0</v>
      </c>
      <c r="AE606" s="101" t="s">
        <v>183</v>
      </c>
      <c r="AF606" s="101" t="s">
        <v>183</v>
      </c>
      <c r="AG606" s="101">
        <f t="shared" si="159"/>
        <v>0</v>
      </c>
      <c r="AH606" s="101">
        <v>168562.05</v>
      </c>
      <c r="AI606" s="101" t="s">
        <v>183</v>
      </c>
      <c r="AJ606" s="101">
        <f t="shared" si="160"/>
        <v>168562.05</v>
      </c>
    </row>
    <row r="607" spans="1:36" ht="15.95" customHeight="1" x14ac:dyDescent="0.2">
      <c r="A607" s="52" t="s">
        <v>81</v>
      </c>
      <c r="B607" s="102">
        <f t="shared" si="161"/>
        <v>38042575.090000004</v>
      </c>
      <c r="C607" s="102">
        <f t="shared" si="162"/>
        <v>85174.41</v>
      </c>
      <c r="D607" s="101" t="s">
        <v>183</v>
      </c>
      <c r="E607" s="101" t="s">
        <v>183</v>
      </c>
      <c r="F607" s="101">
        <f t="shared" si="150"/>
        <v>0</v>
      </c>
      <c r="G607" s="101">
        <v>15022867.210000001</v>
      </c>
      <c r="H607" s="101">
        <v>79674.41</v>
      </c>
      <c r="I607" s="101">
        <f t="shared" si="151"/>
        <v>15102541.620000001</v>
      </c>
      <c r="J607" s="101" t="s">
        <v>183</v>
      </c>
      <c r="K607" s="101" t="s">
        <v>183</v>
      </c>
      <c r="L607" s="101">
        <f t="shared" si="152"/>
        <v>0</v>
      </c>
      <c r="M607" s="101" t="s">
        <v>183</v>
      </c>
      <c r="N607" s="101" t="s">
        <v>183</v>
      </c>
      <c r="O607" s="101">
        <f t="shared" si="153"/>
        <v>0</v>
      </c>
      <c r="P607" s="101">
        <v>4663812.04</v>
      </c>
      <c r="Q607" s="101" t="s">
        <v>183</v>
      </c>
      <c r="R607" s="101">
        <f t="shared" si="154"/>
        <v>4663812.04</v>
      </c>
      <c r="S607" s="101" t="s">
        <v>183</v>
      </c>
      <c r="T607" s="101" t="s">
        <v>183</v>
      </c>
      <c r="U607" s="101">
        <f t="shared" si="155"/>
        <v>0</v>
      </c>
      <c r="V607" s="101">
        <v>4083.75</v>
      </c>
      <c r="W607" s="101" t="s">
        <v>183</v>
      </c>
      <c r="X607" s="101">
        <f t="shared" si="156"/>
        <v>4083.75</v>
      </c>
      <c r="Y607" s="101">
        <v>17071677.84</v>
      </c>
      <c r="Z607" s="101" t="s">
        <v>183</v>
      </c>
      <c r="AA607" s="101">
        <f t="shared" si="157"/>
        <v>17071677.84</v>
      </c>
      <c r="AB607" s="101" t="s">
        <v>183</v>
      </c>
      <c r="AC607" s="101" t="s">
        <v>183</v>
      </c>
      <c r="AD607" s="101">
        <f t="shared" si="158"/>
        <v>0</v>
      </c>
      <c r="AE607" s="101">
        <v>802508.03</v>
      </c>
      <c r="AF607" s="101" t="s">
        <v>183</v>
      </c>
      <c r="AG607" s="101">
        <f t="shared" si="159"/>
        <v>802508.03</v>
      </c>
      <c r="AH607" s="101">
        <v>477626.22</v>
      </c>
      <c r="AI607" s="101">
        <v>5500</v>
      </c>
      <c r="AJ607" s="101">
        <f t="shared" si="160"/>
        <v>483126.22</v>
      </c>
    </row>
    <row r="608" spans="1:36" ht="15.95" customHeight="1" x14ac:dyDescent="0.2">
      <c r="A608" s="52" t="s">
        <v>80</v>
      </c>
      <c r="B608" s="102">
        <f t="shared" si="161"/>
        <v>32558733.359999999</v>
      </c>
      <c r="C608" s="102">
        <f t="shared" si="162"/>
        <v>702750.59</v>
      </c>
      <c r="D608" s="101" t="s">
        <v>183</v>
      </c>
      <c r="E608" s="101" t="s">
        <v>183</v>
      </c>
      <c r="F608" s="101">
        <f t="shared" si="150"/>
        <v>0</v>
      </c>
      <c r="G608" s="101">
        <v>3559194.56</v>
      </c>
      <c r="H608" s="101">
        <v>702750.59</v>
      </c>
      <c r="I608" s="101">
        <f t="shared" si="151"/>
        <v>4261945.1500000004</v>
      </c>
      <c r="J608" s="101" t="s">
        <v>183</v>
      </c>
      <c r="K608" s="101" t="s">
        <v>183</v>
      </c>
      <c r="L608" s="101">
        <f t="shared" si="152"/>
        <v>0</v>
      </c>
      <c r="M608" s="101">
        <v>68965.5</v>
      </c>
      <c r="N608" s="101" t="s">
        <v>183</v>
      </c>
      <c r="O608" s="101">
        <f t="shared" si="153"/>
        <v>68965.5</v>
      </c>
      <c r="P608" s="101">
        <v>2350290.35</v>
      </c>
      <c r="Q608" s="101" t="s">
        <v>183</v>
      </c>
      <c r="R608" s="101">
        <f t="shared" si="154"/>
        <v>2350290.35</v>
      </c>
      <c r="S608" s="101">
        <v>95740.02</v>
      </c>
      <c r="T608" s="101" t="s">
        <v>183</v>
      </c>
      <c r="U608" s="101">
        <f t="shared" si="155"/>
        <v>95740.02</v>
      </c>
      <c r="V608" s="101">
        <v>6911.64</v>
      </c>
      <c r="W608" s="101" t="s">
        <v>183</v>
      </c>
      <c r="X608" s="101">
        <f t="shared" si="156"/>
        <v>6911.64</v>
      </c>
      <c r="Y608" s="101">
        <v>20473859.899999999</v>
      </c>
      <c r="Z608" s="101" t="s">
        <v>183</v>
      </c>
      <c r="AA608" s="101">
        <f t="shared" si="157"/>
        <v>20473859.899999999</v>
      </c>
      <c r="AB608" s="101" t="s">
        <v>183</v>
      </c>
      <c r="AC608" s="101" t="s">
        <v>183</v>
      </c>
      <c r="AD608" s="101">
        <f t="shared" si="158"/>
        <v>0</v>
      </c>
      <c r="AE608" s="101">
        <v>1361190.59</v>
      </c>
      <c r="AF608" s="101" t="s">
        <v>183</v>
      </c>
      <c r="AG608" s="101">
        <f t="shared" si="159"/>
        <v>1361190.59</v>
      </c>
      <c r="AH608" s="101">
        <v>4642580.8</v>
      </c>
      <c r="AI608" s="101" t="s">
        <v>183</v>
      </c>
      <c r="AJ608" s="101">
        <f t="shared" si="160"/>
        <v>4642580.8</v>
      </c>
    </row>
    <row r="609" spans="1:36" ht="15.95" customHeight="1" x14ac:dyDescent="0.2">
      <c r="A609" s="52" t="s">
        <v>104</v>
      </c>
      <c r="B609" s="102">
        <f t="shared" si="161"/>
        <v>67263885.850000009</v>
      </c>
      <c r="C609" s="102">
        <f t="shared" si="162"/>
        <v>0</v>
      </c>
      <c r="D609" s="101" t="s">
        <v>183</v>
      </c>
      <c r="E609" s="101" t="s">
        <v>183</v>
      </c>
      <c r="F609" s="101">
        <f t="shared" si="150"/>
        <v>0</v>
      </c>
      <c r="G609" s="101">
        <v>60186.66</v>
      </c>
      <c r="H609" s="101" t="s">
        <v>183</v>
      </c>
      <c r="I609" s="101">
        <f t="shared" si="151"/>
        <v>60186.66</v>
      </c>
      <c r="J609" s="101" t="s">
        <v>183</v>
      </c>
      <c r="K609" s="101" t="s">
        <v>183</v>
      </c>
      <c r="L609" s="101">
        <f t="shared" si="152"/>
        <v>0</v>
      </c>
      <c r="M609" s="101" t="s">
        <v>183</v>
      </c>
      <c r="N609" s="101" t="s">
        <v>183</v>
      </c>
      <c r="O609" s="101">
        <f t="shared" si="153"/>
        <v>0</v>
      </c>
      <c r="P609" s="101">
        <v>259287.28</v>
      </c>
      <c r="Q609" s="101" t="s">
        <v>183</v>
      </c>
      <c r="R609" s="101">
        <f t="shared" si="154"/>
        <v>259287.28</v>
      </c>
      <c r="S609" s="101">
        <v>49626.720000000001</v>
      </c>
      <c r="T609" s="101" t="s">
        <v>183</v>
      </c>
      <c r="U609" s="101">
        <f t="shared" si="155"/>
        <v>49626.720000000001</v>
      </c>
      <c r="V609" s="101">
        <v>298386.78999999998</v>
      </c>
      <c r="W609" s="101" t="s">
        <v>183</v>
      </c>
      <c r="X609" s="101">
        <f t="shared" si="156"/>
        <v>298386.78999999998</v>
      </c>
      <c r="Y609" s="101">
        <v>58709378.119999997</v>
      </c>
      <c r="Z609" s="101" t="s">
        <v>183</v>
      </c>
      <c r="AA609" s="101">
        <f t="shared" si="157"/>
        <v>58709378.119999997</v>
      </c>
      <c r="AB609" s="101" t="s">
        <v>183</v>
      </c>
      <c r="AC609" s="101" t="s">
        <v>183</v>
      </c>
      <c r="AD609" s="101">
        <f t="shared" si="158"/>
        <v>0</v>
      </c>
      <c r="AE609" s="101">
        <v>7714807.6299999999</v>
      </c>
      <c r="AF609" s="101" t="s">
        <v>183</v>
      </c>
      <c r="AG609" s="101">
        <f t="shared" si="159"/>
        <v>7714807.6299999999</v>
      </c>
      <c r="AH609" s="101">
        <v>172212.65</v>
      </c>
      <c r="AI609" s="101" t="s">
        <v>183</v>
      </c>
      <c r="AJ609" s="101">
        <f t="shared" si="160"/>
        <v>172212.65</v>
      </c>
    </row>
    <row r="610" spans="1:36" ht="15.95" customHeight="1" x14ac:dyDescent="0.2">
      <c r="A610" s="52" t="s">
        <v>79</v>
      </c>
      <c r="B610" s="102">
        <f t="shared" si="161"/>
        <v>48492352.629999995</v>
      </c>
      <c r="C610" s="102">
        <f t="shared" si="162"/>
        <v>88418844.829999983</v>
      </c>
      <c r="D610" s="101">
        <v>22092.52</v>
      </c>
      <c r="E610" s="101" t="s">
        <v>183</v>
      </c>
      <c r="F610" s="101">
        <f t="shared" si="150"/>
        <v>22092.52</v>
      </c>
      <c r="G610" s="101">
        <v>1956085.27</v>
      </c>
      <c r="H610" s="101">
        <v>85725501.879999995</v>
      </c>
      <c r="I610" s="101">
        <f t="shared" si="151"/>
        <v>87681587.149999991</v>
      </c>
      <c r="J610" s="101" t="s">
        <v>183</v>
      </c>
      <c r="K610" s="101">
        <v>104333.57</v>
      </c>
      <c r="L610" s="101">
        <f t="shared" si="152"/>
        <v>104333.57</v>
      </c>
      <c r="M610" s="101">
        <v>10027.59</v>
      </c>
      <c r="N610" s="101">
        <v>155224</v>
      </c>
      <c r="O610" s="101">
        <f t="shared" si="153"/>
        <v>165251.59</v>
      </c>
      <c r="P610" s="101">
        <v>13614943.939999999</v>
      </c>
      <c r="Q610" s="101">
        <v>123417.57</v>
      </c>
      <c r="R610" s="101">
        <f t="shared" si="154"/>
        <v>13738361.51</v>
      </c>
      <c r="S610" s="101">
        <v>3083820.25</v>
      </c>
      <c r="T610" s="101" t="s">
        <v>183</v>
      </c>
      <c r="U610" s="101">
        <f t="shared" si="155"/>
        <v>3083820.25</v>
      </c>
      <c r="V610" s="101">
        <v>144690.76</v>
      </c>
      <c r="W610" s="101" t="s">
        <v>183</v>
      </c>
      <c r="X610" s="101">
        <f t="shared" si="156"/>
        <v>144690.76</v>
      </c>
      <c r="Y610" s="101">
        <v>22091766.41</v>
      </c>
      <c r="Z610" s="101">
        <v>15893.98</v>
      </c>
      <c r="AA610" s="101">
        <f t="shared" si="157"/>
        <v>22107660.390000001</v>
      </c>
      <c r="AB610" s="101" t="s">
        <v>183</v>
      </c>
      <c r="AC610" s="101" t="s">
        <v>183</v>
      </c>
      <c r="AD610" s="101">
        <f t="shared" si="158"/>
        <v>0</v>
      </c>
      <c r="AE610" s="101">
        <v>1666104.73</v>
      </c>
      <c r="AF610" s="101">
        <v>2294473.83</v>
      </c>
      <c r="AG610" s="101">
        <f t="shared" si="159"/>
        <v>3960578.56</v>
      </c>
      <c r="AH610" s="101">
        <v>5902821.1600000001</v>
      </c>
      <c r="AI610" s="101" t="s">
        <v>183</v>
      </c>
      <c r="AJ610" s="101">
        <f t="shared" si="160"/>
        <v>5902821.1600000001</v>
      </c>
    </row>
    <row r="611" spans="1:36" ht="15.95" customHeight="1" x14ac:dyDescent="0.2">
      <c r="A611" s="52" t="s">
        <v>84</v>
      </c>
      <c r="B611" s="102">
        <f t="shared" si="161"/>
        <v>0</v>
      </c>
      <c r="C611" s="102">
        <f t="shared" si="162"/>
        <v>0</v>
      </c>
      <c r="D611" s="101" t="s">
        <v>183</v>
      </c>
      <c r="E611" s="101" t="s">
        <v>183</v>
      </c>
      <c r="F611" s="101">
        <f t="shared" si="150"/>
        <v>0</v>
      </c>
      <c r="G611" s="101" t="s">
        <v>183</v>
      </c>
      <c r="H611" s="101" t="s">
        <v>183</v>
      </c>
      <c r="I611" s="101">
        <f t="shared" si="151"/>
        <v>0</v>
      </c>
      <c r="J611" s="101" t="s">
        <v>183</v>
      </c>
      <c r="K611" s="101" t="s">
        <v>183</v>
      </c>
      <c r="L611" s="101">
        <f t="shared" si="152"/>
        <v>0</v>
      </c>
      <c r="M611" s="101" t="s">
        <v>183</v>
      </c>
      <c r="N611" s="101" t="s">
        <v>183</v>
      </c>
      <c r="O611" s="101">
        <f t="shared" si="153"/>
        <v>0</v>
      </c>
      <c r="P611" s="101" t="s">
        <v>183</v>
      </c>
      <c r="Q611" s="101" t="s">
        <v>183</v>
      </c>
      <c r="R611" s="101">
        <f t="shared" si="154"/>
        <v>0</v>
      </c>
      <c r="S611" s="101" t="s">
        <v>183</v>
      </c>
      <c r="T611" s="101" t="s">
        <v>183</v>
      </c>
      <c r="U611" s="101">
        <f t="shared" si="155"/>
        <v>0</v>
      </c>
      <c r="V611" s="101" t="s">
        <v>183</v>
      </c>
      <c r="W611" s="101" t="s">
        <v>183</v>
      </c>
      <c r="X611" s="101">
        <f t="shared" si="156"/>
        <v>0</v>
      </c>
      <c r="Y611" s="101" t="s">
        <v>183</v>
      </c>
      <c r="Z611" s="101" t="s">
        <v>183</v>
      </c>
      <c r="AA611" s="101">
        <f t="shared" si="157"/>
        <v>0</v>
      </c>
      <c r="AB611" s="101" t="s">
        <v>183</v>
      </c>
      <c r="AC611" s="101" t="s">
        <v>183</v>
      </c>
      <c r="AD611" s="101">
        <f t="shared" si="158"/>
        <v>0</v>
      </c>
      <c r="AE611" s="101" t="s">
        <v>183</v>
      </c>
      <c r="AF611" s="101" t="s">
        <v>183</v>
      </c>
      <c r="AG611" s="101">
        <f t="shared" si="159"/>
        <v>0</v>
      </c>
      <c r="AH611" s="101" t="s">
        <v>183</v>
      </c>
      <c r="AI611" s="101" t="s">
        <v>183</v>
      </c>
      <c r="AJ611" s="101">
        <f t="shared" si="160"/>
        <v>0</v>
      </c>
    </row>
    <row r="612" spans="1:36" ht="15.95" customHeight="1" x14ac:dyDescent="0.2">
      <c r="A612" s="52" t="s">
        <v>98</v>
      </c>
      <c r="B612" s="102">
        <f t="shared" si="161"/>
        <v>1128529.42</v>
      </c>
      <c r="C612" s="102">
        <f t="shared" si="162"/>
        <v>22044208.77</v>
      </c>
      <c r="D612" s="101" t="s">
        <v>183</v>
      </c>
      <c r="E612" s="101" t="s">
        <v>183</v>
      </c>
      <c r="F612" s="101">
        <f t="shared" si="150"/>
        <v>0</v>
      </c>
      <c r="G612" s="101">
        <v>1128529.42</v>
      </c>
      <c r="H612" s="101" t="s">
        <v>183</v>
      </c>
      <c r="I612" s="101">
        <f t="shared" si="151"/>
        <v>1128529.42</v>
      </c>
      <c r="J612" s="101" t="s">
        <v>183</v>
      </c>
      <c r="K612" s="101">
        <v>22044208.77</v>
      </c>
      <c r="L612" s="101">
        <f t="shared" si="152"/>
        <v>22044208.77</v>
      </c>
      <c r="M612" s="101" t="s">
        <v>183</v>
      </c>
      <c r="N612" s="101" t="s">
        <v>183</v>
      </c>
      <c r="O612" s="101">
        <f t="shared" si="153"/>
        <v>0</v>
      </c>
      <c r="P612" s="101" t="s">
        <v>183</v>
      </c>
      <c r="Q612" s="101" t="s">
        <v>183</v>
      </c>
      <c r="R612" s="101">
        <f t="shared" si="154"/>
        <v>0</v>
      </c>
      <c r="S612" s="101" t="s">
        <v>183</v>
      </c>
      <c r="T612" s="101" t="s">
        <v>183</v>
      </c>
      <c r="U612" s="101">
        <f t="shared" si="155"/>
        <v>0</v>
      </c>
      <c r="V612" s="101" t="s">
        <v>183</v>
      </c>
      <c r="W612" s="101" t="s">
        <v>183</v>
      </c>
      <c r="X612" s="101">
        <f t="shared" si="156"/>
        <v>0</v>
      </c>
      <c r="Y612" s="101" t="s">
        <v>183</v>
      </c>
      <c r="Z612" s="101" t="s">
        <v>183</v>
      </c>
      <c r="AA612" s="101">
        <f t="shared" si="157"/>
        <v>0</v>
      </c>
      <c r="AB612" s="101" t="s">
        <v>183</v>
      </c>
      <c r="AC612" s="101" t="s">
        <v>183</v>
      </c>
      <c r="AD612" s="101">
        <f t="shared" si="158"/>
        <v>0</v>
      </c>
      <c r="AE612" s="101" t="s">
        <v>183</v>
      </c>
      <c r="AF612" s="101" t="s">
        <v>183</v>
      </c>
      <c r="AG612" s="101">
        <f t="shared" si="159"/>
        <v>0</v>
      </c>
      <c r="AH612" s="101" t="s">
        <v>183</v>
      </c>
      <c r="AI612" s="101" t="s">
        <v>183</v>
      </c>
      <c r="AJ612" s="101">
        <f t="shared" si="160"/>
        <v>0</v>
      </c>
    </row>
    <row r="613" spans="1:36" ht="15.95" customHeight="1" x14ac:dyDescent="0.2">
      <c r="A613" s="52" t="s">
        <v>90</v>
      </c>
      <c r="B613" s="102">
        <f t="shared" si="161"/>
        <v>6924641.9200000009</v>
      </c>
      <c r="C613" s="102">
        <f t="shared" si="162"/>
        <v>1820</v>
      </c>
      <c r="D613" s="101">
        <v>126281.66</v>
      </c>
      <c r="E613" s="101" t="s">
        <v>183</v>
      </c>
      <c r="F613" s="101">
        <f t="shared" si="150"/>
        <v>126281.66</v>
      </c>
      <c r="G613" s="101">
        <v>324087.51</v>
      </c>
      <c r="H613" s="101" t="s">
        <v>183</v>
      </c>
      <c r="I613" s="101">
        <f t="shared" si="151"/>
        <v>324087.51</v>
      </c>
      <c r="J613" s="101" t="s">
        <v>183</v>
      </c>
      <c r="K613" s="101">
        <v>1820</v>
      </c>
      <c r="L613" s="101">
        <f t="shared" si="152"/>
        <v>1820</v>
      </c>
      <c r="M613" s="101" t="s">
        <v>183</v>
      </c>
      <c r="N613" s="101" t="s">
        <v>183</v>
      </c>
      <c r="O613" s="101">
        <f t="shared" si="153"/>
        <v>0</v>
      </c>
      <c r="P613" s="101">
        <v>997.52</v>
      </c>
      <c r="Q613" s="101" t="s">
        <v>183</v>
      </c>
      <c r="R613" s="101">
        <f t="shared" si="154"/>
        <v>997.52</v>
      </c>
      <c r="S613" s="101">
        <v>94506.17</v>
      </c>
      <c r="T613" s="101" t="s">
        <v>183</v>
      </c>
      <c r="U613" s="101">
        <f t="shared" si="155"/>
        <v>94506.17</v>
      </c>
      <c r="V613" s="101" t="s">
        <v>183</v>
      </c>
      <c r="W613" s="101" t="s">
        <v>183</v>
      </c>
      <c r="X613" s="101">
        <f t="shared" si="156"/>
        <v>0</v>
      </c>
      <c r="Y613" s="101">
        <v>6153856.21</v>
      </c>
      <c r="Z613" s="101" t="s">
        <v>183</v>
      </c>
      <c r="AA613" s="101">
        <f t="shared" si="157"/>
        <v>6153856.21</v>
      </c>
      <c r="AB613" s="101" t="s">
        <v>183</v>
      </c>
      <c r="AC613" s="101" t="s">
        <v>183</v>
      </c>
      <c r="AD613" s="101">
        <f t="shared" si="158"/>
        <v>0</v>
      </c>
      <c r="AE613" s="101">
        <v>201314.66</v>
      </c>
      <c r="AF613" s="101" t="s">
        <v>183</v>
      </c>
      <c r="AG613" s="101">
        <f t="shared" si="159"/>
        <v>201314.66</v>
      </c>
      <c r="AH613" s="101">
        <v>23598.19</v>
      </c>
      <c r="AI613" s="101" t="s">
        <v>183</v>
      </c>
      <c r="AJ613" s="101">
        <f t="shared" si="160"/>
        <v>23598.19</v>
      </c>
    </row>
    <row r="614" spans="1:36" ht="15.95" customHeight="1" x14ac:dyDescent="0.2">
      <c r="A614" s="52" t="s">
        <v>99</v>
      </c>
      <c r="B614" s="102">
        <f t="shared" si="161"/>
        <v>60104335.260000005</v>
      </c>
      <c r="C614" s="102">
        <f t="shared" si="162"/>
        <v>36345.81</v>
      </c>
      <c r="D614" s="101">
        <v>145496.82</v>
      </c>
      <c r="E614" s="101" t="s">
        <v>183</v>
      </c>
      <c r="F614" s="101">
        <f t="shared" si="150"/>
        <v>145496.82</v>
      </c>
      <c r="G614" s="101" t="s">
        <v>183</v>
      </c>
      <c r="H614" s="101" t="s">
        <v>183</v>
      </c>
      <c r="I614" s="101">
        <f t="shared" si="151"/>
        <v>0</v>
      </c>
      <c r="J614" s="101" t="s">
        <v>183</v>
      </c>
      <c r="K614" s="101" t="s">
        <v>183</v>
      </c>
      <c r="L614" s="101">
        <f t="shared" si="152"/>
        <v>0</v>
      </c>
      <c r="M614" s="101">
        <v>35250.129999999997</v>
      </c>
      <c r="N614" s="101" t="s">
        <v>183</v>
      </c>
      <c r="O614" s="101">
        <f t="shared" si="153"/>
        <v>35250.129999999997</v>
      </c>
      <c r="P614" s="101">
        <v>935103.21</v>
      </c>
      <c r="Q614" s="101" t="s">
        <v>183</v>
      </c>
      <c r="R614" s="101">
        <f t="shared" si="154"/>
        <v>935103.21</v>
      </c>
      <c r="S614" s="101">
        <v>55452.82</v>
      </c>
      <c r="T614" s="101" t="s">
        <v>183</v>
      </c>
      <c r="U614" s="101">
        <f t="shared" si="155"/>
        <v>55452.82</v>
      </c>
      <c r="V614" s="101">
        <v>6147.41</v>
      </c>
      <c r="W614" s="101" t="s">
        <v>183</v>
      </c>
      <c r="X614" s="101">
        <f t="shared" si="156"/>
        <v>6147.41</v>
      </c>
      <c r="Y614" s="101">
        <v>44451443.490000002</v>
      </c>
      <c r="Z614" s="101">
        <v>33345.81</v>
      </c>
      <c r="AA614" s="101">
        <f t="shared" si="157"/>
        <v>44484789.300000004</v>
      </c>
      <c r="AB614" s="101" t="s">
        <v>183</v>
      </c>
      <c r="AC614" s="101" t="s">
        <v>183</v>
      </c>
      <c r="AD614" s="101">
        <f t="shared" si="158"/>
        <v>0</v>
      </c>
      <c r="AE614" s="101">
        <v>12723351.07</v>
      </c>
      <c r="AF614" s="101">
        <v>3000</v>
      </c>
      <c r="AG614" s="101">
        <f t="shared" si="159"/>
        <v>12726351.07</v>
      </c>
      <c r="AH614" s="101">
        <v>1752090.31</v>
      </c>
      <c r="AI614" s="101" t="s">
        <v>183</v>
      </c>
      <c r="AJ614" s="101">
        <f t="shared" si="160"/>
        <v>1752090.31</v>
      </c>
    </row>
    <row r="615" spans="1:36" ht="15.95" customHeight="1" x14ac:dyDescent="0.2">
      <c r="A615" s="51" t="s">
        <v>112</v>
      </c>
      <c r="B615" s="102">
        <f t="shared" si="161"/>
        <v>44430872.450000003</v>
      </c>
      <c r="C615" s="102">
        <f t="shared" si="162"/>
        <v>0</v>
      </c>
      <c r="D615" s="101">
        <v>2644.41</v>
      </c>
      <c r="E615" s="101" t="s">
        <v>183</v>
      </c>
      <c r="F615" s="101">
        <f t="shared" si="150"/>
        <v>2644.41</v>
      </c>
      <c r="G615" s="101">
        <v>364489.49</v>
      </c>
      <c r="H615" s="101" t="s">
        <v>183</v>
      </c>
      <c r="I615" s="101">
        <f t="shared" si="151"/>
        <v>364489.49</v>
      </c>
      <c r="J615" s="101" t="s">
        <v>183</v>
      </c>
      <c r="K615" s="101" t="s">
        <v>183</v>
      </c>
      <c r="L615" s="101">
        <f t="shared" si="152"/>
        <v>0</v>
      </c>
      <c r="M615" s="101" t="s">
        <v>183</v>
      </c>
      <c r="N615" s="101" t="s">
        <v>183</v>
      </c>
      <c r="O615" s="101">
        <f t="shared" si="153"/>
        <v>0</v>
      </c>
      <c r="P615" s="101">
        <v>1299639.72</v>
      </c>
      <c r="Q615" s="101" t="s">
        <v>183</v>
      </c>
      <c r="R615" s="101">
        <f t="shared" si="154"/>
        <v>1299639.72</v>
      </c>
      <c r="S615" s="101">
        <v>57552.76</v>
      </c>
      <c r="T615" s="101" t="s">
        <v>183</v>
      </c>
      <c r="U615" s="101">
        <f t="shared" si="155"/>
        <v>57552.76</v>
      </c>
      <c r="V615" s="101">
        <v>4758.62</v>
      </c>
      <c r="W615" s="101" t="s">
        <v>183</v>
      </c>
      <c r="X615" s="101">
        <f t="shared" si="156"/>
        <v>4758.62</v>
      </c>
      <c r="Y615" s="101">
        <v>42571729.590000004</v>
      </c>
      <c r="Z615" s="101" t="s">
        <v>183</v>
      </c>
      <c r="AA615" s="101">
        <f t="shared" si="157"/>
        <v>42571729.590000004</v>
      </c>
      <c r="AB615" s="101" t="s">
        <v>183</v>
      </c>
      <c r="AC615" s="101" t="s">
        <v>183</v>
      </c>
      <c r="AD615" s="101">
        <f t="shared" si="158"/>
        <v>0</v>
      </c>
      <c r="AE615" s="101">
        <v>32565.45</v>
      </c>
      <c r="AF615" s="101" t="s">
        <v>183</v>
      </c>
      <c r="AG615" s="101">
        <f t="shared" si="159"/>
        <v>32565.45</v>
      </c>
      <c r="AH615" s="101">
        <v>97492.41</v>
      </c>
      <c r="AI615" s="101" t="s">
        <v>183</v>
      </c>
      <c r="AJ615" s="101">
        <f t="shared" si="160"/>
        <v>97492.41</v>
      </c>
    </row>
    <row r="616" spans="1:36" ht="15.95" customHeight="1" x14ac:dyDescent="0.2">
      <c r="A616" s="52" t="s">
        <v>103</v>
      </c>
      <c r="B616" s="102">
        <f t="shared" si="161"/>
        <v>0</v>
      </c>
      <c r="C616" s="102">
        <f t="shared" si="162"/>
        <v>0</v>
      </c>
      <c r="D616" s="101" t="s">
        <v>183</v>
      </c>
      <c r="E616" s="101" t="s">
        <v>183</v>
      </c>
      <c r="F616" s="101">
        <f t="shared" si="150"/>
        <v>0</v>
      </c>
      <c r="G616" s="101" t="s">
        <v>183</v>
      </c>
      <c r="H616" s="101" t="s">
        <v>183</v>
      </c>
      <c r="I616" s="101">
        <f t="shared" si="151"/>
        <v>0</v>
      </c>
      <c r="J616" s="101" t="s">
        <v>183</v>
      </c>
      <c r="K616" s="101" t="s">
        <v>183</v>
      </c>
      <c r="L616" s="101">
        <f t="shared" si="152"/>
        <v>0</v>
      </c>
      <c r="M616" s="101" t="s">
        <v>183</v>
      </c>
      <c r="N616" s="101" t="s">
        <v>183</v>
      </c>
      <c r="O616" s="101">
        <f t="shared" si="153"/>
        <v>0</v>
      </c>
      <c r="P616" s="101" t="s">
        <v>183</v>
      </c>
      <c r="Q616" s="101" t="s">
        <v>183</v>
      </c>
      <c r="R616" s="101">
        <f t="shared" si="154"/>
        <v>0</v>
      </c>
      <c r="S616" s="101" t="s">
        <v>183</v>
      </c>
      <c r="T616" s="101" t="s">
        <v>183</v>
      </c>
      <c r="U616" s="101">
        <f t="shared" si="155"/>
        <v>0</v>
      </c>
      <c r="V616" s="101" t="s">
        <v>183</v>
      </c>
      <c r="W616" s="101" t="s">
        <v>183</v>
      </c>
      <c r="X616" s="101">
        <f t="shared" si="156"/>
        <v>0</v>
      </c>
      <c r="Y616" s="101" t="s">
        <v>183</v>
      </c>
      <c r="Z616" s="101" t="s">
        <v>183</v>
      </c>
      <c r="AA616" s="101">
        <f t="shared" si="157"/>
        <v>0</v>
      </c>
      <c r="AB616" s="101" t="s">
        <v>183</v>
      </c>
      <c r="AC616" s="101" t="s">
        <v>183</v>
      </c>
      <c r="AD616" s="101">
        <f t="shared" si="158"/>
        <v>0</v>
      </c>
      <c r="AE616" s="101" t="s">
        <v>183</v>
      </c>
      <c r="AF616" s="101" t="s">
        <v>183</v>
      </c>
      <c r="AG616" s="101">
        <f t="shared" si="159"/>
        <v>0</v>
      </c>
      <c r="AH616" s="101" t="s">
        <v>183</v>
      </c>
      <c r="AI616" s="101" t="s">
        <v>183</v>
      </c>
      <c r="AJ616" s="101">
        <f t="shared" si="160"/>
        <v>0</v>
      </c>
    </row>
    <row r="617" spans="1:36" ht="15.95" customHeight="1" x14ac:dyDescent="0.2">
      <c r="A617" s="52" t="s">
        <v>82</v>
      </c>
      <c r="B617" s="102">
        <f t="shared" si="161"/>
        <v>5846521.0199999996</v>
      </c>
      <c r="C617" s="102">
        <f t="shared" si="162"/>
        <v>0</v>
      </c>
      <c r="D617" s="101" t="s">
        <v>183</v>
      </c>
      <c r="E617" s="101" t="s">
        <v>183</v>
      </c>
      <c r="F617" s="101">
        <f t="shared" si="150"/>
        <v>0</v>
      </c>
      <c r="G617" s="101" t="s">
        <v>183</v>
      </c>
      <c r="H617" s="101" t="s">
        <v>183</v>
      </c>
      <c r="I617" s="101">
        <f t="shared" si="151"/>
        <v>0</v>
      </c>
      <c r="J617" s="101" t="s">
        <v>183</v>
      </c>
      <c r="K617" s="101" t="s">
        <v>183</v>
      </c>
      <c r="L617" s="101">
        <f t="shared" si="152"/>
        <v>0</v>
      </c>
      <c r="M617" s="101" t="s">
        <v>183</v>
      </c>
      <c r="N617" s="101" t="s">
        <v>183</v>
      </c>
      <c r="O617" s="101">
        <f t="shared" si="153"/>
        <v>0</v>
      </c>
      <c r="P617" s="101" t="s">
        <v>183</v>
      </c>
      <c r="Q617" s="101" t="s">
        <v>183</v>
      </c>
      <c r="R617" s="101">
        <f t="shared" si="154"/>
        <v>0</v>
      </c>
      <c r="S617" s="101" t="s">
        <v>183</v>
      </c>
      <c r="T617" s="101" t="s">
        <v>183</v>
      </c>
      <c r="U617" s="101">
        <f t="shared" si="155"/>
        <v>0</v>
      </c>
      <c r="V617" s="101" t="s">
        <v>183</v>
      </c>
      <c r="W617" s="101" t="s">
        <v>183</v>
      </c>
      <c r="X617" s="101">
        <f t="shared" si="156"/>
        <v>0</v>
      </c>
      <c r="Y617" s="101">
        <v>5846521.0199999996</v>
      </c>
      <c r="Z617" s="101" t="s">
        <v>183</v>
      </c>
      <c r="AA617" s="101">
        <f t="shared" si="157"/>
        <v>5846521.0199999996</v>
      </c>
      <c r="AB617" s="101" t="s">
        <v>183</v>
      </c>
      <c r="AC617" s="101" t="s">
        <v>183</v>
      </c>
      <c r="AD617" s="101">
        <f t="shared" si="158"/>
        <v>0</v>
      </c>
      <c r="AE617" s="101" t="s">
        <v>183</v>
      </c>
      <c r="AF617" s="101" t="s">
        <v>183</v>
      </c>
      <c r="AG617" s="101">
        <f t="shared" si="159"/>
        <v>0</v>
      </c>
      <c r="AH617" s="101" t="s">
        <v>183</v>
      </c>
      <c r="AI617" s="101" t="s">
        <v>183</v>
      </c>
      <c r="AJ617" s="101">
        <f t="shared" si="160"/>
        <v>0</v>
      </c>
    </row>
    <row r="618" spans="1:36" ht="15.95" customHeight="1" x14ac:dyDescent="0.2">
      <c r="A618" s="52" t="s">
        <v>102</v>
      </c>
      <c r="B618" s="102">
        <f t="shared" si="161"/>
        <v>0</v>
      </c>
      <c r="C618" s="102">
        <f t="shared" si="162"/>
        <v>0</v>
      </c>
      <c r="D618" s="101" t="s">
        <v>183</v>
      </c>
      <c r="E618" s="101" t="s">
        <v>183</v>
      </c>
      <c r="F618" s="101">
        <f t="shared" si="150"/>
        <v>0</v>
      </c>
      <c r="G618" s="101" t="s">
        <v>183</v>
      </c>
      <c r="H618" s="101" t="s">
        <v>183</v>
      </c>
      <c r="I618" s="101">
        <f t="shared" si="151"/>
        <v>0</v>
      </c>
      <c r="J618" s="101" t="s">
        <v>183</v>
      </c>
      <c r="K618" s="101" t="s">
        <v>183</v>
      </c>
      <c r="L618" s="101">
        <f t="shared" si="152"/>
        <v>0</v>
      </c>
      <c r="M618" s="101" t="s">
        <v>183</v>
      </c>
      <c r="N618" s="101" t="s">
        <v>183</v>
      </c>
      <c r="O618" s="101">
        <f t="shared" si="153"/>
        <v>0</v>
      </c>
      <c r="P618" s="101" t="s">
        <v>183</v>
      </c>
      <c r="Q618" s="101" t="s">
        <v>183</v>
      </c>
      <c r="R618" s="101">
        <f t="shared" si="154"/>
        <v>0</v>
      </c>
      <c r="S618" s="101" t="s">
        <v>183</v>
      </c>
      <c r="T618" s="101" t="s">
        <v>183</v>
      </c>
      <c r="U618" s="101">
        <f t="shared" si="155"/>
        <v>0</v>
      </c>
      <c r="V618" s="101" t="s">
        <v>183</v>
      </c>
      <c r="W618" s="101" t="s">
        <v>183</v>
      </c>
      <c r="X618" s="101">
        <f t="shared" si="156"/>
        <v>0</v>
      </c>
      <c r="Y618" s="101" t="s">
        <v>183</v>
      </c>
      <c r="Z618" s="101" t="s">
        <v>183</v>
      </c>
      <c r="AA618" s="101">
        <f t="shared" si="157"/>
        <v>0</v>
      </c>
      <c r="AB618" s="101" t="s">
        <v>183</v>
      </c>
      <c r="AC618" s="101" t="s">
        <v>183</v>
      </c>
      <c r="AD618" s="101">
        <f t="shared" si="158"/>
        <v>0</v>
      </c>
      <c r="AE618" s="101" t="s">
        <v>183</v>
      </c>
      <c r="AF618" s="101" t="s">
        <v>183</v>
      </c>
      <c r="AG618" s="101">
        <f t="shared" si="159"/>
        <v>0</v>
      </c>
      <c r="AH618" s="101" t="s">
        <v>183</v>
      </c>
      <c r="AI618" s="101" t="s">
        <v>183</v>
      </c>
      <c r="AJ618" s="101">
        <f t="shared" si="160"/>
        <v>0</v>
      </c>
    </row>
    <row r="619" spans="1:36" ht="15.95" customHeight="1" x14ac:dyDescent="0.2">
      <c r="A619" s="52" t="s">
        <v>111</v>
      </c>
      <c r="B619" s="102">
        <f t="shared" si="161"/>
        <v>54417890.349999994</v>
      </c>
      <c r="C619" s="102">
        <f t="shared" si="162"/>
        <v>356177.86</v>
      </c>
      <c r="D619" s="101">
        <v>-111542.13</v>
      </c>
      <c r="E619" s="101" t="s">
        <v>183</v>
      </c>
      <c r="F619" s="101">
        <f t="shared" si="150"/>
        <v>-111542.13</v>
      </c>
      <c r="G619" s="101">
        <v>1997804.94</v>
      </c>
      <c r="H619" s="101" t="s">
        <v>183</v>
      </c>
      <c r="I619" s="101">
        <f t="shared" si="151"/>
        <v>1997804.94</v>
      </c>
      <c r="J619" s="101" t="s">
        <v>183</v>
      </c>
      <c r="K619" s="101" t="s">
        <v>183</v>
      </c>
      <c r="L619" s="101">
        <f t="shared" si="152"/>
        <v>0</v>
      </c>
      <c r="M619" s="101">
        <v>1718262.39</v>
      </c>
      <c r="N619" s="101" t="s">
        <v>183</v>
      </c>
      <c r="O619" s="101">
        <f t="shared" si="153"/>
        <v>1718262.39</v>
      </c>
      <c r="P619" s="101">
        <v>25350507.07</v>
      </c>
      <c r="Q619" s="101">
        <v>322311.2</v>
      </c>
      <c r="R619" s="101">
        <f t="shared" si="154"/>
        <v>25672818.27</v>
      </c>
      <c r="S619" s="101">
        <v>439329.69</v>
      </c>
      <c r="T619" s="101" t="s">
        <v>183</v>
      </c>
      <c r="U619" s="101">
        <f t="shared" si="155"/>
        <v>439329.69</v>
      </c>
      <c r="V619" s="101">
        <v>171494.38</v>
      </c>
      <c r="W619" s="101" t="s">
        <v>183</v>
      </c>
      <c r="X619" s="101">
        <f t="shared" si="156"/>
        <v>171494.38</v>
      </c>
      <c r="Y619" s="101">
        <v>22097314.559999999</v>
      </c>
      <c r="Z619" s="101">
        <v>9198.1200000000008</v>
      </c>
      <c r="AA619" s="101">
        <f t="shared" si="157"/>
        <v>22106512.68</v>
      </c>
      <c r="AB619" s="101" t="s">
        <v>183</v>
      </c>
      <c r="AC619" s="101" t="s">
        <v>183</v>
      </c>
      <c r="AD619" s="101">
        <f t="shared" si="158"/>
        <v>0</v>
      </c>
      <c r="AE619" s="101">
        <v>328414.44</v>
      </c>
      <c r="AF619" s="101">
        <v>16200</v>
      </c>
      <c r="AG619" s="101">
        <f t="shared" si="159"/>
        <v>344614.44</v>
      </c>
      <c r="AH619" s="101">
        <v>2426305.0099999998</v>
      </c>
      <c r="AI619" s="101">
        <v>8468.5400000000009</v>
      </c>
      <c r="AJ619" s="101">
        <f t="shared" si="160"/>
        <v>2434773.5499999998</v>
      </c>
    </row>
    <row r="620" spans="1:36" ht="15.95" customHeight="1" x14ac:dyDescent="0.2">
      <c r="A620" s="52" t="s">
        <v>113</v>
      </c>
      <c r="B620" s="102">
        <f t="shared" si="161"/>
        <v>122535558.56000002</v>
      </c>
      <c r="C620" s="102">
        <f t="shared" si="162"/>
        <v>1058693580.98</v>
      </c>
      <c r="D620" s="101">
        <v>4797991.5199999996</v>
      </c>
      <c r="E620" s="101" t="s">
        <v>183</v>
      </c>
      <c r="F620" s="101">
        <f t="shared" si="150"/>
        <v>4797991.5199999996</v>
      </c>
      <c r="G620" s="101">
        <v>26461754.559999999</v>
      </c>
      <c r="H620" s="101">
        <v>1103878.27</v>
      </c>
      <c r="I620" s="101">
        <f t="shared" si="151"/>
        <v>27565632.829999998</v>
      </c>
      <c r="J620" s="101" t="s">
        <v>183</v>
      </c>
      <c r="K620" s="101">
        <v>1055561967.72</v>
      </c>
      <c r="L620" s="101">
        <f t="shared" si="152"/>
        <v>1055561967.72</v>
      </c>
      <c r="M620" s="101">
        <v>834162.71</v>
      </c>
      <c r="N620" s="101" t="s">
        <v>183</v>
      </c>
      <c r="O620" s="101">
        <f t="shared" si="153"/>
        <v>834162.71</v>
      </c>
      <c r="P620" s="101">
        <v>30799413.440000001</v>
      </c>
      <c r="Q620" s="101">
        <v>4.78</v>
      </c>
      <c r="R620" s="101">
        <f t="shared" si="154"/>
        <v>30799418.220000003</v>
      </c>
      <c r="S620" s="101">
        <v>203777.03</v>
      </c>
      <c r="T620" s="101" t="s">
        <v>183</v>
      </c>
      <c r="U620" s="101">
        <f t="shared" si="155"/>
        <v>203777.03</v>
      </c>
      <c r="V620" s="101">
        <v>500826.47</v>
      </c>
      <c r="W620" s="101" t="s">
        <v>183</v>
      </c>
      <c r="X620" s="101">
        <f t="shared" si="156"/>
        <v>500826.47</v>
      </c>
      <c r="Y620" s="101">
        <v>55101778.539999999</v>
      </c>
      <c r="Z620" s="101">
        <v>2.98</v>
      </c>
      <c r="AA620" s="101">
        <f t="shared" si="157"/>
        <v>55101781.519999996</v>
      </c>
      <c r="AB620" s="101" t="s">
        <v>183</v>
      </c>
      <c r="AC620" s="101" t="s">
        <v>183</v>
      </c>
      <c r="AD620" s="101">
        <f t="shared" si="158"/>
        <v>0</v>
      </c>
      <c r="AE620" s="101">
        <v>1202783.67</v>
      </c>
      <c r="AF620" s="101">
        <v>0.01</v>
      </c>
      <c r="AG620" s="101">
        <f t="shared" si="159"/>
        <v>1202783.68</v>
      </c>
      <c r="AH620" s="101">
        <v>2633070.62</v>
      </c>
      <c r="AI620" s="101">
        <v>2027727.22</v>
      </c>
      <c r="AJ620" s="101">
        <f t="shared" si="160"/>
        <v>4660797.84</v>
      </c>
    </row>
    <row r="621" spans="1:36" ht="15.95" customHeight="1" x14ac:dyDescent="0.2">
      <c r="A621" s="52" t="s">
        <v>116</v>
      </c>
      <c r="B621" s="102">
        <f t="shared" si="161"/>
        <v>20421825.41</v>
      </c>
      <c r="C621" s="102">
        <f t="shared" si="162"/>
        <v>12028695.15</v>
      </c>
      <c r="D621" s="101">
        <v>4150.03</v>
      </c>
      <c r="E621" s="101" t="s">
        <v>183</v>
      </c>
      <c r="F621" s="101">
        <f t="shared" si="150"/>
        <v>4150.03</v>
      </c>
      <c r="G621" s="101">
        <v>64396.91</v>
      </c>
      <c r="H621" s="101">
        <v>11994469.98</v>
      </c>
      <c r="I621" s="101">
        <f t="shared" si="151"/>
        <v>12058866.890000001</v>
      </c>
      <c r="J621" s="101" t="s">
        <v>183</v>
      </c>
      <c r="K621" s="101" t="s">
        <v>183</v>
      </c>
      <c r="L621" s="101">
        <f t="shared" si="152"/>
        <v>0</v>
      </c>
      <c r="M621" s="101">
        <v>4559.58</v>
      </c>
      <c r="N621" s="101" t="s">
        <v>183</v>
      </c>
      <c r="O621" s="101">
        <f t="shared" si="153"/>
        <v>4559.58</v>
      </c>
      <c r="P621" s="101">
        <v>1971873.94</v>
      </c>
      <c r="Q621" s="101" t="s">
        <v>183</v>
      </c>
      <c r="R621" s="101">
        <f t="shared" si="154"/>
        <v>1971873.94</v>
      </c>
      <c r="S621" s="101">
        <v>66756.149999999994</v>
      </c>
      <c r="T621" s="101" t="s">
        <v>183</v>
      </c>
      <c r="U621" s="101">
        <f t="shared" si="155"/>
        <v>66756.149999999994</v>
      </c>
      <c r="V621" s="101">
        <v>151855.91</v>
      </c>
      <c r="W621" s="101" t="s">
        <v>183</v>
      </c>
      <c r="X621" s="101">
        <f t="shared" si="156"/>
        <v>151855.91</v>
      </c>
      <c r="Y621" s="101">
        <v>16699575.119999999</v>
      </c>
      <c r="Z621" s="101">
        <v>34225.17</v>
      </c>
      <c r="AA621" s="101">
        <f t="shared" si="157"/>
        <v>16733800.289999999</v>
      </c>
      <c r="AB621" s="101" t="s">
        <v>183</v>
      </c>
      <c r="AC621" s="101" t="s">
        <v>183</v>
      </c>
      <c r="AD621" s="101">
        <f t="shared" si="158"/>
        <v>0</v>
      </c>
      <c r="AE621" s="101">
        <v>196591.11</v>
      </c>
      <c r="AF621" s="101" t="s">
        <v>183</v>
      </c>
      <c r="AG621" s="101">
        <f t="shared" si="159"/>
        <v>196591.11</v>
      </c>
      <c r="AH621" s="101">
        <v>1262066.6599999999</v>
      </c>
      <c r="AI621" s="101" t="s">
        <v>183</v>
      </c>
      <c r="AJ621" s="101">
        <f t="shared" si="160"/>
        <v>1262066.6599999999</v>
      </c>
    </row>
    <row r="622" spans="1:36" ht="15.95" customHeight="1" x14ac:dyDescent="0.2">
      <c r="A622" s="52" t="s">
        <v>120</v>
      </c>
      <c r="B622" s="102">
        <f t="shared" si="161"/>
        <v>23901318.199999999</v>
      </c>
      <c r="C622" s="102">
        <f t="shared" si="162"/>
        <v>868404</v>
      </c>
      <c r="D622" s="101" t="s">
        <v>183</v>
      </c>
      <c r="E622" s="101" t="s">
        <v>183</v>
      </c>
      <c r="F622" s="101">
        <f t="shared" si="150"/>
        <v>0</v>
      </c>
      <c r="G622" s="101">
        <v>688702.29</v>
      </c>
      <c r="H622" s="101" t="s">
        <v>183</v>
      </c>
      <c r="I622" s="101">
        <f t="shared" si="151"/>
        <v>688702.29</v>
      </c>
      <c r="J622" s="101" t="s">
        <v>183</v>
      </c>
      <c r="K622" s="101">
        <v>868404</v>
      </c>
      <c r="L622" s="101">
        <f t="shared" si="152"/>
        <v>868404</v>
      </c>
      <c r="M622" s="101" t="s">
        <v>183</v>
      </c>
      <c r="N622" s="101" t="s">
        <v>183</v>
      </c>
      <c r="O622" s="101">
        <f t="shared" si="153"/>
        <v>0</v>
      </c>
      <c r="P622" s="101">
        <v>615333.53</v>
      </c>
      <c r="Q622" s="101" t="s">
        <v>183</v>
      </c>
      <c r="R622" s="101">
        <f t="shared" si="154"/>
        <v>615333.53</v>
      </c>
      <c r="S622" s="101">
        <v>21982.76</v>
      </c>
      <c r="T622" s="101" t="s">
        <v>183</v>
      </c>
      <c r="U622" s="101">
        <f t="shared" si="155"/>
        <v>21982.76</v>
      </c>
      <c r="V622" s="101">
        <v>224378.66</v>
      </c>
      <c r="W622" s="101" t="s">
        <v>183</v>
      </c>
      <c r="X622" s="101">
        <f t="shared" si="156"/>
        <v>224378.66</v>
      </c>
      <c r="Y622" s="101">
        <v>14646850.6</v>
      </c>
      <c r="Z622" s="101" t="s">
        <v>183</v>
      </c>
      <c r="AA622" s="101">
        <f t="shared" si="157"/>
        <v>14646850.6</v>
      </c>
      <c r="AB622" s="101" t="s">
        <v>183</v>
      </c>
      <c r="AC622" s="101" t="s">
        <v>183</v>
      </c>
      <c r="AD622" s="101">
        <f t="shared" si="158"/>
        <v>0</v>
      </c>
      <c r="AE622" s="101">
        <v>7328962.7999999998</v>
      </c>
      <c r="AF622" s="101" t="s">
        <v>183</v>
      </c>
      <c r="AG622" s="101">
        <f t="shared" si="159"/>
        <v>7328962.7999999998</v>
      </c>
      <c r="AH622" s="101">
        <v>375107.56</v>
      </c>
      <c r="AI622" s="101" t="s">
        <v>183</v>
      </c>
      <c r="AJ622" s="101">
        <f t="shared" si="160"/>
        <v>375107.56</v>
      </c>
    </row>
    <row r="623" spans="1:36" ht="15.95" customHeight="1" x14ac:dyDescent="0.2">
      <c r="A623" s="52" t="s">
        <v>100</v>
      </c>
      <c r="B623" s="102">
        <f t="shared" si="161"/>
        <v>0</v>
      </c>
      <c r="C623" s="102">
        <f t="shared" si="162"/>
        <v>0</v>
      </c>
      <c r="D623" s="101" t="s">
        <v>183</v>
      </c>
      <c r="E623" s="101" t="s">
        <v>183</v>
      </c>
      <c r="F623" s="101">
        <f t="shared" si="150"/>
        <v>0</v>
      </c>
      <c r="G623" s="101" t="s">
        <v>183</v>
      </c>
      <c r="H623" s="101" t="s">
        <v>183</v>
      </c>
      <c r="I623" s="101">
        <f t="shared" si="151"/>
        <v>0</v>
      </c>
      <c r="J623" s="101" t="s">
        <v>183</v>
      </c>
      <c r="K623" s="101" t="s">
        <v>183</v>
      </c>
      <c r="L623" s="101">
        <f t="shared" si="152"/>
        <v>0</v>
      </c>
      <c r="M623" s="101" t="s">
        <v>183</v>
      </c>
      <c r="N623" s="101" t="s">
        <v>183</v>
      </c>
      <c r="O623" s="101">
        <f t="shared" si="153"/>
        <v>0</v>
      </c>
      <c r="P623" s="101" t="s">
        <v>183</v>
      </c>
      <c r="Q623" s="101" t="s">
        <v>183</v>
      </c>
      <c r="R623" s="101">
        <f t="shared" si="154"/>
        <v>0</v>
      </c>
      <c r="S623" s="101" t="s">
        <v>183</v>
      </c>
      <c r="T623" s="101" t="s">
        <v>183</v>
      </c>
      <c r="U623" s="101">
        <f t="shared" si="155"/>
        <v>0</v>
      </c>
      <c r="V623" s="101" t="s">
        <v>183</v>
      </c>
      <c r="W623" s="101" t="s">
        <v>183</v>
      </c>
      <c r="X623" s="101">
        <f t="shared" si="156"/>
        <v>0</v>
      </c>
      <c r="Y623" s="101" t="s">
        <v>183</v>
      </c>
      <c r="Z623" s="101" t="s">
        <v>183</v>
      </c>
      <c r="AA623" s="101">
        <f t="shared" si="157"/>
        <v>0</v>
      </c>
      <c r="AB623" s="101" t="s">
        <v>183</v>
      </c>
      <c r="AC623" s="101" t="s">
        <v>183</v>
      </c>
      <c r="AD623" s="101">
        <f t="shared" si="158"/>
        <v>0</v>
      </c>
      <c r="AE623" s="101" t="s">
        <v>183</v>
      </c>
      <c r="AF623" s="101" t="s">
        <v>183</v>
      </c>
      <c r="AG623" s="101">
        <f t="shared" si="159"/>
        <v>0</v>
      </c>
      <c r="AH623" s="101" t="s">
        <v>183</v>
      </c>
      <c r="AI623" s="101" t="s">
        <v>183</v>
      </c>
      <c r="AJ623" s="101">
        <f t="shared" si="160"/>
        <v>0</v>
      </c>
    </row>
    <row r="624" spans="1:36" ht="15.95" customHeight="1" x14ac:dyDescent="0.2">
      <c r="A624" s="51" t="s">
        <v>106</v>
      </c>
      <c r="B624" s="102">
        <f t="shared" si="161"/>
        <v>0</v>
      </c>
      <c r="C624" s="102">
        <f t="shared" si="162"/>
        <v>28513055.100000001</v>
      </c>
      <c r="D624" s="101" t="s">
        <v>183</v>
      </c>
      <c r="E624" s="101" t="s">
        <v>183</v>
      </c>
      <c r="F624" s="101">
        <f t="shared" si="150"/>
        <v>0</v>
      </c>
      <c r="G624" s="101" t="s">
        <v>183</v>
      </c>
      <c r="H624" s="101" t="s">
        <v>183</v>
      </c>
      <c r="I624" s="101">
        <f t="shared" si="151"/>
        <v>0</v>
      </c>
      <c r="J624" s="101" t="s">
        <v>183</v>
      </c>
      <c r="K624" s="101">
        <v>28513055.100000001</v>
      </c>
      <c r="L624" s="101">
        <f t="shared" si="152"/>
        <v>28513055.100000001</v>
      </c>
      <c r="M624" s="101" t="s">
        <v>183</v>
      </c>
      <c r="N624" s="101" t="s">
        <v>183</v>
      </c>
      <c r="O624" s="101">
        <f t="shared" si="153"/>
        <v>0</v>
      </c>
      <c r="P624" s="101" t="s">
        <v>183</v>
      </c>
      <c r="Q624" s="101" t="s">
        <v>183</v>
      </c>
      <c r="R624" s="101">
        <f t="shared" si="154"/>
        <v>0</v>
      </c>
      <c r="S624" s="101" t="s">
        <v>183</v>
      </c>
      <c r="T624" s="101" t="s">
        <v>183</v>
      </c>
      <c r="U624" s="101">
        <f t="shared" si="155"/>
        <v>0</v>
      </c>
      <c r="V624" s="101" t="s">
        <v>183</v>
      </c>
      <c r="W624" s="101" t="s">
        <v>183</v>
      </c>
      <c r="X624" s="101">
        <f t="shared" si="156"/>
        <v>0</v>
      </c>
      <c r="Y624" s="101" t="s">
        <v>183</v>
      </c>
      <c r="Z624" s="101" t="s">
        <v>183</v>
      </c>
      <c r="AA624" s="101">
        <f t="shared" si="157"/>
        <v>0</v>
      </c>
      <c r="AB624" s="101" t="s">
        <v>183</v>
      </c>
      <c r="AC624" s="101" t="s">
        <v>183</v>
      </c>
      <c r="AD624" s="101">
        <f t="shared" si="158"/>
        <v>0</v>
      </c>
      <c r="AE624" s="101" t="s">
        <v>183</v>
      </c>
      <c r="AF624" s="101" t="s">
        <v>183</v>
      </c>
      <c r="AG624" s="101">
        <f t="shared" si="159"/>
        <v>0</v>
      </c>
      <c r="AH624" s="101" t="s">
        <v>183</v>
      </c>
      <c r="AI624" s="101" t="s">
        <v>183</v>
      </c>
      <c r="AJ624" s="101">
        <f t="shared" si="160"/>
        <v>0</v>
      </c>
    </row>
    <row r="625" spans="1:36" ht="15.95" customHeight="1" x14ac:dyDescent="0.2">
      <c r="A625" s="52" t="s">
        <v>119</v>
      </c>
      <c r="B625" s="102">
        <f t="shared" si="161"/>
        <v>13277340</v>
      </c>
      <c r="C625" s="102">
        <f t="shared" si="162"/>
        <v>61488</v>
      </c>
      <c r="D625" s="101" t="s">
        <v>183</v>
      </c>
      <c r="E625" s="101">
        <v>61488</v>
      </c>
      <c r="F625" s="101">
        <f t="shared" si="150"/>
        <v>61488</v>
      </c>
      <c r="G625" s="101" t="s">
        <v>183</v>
      </c>
      <c r="H625" s="101" t="s">
        <v>183</v>
      </c>
      <c r="I625" s="101">
        <f t="shared" si="151"/>
        <v>0</v>
      </c>
      <c r="J625" s="101" t="s">
        <v>183</v>
      </c>
      <c r="K625" s="101" t="s">
        <v>183</v>
      </c>
      <c r="L625" s="101">
        <f t="shared" si="152"/>
        <v>0</v>
      </c>
      <c r="M625" s="101" t="s">
        <v>183</v>
      </c>
      <c r="N625" s="101" t="s">
        <v>183</v>
      </c>
      <c r="O625" s="101">
        <f t="shared" si="153"/>
        <v>0</v>
      </c>
      <c r="P625" s="101">
        <v>972286.12</v>
      </c>
      <c r="Q625" s="101" t="s">
        <v>183</v>
      </c>
      <c r="R625" s="101">
        <f t="shared" si="154"/>
        <v>972286.12</v>
      </c>
      <c r="S625" s="101">
        <v>11463.05</v>
      </c>
      <c r="T625" s="101" t="s">
        <v>183</v>
      </c>
      <c r="U625" s="101">
        <f t="shared" si="155"/>
        <v>11463.05</v>
      </c>
      <c r="V625" s="101">
        <v>18820.21</v>
      </c>
      <c r="W625" s="101" t="s">
        <v>183</v>
      </c>
      <c r="X625" s="101">
        <f t="shared" si="156"/>
        <v>18820.21</v>
      </c>
      <c r="Y625" s="101">
        <v>10431377.449999999</v>
      </c>
      <c r="Z625" s="101" t="s">
        <v>183</v>
      </c>
      <c r="AA625" s="101">
        <f t="shared" si="157"/>
        <v>10431377.449999999</v>
      </c>
      <c r="AB625" s="101" t="s">
        <v>183</v>
      </c>
      <c r="AC625" s="101" t="s">
        <v>183</v>
      </c>
      <c r="AD625" s="101">
        <f t="shared" si="158"/>
        <v>0</v>
      </c>
      <c r="AE625" s="101">
        <v>300394.95</v>
      </c>
      <c r="AF625" s="101" t="s">
        <v>183</v>
      </c>
      <c r="AG625" s="101">
        <f t="shared" si="159"/>
        <v>300394.95</v>
      </c>
      <c r="AH625" s="101">
        <v>1542998.22</v>
      </c>
      <c r="AI625" s="101" t="s">
        <v>183</v>
      </c>
      <c r="AJ625" s="101">
        <f t="shared" si="160"/>
        <v>1542998.22</v>
      </c>
    </row>
    <row r="626" spans="1:36" ht="15.95" customHeight="1" x14ac:dyDescent="0.2">
      <c r="A626" s="52" t="s">
        <v>115</v>
      </c>
      <c r="B626" s="102">
        <f t="shared" si="161"/>
        <v>12162304.629999999</v>
      </c>
      <c r="C626" s="102">
        <f t="shared" si="162"/>
        <v>915976.96</v>
      </c>
      <c r="D626" s="101" t="s">
        <v>183</v>
      </c>
      <c r="E626" s="101" t="s">
        <v>183</v>
      </c>
      <c r="F626" s="101">
        <f t="shared" si="150"/>
        <v>0</v>
      </c>
      <c r="G626" s="101">
        <v>7557661.9900000002</v>
      </c>
      <c r="H626" s="101" t="s">
        <v>183</v>
      </c>
      <c r="I626" s="101">
        <f t="shared" si="151"/>
        <v>7557661.9900000002</v>
      </c>
      <c r="J626" s="101" t="s">
        <v>183</v>
      </c>
      <c r="K626" s="101">
        <v>4080</v>
      </c>
      <c r="L626" s="101">
        <f t="shared" si="152"/>
        <v>4080</v>
      </c>
      <c r="M626" s="101" t="s">
        <v>183</v>
      </c>
      <c r="N626" s="101" t="s">
        <v>183</v>
      </c>
      <c r="O626" s="101">
        <f t="shared" si="153"/>
        <v>0</v>
      </c>
      <c r="P626" s="101">
        <v>2671734.0499999998</v>
      </c>
      <c r="Q626" s="101">
        <v>847631.23</v>
      </c>
      <c r="R626" s="101">
        <f t="shared" si="154"/>
        <v>3519365.28</v>
      </c>
      <c r="S626" s="101">
        <v>92769.1</v>
      </c>
      <c r="T626" s="101" t="s">
        <v>183</v>
      </c>
      <c r="U626" s="101">
        <f t="shared" si="155"/>
        <v>92769.1</v>
      </c>
      <c r="V626" s="101" t="s">
        <v>183</v>
      </c>
      <c r="W626" s="101" t="s">
        <v>183</v>
      </c>
      <c r="X626" s="101">
        <f t="shared" si="156"/>
        <v>0</v>
      </c>
      <c r="Y626" s="101" t="s">
        <v>183</v>
      </c>
      <c r="Z626" s="101">
        <v>46120.29</v>
      </c>
      <c r="AA626" s="101">
        <f t="shared" si="157"/>
        <v>46120.29</v>
      </c>
      <c r="AB626" s="101" t="s">
        <v>183</v>
      </c>
      <c r="AC626" s="101" t="s">
        <v>183</v>
      </c>
      <c r="AD626" s="101">
        <f t="shared" si="158"/>
        <v>0</v>
      </c>
      <c r="AE626" s="101">
        <v>8089.09</v>
      </c>
      <c r="AF626" s="101">
        <v>13525.58</v>
      </c>
      <c r="AG626" s="101">
        <f t="shared" si="159"/>
        <v>21614.67</v>
      </c>
      <c r="AH626" s="101">
        <v>1832050.4</v>
      </c>
      <c r="AI626" s="101">
        <v>4619.8599999999997</v>
      </c>
      <c r="AJ626" s="101">
        <f t="shared" si="160"/>
        <v>1836670.26</v>
      </c>
    </row>
    <row r="627" spans="1:36" ht="15.95" customHeight="1" x14ac:dyDescent="0.2">
      <c r="A627" s="52" t="s">
        <v>117</v>
      </c>
      <c r="B627" s="102">
        <f t="shared" si="161"/>
        <v>0</v>
      </c>
      <c r="C627" s="102">
        <f t="shared" si="162"/>
        <v>0</v>
      </c>
      <c r="D627" s="101" t="s">
        <v>183</v>
      </c>
      <c r="E627" s="101" t="s">
        <v>183</v>
      </c>
      <c r="F627" s="101">
        <f t="shared" si="150"/>
        <v>0</v>
      </c>
      <c r="G627" s="101" t="s">
        <v>183</v>
      </c>
      <c r="H627" s="101" t="s">
        <v>183</v>
      </c>
      <c r="I627" s="101">
        <f t="shared" si="151"/>
        <v>0</v>
      </c>
      <c r="J627" s="101" t="s">
        <v>183</v>
      </c>
      <c r="K627" s="101" t="s">
        <v>183</v>
      </c>
      <c r="L627" s="101">
        <f t="shared" si="152"/>
        <v>0</v>
      </c>
      <c r="M627" s="101" t="s">
        <v>183</v>
      </c>
      <c r="N627" s="101" t="s">
        <v>183</v>
      </c>
      <c r="O627" s="101">
        <f t="shared" si="153"/>
        <v>0</v>
      </c>
      <c r="P627" s="101" t="s">
        <v>183</v>
      </c>
      <c r="Q627" s="101" t="s">
        <v>183</v>
      </c>
      <c r="R627" s="101">
        <f t="shared" si="154"/>
        <v>0</v>
      </c>
      <c r="S627" s="101" t="s">
        <v>183</v>
      </c>
      <c r="T627" s="101" t="s">
        <v>183</v>
      </c>
      <c r="U627" s="101">
        <f t="shared" si="155"/>
        <v>0</v>
      </c>
      <c r="V627" s="101" t="s">
        <v>183</v>
      </c>
      <c r="W627" s="101" t="s">
        <v>183</v>
      </c>
      <c r="X627" s="101">
        <f t="shared" si="156"/>
        <v>0</v>
      </c>
      <c r="Y627" s="101" t="s">
        <v>183</v>
      </c>
      <c r="Z627" s="101" t="s">
        <v>183</v>
      </c>
      <c r="AA627" s="101">
        <f t="shared" si="157"/>
        <v>0</v>
      </c>
      <c r="AB627" s="101" t="s">
        <v>183</v>
      </c>
      <c r="AC627" s="101" t="s">
        <v>183</v>
      </c>
      <c r="AD627" s="101">
        <f t="shared" si="158"/>
        <v>0</v>
      </c>
      <c r="AE627" s="101" t="s">
        <v>183</v>
      </c>
      <c r="AF627" s="101" t="s">
        <v>183</v>
      </c>
      <c r="AG627" s="101">
        <f t="shared" si="159"/>
        <v>0</v>
      </c>
      <c r="AH627" s="101" t="s">
        <v>183</v>
      </c>
      <c r="AI627" s="101" t="s">
        <v>183</v>
      </c>
      <c r="AJ627" s="101">
        <f t="shared" si="160"/>
        <v>0</v>
      </c>
    </row>
    <row r="628" spans="1:36" ht="15.95" customHeight="1" x14ac:dyDescent="0.2">
      <c r="A628" s="52" t="s">
        <v>122</v>
      </c>
      <c r="B628" s="102">
        <f t="shared" si="161"/>
        <v>1116519.83</v>
      </c>
      <c r="C628" s="102">
        <f t="shared" si="162"/>
        <v>0</v>
      </c>
      <c r="D628" s="101" t="s">
        <v>183</v>
      </c>
      <c r="E628" s="101" t="s">
        <v>183</v>
      </c>
      <c r="F628" s="101">
        <f t="shared" si="150"/>
        <v>0</v>
      </c>
      <c r="G628" s="101">
        <v>506250</v>
      </c>
      <c r="H628" s="101" t="s">
        <v>183</v>
      </c>
      <c r="I628" s="101">
        <f t="shared" si="151"/>
        <v>506250</v>
      </c>
      <c r="J628" s="101" t="s">
        <v>183</v>
      </c>
      <c r="K628" s="101" t="s">
        <v>183</v>
      </c>
      <c r="L628" s="101">
        <f t="shared" si="152"/>
        <v>0</v>
      </c>
      <c r="M628" s="101" t="s">
        <v>183</v>
      </c>
      <c r="N628" s="101" t="s">
        <v>183</v>
      </c>
      <c r="O628" s="101">
        <f t="shared" si="153"/>
        <v>0</v>
      </c>
      <c r="P628" s="101" t="s">
        <v>183</v>
      </c>
      <c r="Q628" s="101" t="s">
        <v>183</v>
      </c>
      <c r="R628" s="101">
        <f t="shared" si="154"/>
        <v>0</v>
      </c>
      <c r="S628" s="101" t="s">
        <v>183</v>
      </c>
      <c r="T628" s="101" t="s">
        <v>183</v>
      </c>
      <c r="U628" s="101">
        <f t="shared" si="155"/>
        <v>0</v>
      </c>
      <c r="V628" s="101" t="s">
        <v>183</v>
      </c>
      <c r="W628" s="101" t="s">
        <v>183</v>
      </c>
      <c r="X628" s="101">
        <f t="shared" si="156"/>
        <v>0</v>
      </c>
      <c r="Y628" s="101">
        <v>584769.82999999996</v>
      </c>
      <c r="Z628" s="101" t="s">
        <v>183</v>
      </c>
      <c r="AA628" s="101">
        <f t="shared" si="157"/>
        <v>584769.82999999996</v>
      </c>
      <c r="AB628" s="101" t="s">
        <v>183</v>
      </c>
      <c r="AC628" s="101" t="s">
        <v>183</v>
      </c>
      <c r="AD628" s="101">
        <f t="shared" si="158"/>
        <v>0</v>
      </c>
      <c r="AE628" s="101">
        <v>2500</v>
      </c>
      <c r="AF628" s="101" t="s">
        <v>183</v>
      </c>
      <c r="AG628" s="101">
        <f t="shared" si="159"/>
        <v>2500</v>
      </c>
      <c r="AH628" s="101">
        <v>23000</v>
      </c>
      <c r="AI628" s="101" t="s">
        <v>183</v>
      </c>
      <c r="AJ628" s="101">
        <f t="shared" si="160"/>
        <v>23000</v>
      </c>
    </row>
    <row r="629" spans="1:36" ht="15.95" customHeight="1" x14ac:dyDescent="0.2">
      <c r="A629" s="52" t="s">
        <v>124</v>
      </c>
      <c r="B629" s="102">
        <f t="shared" si="161"/>
        <v>218434.11</v>
      </c>
      <c r="C629" s="102">
        <f t="shared" si="162"/>
        <v>0</v>
      </c>
      <c r="D629" s="101" t="s">
        <v>183</v>
      </c>
      <c r="E629" s="101" t="s">
        <v>183</v>
      </c>
      <c r="F629" s="101">
        <f t="shared" si="150"/>
        <v>0</v>
      </c>
      <c r="G629" s="101" t="s">
        <v>183</v>
      </c>
      <c r="H629" s="101" t="s">
        <v>183</v>
      </c>
      <c r="I629" s="101">
        <f t="shared" si="151"/>
        <v>0</v>
      </c>
      <c r="J629" s="101" t="s">
        <v>183</v>
      </c>
      <c r="K629" s="101" t="s">
        <v>183</v>
      </c>
      <c r="L629" s="101">
        <f t="shared" si="152"/>
        <v>0</v>
      </c>
      <c r="M629" s="101" t="s">
        <v>183</v>
      </c>
      <c r="N629" s="101" t="s">
        <v>183</v>
      </c>
      <c r="O629" s="101">
        <f t="shared" si="153"/>
        <v>0</v>
      </c>
      <c r="P629" s="101" t="s">
        <v>183</v>
      </c>
      <c r="Q629" s="101" t="s">
        <v>183</v>
      </c>
      <c r="R629" s="101">
        <f t="shared" si="154"/>
        <v>0</v>
      </c>
      <c r="S629" s="101" t="s">
        <v>183</v>
      </c>
      <c r="T629" s="101" t="s">
        <v>183</v>
      </c>
      <c r="U629" s="101">
        <f t="shared" si="155"/>
        <v>0</v>
      </c>
      <c r="V629" s="101" t="s">
        <v>183</v>
      </c>
      <c r="W629" s="101" t="s">
        <v>183</v>
      </c>
      <c r="X629" s="101">
        <f t="shared" si="156"/>
        <v>0</v>
      </c>
      <c r="Y629" s="101">
        <v>123707.89</v>
      </c>
      <c r="Z629" s="101" t="s">
        <v>183</v>
      </c>
      <c r="AA629" s="101">
        <f t="shared" si="157"/>
        <v>123707.89</v>
      </c>
      <c r="AB629" s="101" t="s">
        <v>183</v>
      </c>
      <c r="AC629" s="101" t="s">
        <v>183</v>
      </c>
      <c r="AD629" s="101">
        <f t="shared" si="158"/>
        <v>0</v>
      </c>
      <c r="AE629" s="101">
        <v>94726.22</v>
      </c>
      <c r="AF629" s="101" t="s">
        <v>183</v>
      </c>
      <c r="AG629" s="101">
        <f t="shared" si="159"/>
        <v>94726.22</v>
      </c>
      <c r="AH629" s="101" t="s">
        <v>183</v>
      </c>
      <c r="AI629" s="101" t="s">
        <v>183</v>
      </c>
      <c r="AJ629" s="101">
        <f t="shared" si="160"/>
        <v>0</v>
      </c>
    </row>
    <row r="630" spans="1:36" ht="15.95" customHeight="1" x14ac:dyDescent="0.2">
      <c r="A630" s="52" t="s">
        <v>101</v>
      </c>
      <c r="B630" s="102">
        <f t="shared" si="161"/>
        <v>1711471.83</v>
      </c>
      <c r="C630" s="102">
        <f t="shared" si="162"/>
        <v>11484990.720000001</v>
      </c>
      <c r="D630" s="101" t="s">
        <v>183</v>
      </c>
      <c r="E630" s="101" t="s">
        <v>183</v>
      </c>
      <c r="F630" s="101">
        <f t="shared" si="150"/>
        <v>0</v>
      </c>
      <c r="G630" s="101">
        <v>1685569.74</v>
      </c>
      <c r="H630" s="101" t="s">
        <v>183</v>
      </c>
      <c r="I630" s="101">
        <f t="shared" si="151"/>
        <v>1685569.74</v>
      </c>
      <c r="J630" s="101" t="s">
        <v>183</v>
      </c>
      <c r="K630" s="101" t="s">
        <v>183</v>
      </c>
      <c r="L630" s="101">
        <f t="shared" si="152"/>
        <v>0</v>
      </c>
      <c r="M630" s="101" t="s">
        <v>183</v>
      </c>
      <c r="N630" s="101" t="s">
        <v>183</v>
      </c>
      <c r="O630" s="101">
        <f t="shared" si="153"/>
        <v>0</v>
      </c>
      <c r="P630" s="101" t="s">
        <v>183</v>
      </c>
      <c r="Q630" s="101" t="s">
        <v>183</v>
      </c>
      <c r="R630" s="101">
        <f t="shared" si="154"/>
        <v>0</v>
      </c>
      <c r="S630" s="101" t="s">
        <v>183</v>
      </c>
      <c r="T630" s="101" t="s">
        <v>183</v>
      </c>
      <c r="U630" s="101">
        <f t="shared" si="155"/>
        <v>0</v>
      </c>
      <c r="V630" s="101" t="s">
        <v>183</v>
      </c>
      <c r="W630" s="101" t="s">
        <v>183</v>
      </c>
      <c r="X630" s="101">
        <f t="shared" si="156"/>
        <v>0</v>
      </c>
      <c r="Y630" s="101" t="s">
        <v>183</v>
      </c>
      <c r="Z630" s="101" t="s">
        <v>183</v>
      </c>
      <c r="AA630" s="101">
        <f t="shared" si="157"/>
        <v>0</v>
      </c>
      <c r="AB630" s="101" t="s">
        <v>183</v>
      </c>
      <c r="AC630" s="101">
        <v>11484990.720000001</v>
      </c>
      <c r="AD630" s="101">
        <f t="shared" si="158"/>
        <v>11484990.720000001</v>
      </c>
      <c r="AE630" s="101" t="s">
        <v>183</v>
      </c>
      <c r="AF630" s="101" t="s">
        <v>183</v>
      </c>
      <c r="AG630" s="101">
        <f t="shared" si="159"/>
        <v>0</v>
      </c>
      <c r="AH630" s="101">
        <v>25902.09</v>
      </c>
      <c r="AI630" s="101" t="s">
        <v>183</v>
      </c>
      <c r="AJ630" s="101">
        <f t="shared" si="160"/>
        <v>25902.09</v>
      </c>
    </row>
    <row r="631" spans="1:36" ht="15.95" customHeight="1" x14ac:dyDescent="0.2">
      <c r="A631" s="52" t="s">
        <v>107</v>
      </c>
      <c r="B631" s="102">
        <f t="shared" si="161"/>
        <v>33464759.48</v>
      </c>
      <c r="C631" s="102">
        <f t="shared" si="162"/>
        <v>0</v>
      </c>
      <c r="D631" s="101" t="s">
        <v>183</v>
      </c>
      <c r="E631" s="101" t="s">
        <v>183</v>
      </c>
      <c r="F631" s="101">
        <f t="shared" si="150"/>
        <v>0</v>
      </c>
      <c r="G631" s="101">
        <v>33464759.48</v>
      </c>
      <c r="H631" s="101" t="s">
        <v>183</v>
      </c>
      <c r="I631" s="101">
        <f t="shared" si="151"/>
        <v>33464759.48</v>
      </c>
      <c r="J631" s="101" t="s">
        <v>183</v>
      </c>
      <c r="K631" s="101" t="s">
        <v>183</v>
      </c>
      <c r="L631" s="101">
        <f t="shared" si="152"/>
        <v>0</v>
      </c>
      <c r="M631" s="101" t="s">
        <v>183</v>
      </c>
      <c r="N631" s="101" t="s">
        <v>183</v>
      </c>
      <c r="O631" s="101">
        <f t="shared" si="153"/>
        <v>0</v>
      </c>
      <c r="P631" s="101" t="s">
        <v>183</v>
      </c>
      <c r="Q631" s="101" t="s">
        <v>183</v>
      </c>
      <c r="R631" s="101">
        <f t="shared" si="154"/>
        <v>0</v>
      </c>
      <c r="S631" s="101" t="s">
        <v>183</v>
      </c>
      <c r="T631" s="101" t="s">
        <v>183</v>
      </c>
      <c r="U631" s="101">
        <f t="shared" si="155"/>
        <v>0</v>
      </c>
      <c r="V631" s="101" t="s">
        <v>183</v>
      </c>
      <c r="W631" s="101" t="s">
        <v>183</v>
      </c>
      <c r="X631" s="101">
        <f t="shared" si="156"/>
        <v>0</v>
      </c>
      <c r="Y631" s="101" t="s">
        <v>183</v>
      </c>
      <c r="Z631" s="101" t="s">
        <v>183</v>
      </c>
      <c r="AA631" s="101">
        <f t="shared" si="157"/>
        <v>0</v>
      </c>
      <c r="AB631" s="101" t="s">
        <v>183</v>
      </c>
      <c r="AC631" s="101" t="s">
        <v>183</v>
      </c>
      <c r="AD631" s="101">
        <f t="shared" si="158"/>
        <v>0</v>
      </c>
      <c r="AE631" s="101" t="s">
        <v>183</v>
      </c>
      <c r="AF631" s="101" t="s">
        <v>183</v>
      </c>
      <c r="AG631" s="101">
        <f t="shared" si="159"/>
        <v>0</v>
      </c>
      <c r="AH631" s="101" t="s">
        <v>183</v>
      </c>
      <c r="AI631" s="101" t="s">
        <v>183</v>
      </c>
      <c r="AJ631" s="101">
        <f t="shared" si="160"/>
        <v>0</v>
      </c>
    </row>
    <row r="632" spans="1:36" x14ac:dyDescent="0.2">
      <c r="A632" s="55" t="s">
        <v>19</v>
      </c>
      <c r="B632" s="66">
        <f>SUM(B594:B631)</f>
        <v>3760431196.4700003</v>
      </c>
      <c r="C632" s="66">
        <f>SUM(C594:C631)</f>
        <v>2531865257.3099995</v>
      </c>
      <c r="D632" s="66">
        <f>SUM(D594:D631)</f>
        <v>33078332.400000002</v>
      </c>
      <c r="E632" s="66">
        <f>SUM(E594:E631)</f>
        <v>284259.32</v>
      </c>
      <c r="F632" s="66">
        <f t="shared" si="150"/>
        <v>33362591.720000003</v>
      </c>
      <c r="G632" s="66">
        <f>SUM(G594:G631)</f>
        <v>444676300.3300001</v>
      </c>
      <c r="H632" s="66">
        <f>SUM(H594:H631)</f>
        <v>440271018.56</v>
      </c>
      <c r="I632" s="66">
        <f t="shared" si="151"/>
        <v>884947318.8900001</v>
      </c>
      <c r="J632" s="66">
        <f>SUM(J594:J631)</f>
        <v>329970.37</v>
      </c>
      <c r="K632" s="66">
        <f>SUM(K594:K631)</f>
        <v>1862640637.1799998</v>
      </c>
      <c r="L632" s="66">
        <f t="shared" si="152"/>
        <v>1862970607.5499997</v>
      </c>
      <c r="M632" s="66">
        <f>SUM(M594:M631)</f>
        <v>52540163.789999999</v>
      </c>
      <c r="N632" s="66">
        <f>SUM(N594:N631)</f>
        <v>1022655.64</v>
      </c>
      <c r="O632" s="66">
        <f t="shared" si="153"/>
        <v>53562819.43</v>
      </c>
      <c r="P632" s="66">
        <f>SUM(P594:P631)</f>
        <v>1218967890.0399995</v>
      </c>
      <c r="Q632" s="66">
        <f>SUM(Q594:Q631)</f>
        <v>186721825.19</v>
      </c>
      <c r="R632" s="66">
        <f t="shared" si="154"/>
        <v>1405689715.2299995</v>
      </c>
      <c r="S632" s="66">
        <f>SUM(S594:S631)</f>
        <v>21486214.810000006</v>
      </c>
      <c r="T632" s="66">
        <f>SUM(T594:T631)</f>
        <v>0</v>
      </c>
      <c r="U632" s="66">
        <f t="shared" si="155"/>
        <v>21486214.810000006</v>
      </c>
      <c r="V632" s="66">
        <f>SUM(V594:V631)</f>
        <v>90046284.849999994</v>
      </c>
      <c r="W632" s="66">
        <f>SUM(W594:W631)</f>
        <v>2469907.52</v>
      </c>
      <c r="X632" s="66">
        <f t="shared" si="156"/>
        <v>92516192.36999999</v>
      </c>
      <c r="Y632" s="66">
        <f>SUM(Y594:Y631)</f>
        <v>1574034913.3399997</v>
      </c>
      <c r="Z632" s="66">
        <f>SUM(Z594:Z631)</f>
        <v>3412033.69</v>
      </c>
      <c r="AA632" s="66">
        <f t="shared" si="157"/>
        <v>1577446947.0299997</v>
      </c>
      <c r="AB632" s="66">
        <f>SUM(AB594:AB631)</f>
        <v>0</v>
      </c>
      <c r="AC632" s="66">
        <f>SUM(AC594:AC631)</f>
        <v>11484990.720000001</v>
      </c>
      <c r="AD632" s="66">
        <f t="shared" si="158"/>
        <v>11484990.720000001</v>
      </c>
      <c r="AE632" s="66">
        <f>SUM(AE594:AE631)</f>
        <v>73863976.030000001</v>
      </c>
      <c r="AF632" s="66">
        <f>SUM(AF594:AF631)</f>
        <v>4675838.72</v>
      </c>
      <c r="AG632" s="66">
        <f t="shared" si="159"/>
        <v>78539814.75</v>
      </c>
      <c r="AH632" s="66">
        <f>SUM(AH594:AH631)</f>
        <v>251407150.51000002</v>
      </c>
      <c r="AI632" s="66">
        <f>SUM(AI594:AI631)</f>
        <v>18882090.77</v>
      </c>
      <c r="AJ632" s="66">
        <f t="shared" si="160"/>
        <v>270289241.28000003</v>
      </c>
    </row>
    <row r="633" spans="1:36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x14ac:dyDescent="0.2">
      <c r="A634" s="5" t="s">
        <v>38</v>
      </c>
      <c r="B634" s="198">
        <f>(C632/B635*100)</f>
        <v>40.237539281688179</v>
      </c>
      <c r="C634" s="198"/>
      <c r="D634" s="198">
        <f>(E632/D635*100)</f>
        <v>0.85203008922593371</v>
      </c>
      <c r="E634" s="198"/>
      <c r="F634" s="36"/>
      <c r="G634" s="198">
        <f>(H632/G635*100)</f>
        <v>49.751099208056495</v>
      </c>
      <c r="H634" s="198"/>
      <c r="I634" s="36"/>
      <c r="J634" s="198">
        <f>(K632/J635*100)</f>
        <v>99.982287945463938</v>
      </c>
      <c r="K634" s="198"/>
      <c r="L634" s="36"/>
      <c r="M634" s="198">
        <f>(N632/M635*100)</f>
        <v>1.9092640209809806</v>
      </c>
      <c r="N634" s="198"/>
      <c r="O634" s="36"/>
      <c r="P634" s="198">
        <f>(Q632/P635*100)</f>
        <v>13.283288848666613</v>
      </c>
      <c r="Q634" s="198"/>
      <c r="R634" s="36"/>
      <c r="S634" s="198">
        <f>(T632/S635*100)</f>
        <v>0</v>
      </c>
      <c r="T634" s="198"/>
      <c r="U634" s="36"/>
      <c r="V634" s="198">
        <f>(W632/V635*100)</f>
        <v>2.6697029533188084</v>
      </c>
      <c r="W634" s="198"/>
      <c r="X634" s="36"/>
      <c r="Y634" s="198">
        <f>(Z632/Y635*100)</f>
        <v>0.21630101072014754</v>
      </c>
      <c r="Z634" s="198"/>
      <c r="AA634" s="36"/>
      <c r="AB634" s="198">
        <f>(AC632/AB635*100)</f>
        <v>100</v>
      </c>
      <c r="AC634" s="198"/>
      <c r="AD634" s="36"/>
      <c r="AE634" s="198">
        <f>(AF632/AE635*100)</f>
        <v>5.9534628836134349</v>
      </c>
      <c r="AF634" s="198"/>
      <c r="AG634" s="36"/>
      <c r="AH634" s="198">
        <f>(AI632/AH635*100)</f>
        <v>6.9858832266429447</v>
      </c>
      <c r="AI634" s="198"/>
      <c r="AJ634" s="36"/>
    </row>
    <row r="635" spans="1:36" x14ac:dyDescent="0.2">
      <c r="A635" s="5" t="s">
        <v>39</v>
      </c>
      <c r="B635" s="200">
        <f>(B632+C632)</f>
        <v>6292296453.7799997</v>
      </c>
      <c r="C635" s="201"/>
      <c r="D635" s="200">
        <f>(D632+E632)</f>
        <v>33362591.720000003</v>
      </c>
      <c r="E635" s="201"/>
      <c r="F635" s="37"/>
      <c r="G635" s="200">
        <f>(G632+H632)</f>
        <v>884947318.8900001</v>
      </c>
      <c r="H635" s="201"/>
      <c r="I635" s="37"/>
      <c r="J635" s="200">
        <f>(J632+K632)</f>
        <v>1862970607.5499997</v>
      </c>
      <c r="K635" s="201"/>
      <c r="L635" s="37"/>
      <c r="M635" s="200">
        <f>(M632+N632)</f>
        <v>53562819.43</v>
      </c>
      <c r="N635" s="201"/>
      <c r="O635" s="37"/>
      <c r="P635" s="200">
        <f>(P632+Q632)</f>
        <v>1405689715.2299995</v>
      </c>
      <c r="Q635" s="201"/>
      <c r="R635" s="37"/>
      <c r="S635" s="200">
        <f>(S632+T632)</f>
        <v>21486214.810000006</v>
      </c>
      <c r="T635" s="201"/>
      <c r="U635" s="37"/>
      <c r="V635" s="200">
        <f>(V632+W632)</f>
        <v>92516192.36999999</v>
      </c>
      <c r="W635" s="201"/>
      <c r="X635" s="37"/>
      <c r="Y635" s="200">
        <f>(Y632+Z632)</f>
        <v>1577446947.0299997</v>
      </c>
      <c r="Z635" s="201"/>
      <c r="AA635" s="37"/>
      <c r="AB635" s="200">
        <f>(AB632+AC632)</f>
        <v>11484990.720000001</v>
      </c>
      <c r="AC635" s="201"/>
      <c r="AD635" s="37"/>
      <c r="AE635" s="200">
        <f>(AE632+AF632)</f>
        <v>78539814.75</v>
      </c>
      <c r="AF635" s="201"/>
      <c r="AG635" s="37"/>
      <c r="AH635" s="200">
        <f>(AH632+AI632)</f>
        <v>270289241.28000003</v>
      </c>
      <c r="AI635" s="201"/>
      <c r="AJ635" s="37"/>
    </row>
    <row r="636" spans="1:36" x14ac:dyDescent="0.2">
      <c r="A636" s="5" t="s">
        <v>40</v>
      </c>
      <c r="B636" s="198">
        <f>SUM(D636:AI636)</f>
        <v>100</v>
      </c>
      <c r="C636" s="201"/>
      <c r="D636" s="198">
        <f>(D635/B635*100)</f>
        <v>0.53021328484861741</v>
      </c>
      <c r="E636" s="198"/>
      <c r="F636" s="36"/>
      <c r="G636" s="198">
        <f>(G635/B635*100)</f>
        <v>14.063980064994899</v>
      </c>
      <c r="H636" s="198"/>
      <c r="I636" s="36"/>
      <c r="J636" s="198">
        <f>(J635/B635*100)</f>
        <v>29.607165225517129</v>
      </c>
      <c r="K636" s="198"/>
      <c r="L636" s="36"/>
      <c r="M636" s="198">
        <f>(M635/B635*100)</f>
        <v>0.85124437196252822</v>
      </c>
      <c r="N636" s="198"/>
      <c r="O636" s="36"/>
      <c r="P636" s="198">
        <f>(P635/B635*100)</f>
        <v>22.339852000862948</v>
      </c>
      <c r="Q636" s="198"/>
      <c r="R636" s="36"/>
      <c r="S636" s="198">
        <f>(S635/B635*100)</f>
        <v>0.34146857141628306</v>
      </c>
      <c r="T636" s="198"/>
      <c r="U636" s="36"/>
      <c r="V636" s="198">
        <f>(V635/B635*100)</f>
        <v>1.4703088617895985</v>
      </c>
      <c r="W636" s="198"/>
      <c r="X636" s="36"/>
      <c r="Y636" s="198">
        <f>(Y635/B635*100)</f>
        <v>25.069495034398336</v>
      </c>
      <c r="Z636" s="198"/>
      <c r="AA636" s="36"/>
      <c r="AB636" s="198">
        <f>(AB635/B635*100)</f>
        <v>0.18252462839859637</v>
      </c>
      <c r="AC636" s="198"/>
      <c r="AD636" s="36"/>
      <c r="AE636" s="198">
        <f>(AE635/B635*100)</f>
        <v>1.2481899943353498</v>
      </c>
      <c r="AF636" s="198"/>
      <c r="AG636" s="36"/>
      <c r="AH636" s="198">
        <f>(AH635/B635*100)</f>
        <v>4.2955579614757013</v>
      </c>
      <c r="AI636" s="198"/>
      <c r="AJ636" s="36"/>
    </row>
    <row r="637" spans="1:36" x14ac:dyDescent="0.2">
      <c r="A637" s="110" t="s">
        <v>95</v>
      </c>
    </row>
    <row r="638" spans="1:36" x14ac:dyDescent="0.2">
      <c r="A638" s="38"/>
    </row>
    <row r="639" spans="1:36" x14ac:dyDescent="0.2">
      <c r="A639" s="38"/>
    </row>
    <row r="640" spans="1:36" x14ac:dyDescent="0.2">
      <c r="A640" s="38"/>
    </row>
    <row r="641" spans="1:36" x14ac:dyDescent="0.2">
      <c r="A641" s="38"/>
    </row>
    <row r="642" spans="1:36" x14ac:dyDescent="0.2">
      <c r="A642" s="38"/>
    </row>
    <row r="643" spans="1:36" x14ac:dyDescent="0.2">
      <c r="A643" s="38"/>
    </row>
    <row r="644" spans="1:36" x14ac:dyDescent="0.2">
      <c r="A644" s="38"/>
    </row>
    <row r="645" spans="1:36" ht="20.25" x14ac:dyDescent="0.3">
      <c r="A645" s="196" t="s">
        <v>42</v>
      </c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</row>
    <row r="646" spans="1:36" x14ac:dyDescent="0.2">
      <c r="A646" s="197" t="s">
        <v>56</v>
      </c>
      <c r="B646" s="197"/>
      <c r="C646" s="197"/>
      <c r="D646" s="197"/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</row>
    <row r="647" spans="1:36" x14ac:dyDescent="0.2">
      <c r="A647" s="203" t="s">
        <v>138</v>
      </c>
      <c r="B647" s="204"/>
      <c r="C647" s="204"/>
      <c r="D647" s="204"/>
      <c r="E647" s="204"/>
      <c r="F647" s="204"/>
      <c r="G647" s="204"/>
      <c r="H647" s="204"/>
      <c r="I647" s="204"/>
      <c r="J647" s="204"/>
      <c r="K647" s="204"/>
      <c r="L647" s="204"/>
      <c r="M647" s="204"/>
      <c r="N647" s="204"/>
      <c r="O647" s="204"/>
      <c r="P647" s="204"/>
      <c r="Q647" s="204"/>
      <c r="R647" s="204"/>
      <c r="S647" s="204"/>
      <c r="T647" s="204"/>
      <c r="U647" s="204"/>
      <c r="V647" s="204"/>
      <c r="W647" s="204"/>
      <c r="X647" s="204"/>
      <c r="Y647" s="204"/>
      <c r="Z647" s="204"/>
      <c r="AA647" s="204"/>
      <c r="AB647" s="204"/>
      <c r="AC647" s="204"/>
      <c r="AD647" s="204"/>
      <c r="AE647" s="204"/>
      <c r="AF647" s="204"/>
      <c r="AG647" s="204"/>
      <c r="AH647" s="204"/>
      <c r="AI647" s="204"/>
    </row>
    <row r="648" spans="1:36" x14ac:dyDescent="0.2">
      <c r="A648" s="197" t="s">
        <v>110</v>
      </c>
      <c r="B648" s="197"/>
      <c r="C648" s="197"/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</row>
    <row r="649" spans="1:36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thickBot="1" x14ac:dyDescent="0.25"/>
    <row r="651" spans="1:36" ht="23.25" customHeight="1" thickTop="1" thickBot="1" x14ac:dyDescent="0.25">
      <c r="A651" s="195" t="s">
        <v>33</v>
      </c>
      <c r="B651" s="199" t="s">
        <v>0</v>
      </c>
      <c r="C651" s="199"/>
      <c r="D651" s="199" t="s">
        <v>12</v>
      </c>
      <c r="E651" s="199"/>
      <c r="F651" s="155"/>
      <c r="G651" s="199" t="s">
        <v>13</v>
      </c>
      <c r="H651" s="199"/>
      <c r="I651" s="155"/>
      <c r="J651" s="199" t="s">
        <v>14</v>
      </c>
      <c r="K651" s="199"/>
      <c r="L651" s="155"/>
      <c r="M651" s="199" t="s">
        <v>15</v>
      </c>
      <c r="N651" s="199"/>
      <c r="O651" s="155"/>
      <c r="P651" s="199" t="s">
        <v>27</v>
      </c>
      <c r="Q651" s="199"/>
      <c r="R651" s="155"/>
      <c r="S651" s="199" t="s">
        <v>35</v>
      </c>
      <c r="T651" s="199"/>
      <c r="U651" s="155"/>
      <c r="V651" s="199" t="s">
        <v>16</v>
      </c>
      <c r="W651" s="199"/>
      <c r="X651" s="155"/>
      <c r="Y651" s="199" t="s">
        <v>68</v>
      </c>
      <c r="Z651" s="199"/>
      <c r="AA651" s="155"/>
      <c r="AB651" s="199" t="s">
        <v>34</v>
      </c>
      <c r="AC651" s="199"/>
      <c r="AD651" s="155"/>
      <c r="AE651" s="199" t="s">
        <v>17</v>
      </c>
      <c r="AF651" s="199"/>
      <c r="AG651" s="155"/>
      <c r="AH651" s="199" t="s">
        <v>18</v>
      </c>
      <c r="AI651" s="199"/>
      <c r="AJ651" s="73"/>
    </row>
    <row r="652" spans="1:36" ht="25.5" thickTop="1" thickBot="1" x14ac:dyDescent="0.25">
      <c r="A652" s="202"/>
      <c r="B652" s="155" t="s">
        <v>28</v>
      </c>
      <c r="C652" s="155" t="s">
        <v>25</v>
      </c>
      <c r="D652" s="155" t="s">
        <v>28</v>
      </c>
      <c r="E652" s="155" t="s">
        <v>25</v>
      </c>
      <c r="F652" s="155"/>
      <c r="G652" s="155" t="s">
        <v>28</v>
      </c>
      <c r="H652" s="155" t="s">
        <v>25</v>
      </c>
      <c r="I652" s="155"/>
      <c r="J652" s="155" t="s">
        <v>28</v>
      </c>
      <c r="K652" s="155" t="s">
        <v>25</v>
      </c>
      <c r="L652" s="155"/>
      <c r="M652" s="155" t="s">
        <v>28</v>
      </c>
      <c r="N652" s="155" t="s">
        <v>25</v>
      </c>
      <c r="O652" s="155"/>
      <c r="P652" s="155" t="s">
        <v>28</v>
      </c>
      <c r="Q652" s="155" t="s">
        <v>25</v>
      </c>
      <c r="R652" s="155"/>
      <c r="S652" s="155" t="s">
        <v>28</v>
      </c>
      <c r="T652" s="155" t="s">
        <v>25</v>
      </c>
      <c r="U652" s="155"/>
      <c r="V652" s="155" t="s">
        <v>28</v>
      </c>
      <c r="W652" s="155" t="s">
        <v>25</v>
      </c>
      <c r="X652" s="155"/>
      <c r="Y652" s="155" t="s">
        <v>28</v>
      </c>
      <c r="Z652" s="155" t="s">
        <v>25</v>
      </c>
      <c r="AA652" s="155"/>
      <c r="AB652" s="155" t="s">
        <v>28</v>
      </c>
      <c r="AC652" s="155" t="s">
        <v>25</v>
      </c>
      <c r="AD652" s="155"/>
      <c r="AE652" s="155" t="s">
        <v>28</v>
      </c>
      <c r="AF652" s="155" t="s">
        <v>25</v>
      </c>
      <c r="AG652" s="155"/>
      <c r="AH652" s="155" t="s">
        <v>28</v>
      </c>
      <c r="AI652" s="155" t="s">
        <v>25</v>
      </c>
      <c r="AJ652" s="73"/>
    </row>
    <row r="653" spans="1:36" ht="15.95" customHeight="1" thickTop="1" thickBot="1" x14ac:dyDescent="0.25">
      <c r="A653" s="101" t="s">
        <v>88</v>
      </c>
      <c r="B653" s="102">
        <f t="shared" ref="B653:B690" si="163">(D653+G653+J653+M653+P653+S653+V653+Y653+AB653+AE653+AH653)</f>
        <v>0</v>
      </c>
      <c r="C653" s="102">
        <f t="shared" ref="C653:C690" si="164">(E653+H653+K653+N653+Q653+T653+W653+Z653+AC653+AF653+AI653)</f>
        <v>0</v>
      </c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01"/>
      <c r="AG653" s="101"/>
      <c r="AH653" s="101"/>
      <c r="AI653" s="101"/>
      <c r="AJ653" s="98">
        <f>AH653+AI653</f>
        <v>0</v>
      </c>
    </row>
    <row r="654" spans="1:36" ht="15.95" customHeight="1" thickTop="1" thickBot="1" x14ac:dyDescent="0.25">
      <c r="A654" s="52" t="s">
        <v>118</v>
      </c>
      <c r="B654" s="102">
        <f t="shared" si="163"/>
        <v>0</v>
      </c>
      <c r="C654" s="102">
        <f t="shared" si="164"/>
        <v>0</v>
      </c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/>
      <c r="AA654" s="101"/>
      <c r="AB654" s="101"/>
      <c r="AC654" s="101"/>
      <c r="AD654" s="101"/>
      <c r="AE654" s="101"/>
      <c r="AF654" s="101"/>
      <c r="AG654" s="101"/>
      <c r="AH654" s="101"/>
      <c r="AI654" s="101"/>
      <c r="AJ654" s="98">
        <f t="shared" ref="AJ654:AJ690" si="165">AH654+AI654</f>
        <v>0</v>
      </c>
    </row>
    <row r="655" spans="1:36" ht="15.95" customHeight="1" thickTop="1" thickBot="1" x14ac:dyDescent="0.25">
      <c r="A655" s="52" t="s">
        <v>97</v>
      </c>
      <c r="B655" s="102">
        <f t="shared" si="163"/>
        <v>0</v>
      </c>
      <c r="C655" s="102">
        <f t="shared" si="164"/>
        <v>0</v>
      </c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/>
      <c r="AA655" s="101"/>
      <c r="AB655" s="101"/>
      <c r="AC655" s="101"/>
      <c r="AD655" s="101"/>
      <c r="AE655" s="101"/>
      <c r="AF655" s="101"/>
      <c r="AG655" s="101"/>
      <c r="AH655" s="101"/>
      <c r="AI655" s="101"/>
      <c r="AJ655" s="98">
        <f t="shared" si="165"/>
        <v>0</v>
      </c>
    </row>
    <row r="656" spans="1:36" ht="15.95" customHeight="1" thickTop="1" thickBot="1" x14ac:dyDescent="0.25">
      <c r="A656" s="52" t="s">
        <v>94</v>
      </c>
      <c r="B656" s="102">
        <f t="shared" si="163"/>
        <v>0</v>
      </c>
      <c r="C656" s="102">
        <f t="shared" si="164"/>
        <v>0</v>
      </c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/>
      <c r="AA656" s="101"/>
      <c r="AB656" s="101"/>
      <c r="AC656" s="101"/>
      <c r="AD656" s="101"/>
      <c r="AE656" s="101"/>
      <c r="AF656" s="101"/>
      <c r="AG656" s="101"/>
      <c r="AH656" s="101"/>
      <c r="AI656" s="101"/>
      <c r="AJ656" s="98">
        <f t="shared" si="165"/>
        <v>0</v>
      </c>
    </row>
    <row r="657" spans="1:36" ht="15.95" customHeight="1" thickTop="1" thickBot="1" x14ac:dyDescent="0.25">
      <c r="A657" s="52" t="s">
        <v>89</v>
      </c>
      <c r="B657" s="102">
        <f t="shared" si="163"/>
        <v>0</v>
      </c>
      <c r="C657" s="102">
        <f t="shared" si="164"/>
        <v>0</v>
      </c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/>
      <c r="AA657" s="101"/>
      <c r="AB657" s="101"/>
      <c r="AC657" s="101"/>
      <c r="AD657" s="101"/>
      <c r="AE657" s="101"/>
      <c r="AF657" s="101"/>
      <c r="AG657" s="101"/>
      <c r="AH657" s="101"/>
      <c r="AI657" s="101"/>
      <c r="AJ657" s="98">
        <f t="shared" si="165"/>
        <v>0</v>
      </c>
    </row>
    <row r="658" spans="1:36" ht="15.95" customHeight="1" thickTop="1" thickBot="1" x14ac:dyDescent="0.25">
      <c r="A658" s="52" t="s">
        <v>127</v>
      </c>
      <c r="B658" s="102">
        <f t="shared" si="163"/>
        <v>0</v>
      </c>
      <c r="C658" s="102">
        <f t="shared" si="164"/>
        <v>0</v>
      </c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/>
      <c r="AA658" s="101"/>
      <c r="AB658" s="101"/>
      <c r="AC658" s="101"/>
      <c r="AD658" s="101"/>
      <c r="AE658" s="101"/>
      <c r="AF658" s="101"/>
      <c r="AG658" s="101"/>
      <c r="AH658" s="101"/>
      <c r="AI658" s="101"/>
      <c r="AJ658" s="98">
        <f t="shared" si="165"/>
        <v>0</v>
      </c>
    </row>
    <row r="659" spans="1:36" ht="15.95" customHeight="1" thickTop="1" thickBot="1" x14ac:dyDescent="0.25">
      <c r="A659" s="52" t="s">
        <v>91</v>
      </c>
      <c r="B659" s="102">
        <f t="shared" si="163"/>
        <v>0</v>
      </c>
      <c r="C659" s="102">
        <f t="shared" si="164"/>
        <v>0</v>
      </c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/>
      <c r="AA659" s="101"/>
      <c r="AB659" s="101"/>
      <c r="AC659" s="101"/>
      <c r="AD659" s="101"/>
      <c r="AE659" s="101"/>
      <c r="AF659" s="101"/>
      <c r="AG659" s="101"/>
      <c r="AH659" s="101"/>
      <c r="AI659" s="101"/>
      <c r="AJ659" s="98">
        <f t="shared" si="165"/>
        <v>0</v>
      </c>
    </row>
    <row r="660" spans="1:36" ht="15.95" customHeight="1" thickTop="1" thickBot="1" x14ac:dyDescent="0.25">
      <c r="A660" s="52" t="s">
        <v>123</v>
      </c>
      <c r="B660" s="102">
        <f t="shared" si="163"/>
        <v>0</v>
      </c>
      <c r="C660" s="102">
        <f t="shared" si="164"/>
        <v>0</v>
      </c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/>
      <c r="AA660" s="101"/>
      <c r="AB660" s="101"/>
      <c r="AC660" s="101"/>
      <c r="AD660" s="101"/>
      <c r="AE660" s="101"/>
      <c r="AF660" s="101"/>
      <c r="AG660" s="101"/>
      <c r="AH660" s="101"/>
      <c r="AI660" s="103"/>
      <c r="AJ660" s="98">
        <f t="shared" si="165"/>
        <v>0</v>
      </c>
    </row>
    <row r="661" spans="1:36" ht="15.95" customHeight="1" thickTop="1" thickBot="1" x14ac:dyDescent="0.25">
      <c r="A661" s="52" t="s">
        <v>78</v>
      </c>
      <c r="B661" s="102">
        <f t="shared" si="163"/>
        <v>0</v>
      </c>
      <c r="C661" s="102">
        <f t="shared" si="164"/>
        <v>0</v>
      </c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/>
      <c r="AA661" s="101"/>
      <c r="AB661" s="101"/>
      <c r="AC661" s="101"/>
      <c r="AD661" s="101"/>
      <c r="AE661" s="101"/>
      <c r="AF661" s="101"/>
      <c r="AG661" s="101"/>
      <c r="AH661" s="101"/>
      <c r="AI661" s="101"/>
      <c r="AJ661" s="98">
        <f t="shared" si="165"/>
        <v>0</v>
      </c>
    </row>
    <row r="662" spans="1:36" ht="15.95" customHeight="1" thickTop="1" thickBot="1" x14ac:dyDescent="0.25">
      <c r="A662" s="52" t="s">
        <v>93</v>
      </c>
      <c r="B662" s="102">
        <f t="shared" si="163"/>
        <v>0</v>
      </c>
      <c r="C662" s="102">
        <f t="shared" si="164"/>
        <v>0</v>
      </c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  <c r="AA662" s="101"/>
      <c r="AB662" s="101"/>
      <c r="AC662" s="101"/>
      <c r="AD662" s="101"/>
      <c r="AE662" s="101"/>
      <c r="AF662" s="101"/>
      <c r="AG662" s="101"/>
      <c r="AH662" s="101"/>
      <c r="AI662" s="101"/>
      <c r="AJ662" s="98">
        <f t="shared" si="165"/>
        <v>0</v>
      </c>
    </row>
    <row r="663" spans="1:36" ht="15.95" customHeight="1" thickTop="1" thickBot="1" x14ac:dyDescent="0.25">
      <c r="A663" s="52" t="s">
        <v>96</v>
      </c>
      <c r="B663" s="102">
        <f t="shared" si="163"/>
        <v>0</v>
      </c>
      <c r="C663" s="102">
        <f t="shared" si="164"/>
        <v>0</v>
      </c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/>
      <c r="AA663" s="101"/>
      <c r="AB663" s="101"/>
      <c r="AC663" s="101"/>
      <c r="AD663" s="101"/>
      <c r="AE663" s="101"/>
      <c r="AF663" s="101"/>
      <c r="AG663" s="101"/>
      <c r="AH663" s="101"/>
      <c r="AI663" s="101"/>
      <c r="AJ663" s="98">
        <f t="shared" si="165"/>
        <v>0</v>
      </c>
    </row>
    <row r="664" spans="1:36" ht="15.95" customHeight="1" thickTop="1" thickBot="1" x14ac:dyDescent="0.25">
      <c r="A664" s="52" t="s">
        <v>83</v>
      </c>
      <c r="B664" s="102">
        <f t="shared" si="163"/>
        <v>0</v>
      </c>
      <c r="C664" s="102">
        <f t="shared" si="164"/>
        <v>0</v>
      </c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/>
      <c r="AA664" s="101"/>
      <c r="AB664" s="101"/>
      <c r="AC664" s="101"/>
      <c r="AD664" s="101"/>
      <c r="AE664" s="101"/>
      <c r="AF664" s="101"/>
      <c r="AG664" s="101"/>
      <c r="AH664" s="101"/>
      <c r="AI664" s="101"/>
      <c r="AJ664" s="98">
        <f t="shared" si="165"/>
        <v>0</v>
      </c>
    </row>
    <row r="665" spans="1:36" ht="15.95" customHeight="1" thickTop="1" thickBot="1" x14ac:dyDescent="0.25">
      <c r="A665" s="52" t="s">
        <v>125</v>
      </c>
      <c r="B665" s="102">
        <f t="shared" si="163"/>
        <v>0</v>
      </c>
      <c r="C665" s="102">
        <f t="shared" si="164"/>
        <v>0</v>
      </c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  <c r="Z665" s="101"/>
      <c r="AA665" s="101"/>
      <c r="AB665" s="101"/>
      <c r="AC665" s="101"/>
      <c r="AD665" s="101"/>
      <c r="AE665" s="101"/>
      <c r="AF665" s="101"/>
      <c r="AG665" s="101"/>
      <c r="AH665" s="101"/>
      <c r="AI665" s="101"/>
      <c r="AJ665" s="98">
        <f t="shared" si="165"/>
        <v>0</v>
      </c>
    </row>
    <row r="666" spans="1:36" ht="15.95" customHeight="1" thickTop="1" thickBot="1" x14ac:dyDescent="0.25">
      <c r="A666" s="52" t="s">
        <v>81</v>
      </c>
      <c r="B666" s="102">
        <f t="shared" si="163"/>
        <v>0</v>
      </c>
      <c r="C666" s="102">
        <f t="shared" si="164"/>
        <v>0</v>
      </c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  <c r="Z666" s="101"/>
      <c r="AA666" s="101"/>
      <c r="AB666" s="101"/>
      <c r="AC666" s="101"/>
      <c r="AD666" s="101"/>
      <c r="AE666" s="101"/>
      <c r="AF666" s="101"/>
      <c r="AG666" s="101"/>
      <c r="AH666" s="101"/>
      <c r="AI666" s="101"/>
      <c r="AJ666" s="98">
        <f t="shared" si="165"/>
        <v>0</v>
      </c>
    </row>
    <row r="667" spans="1:36" ht="15.95" customHeight="1" thickTop="1" thickBot="1" x14ac:dyDescent="0.25">
      <c r="A667" s="52" t="s">
        <v>80</v>
      </c>
      <c r="B667" s="102">
        <f t="shared" si="163"/>
        <v>0</v>
      </c>
      <c r="C667" s="102">
        <f t="shared" si="164"/>
        <v>0</v>
      </c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  <c r="Z667" s="101"/>
      <c r="AA667" s="101"/>
      <c r="AB667" s="101"/>
      <c r="AC667" s="101"/>
      <c r="AD667" s="101"/>
      <c r="AE667" s="101"/>
      <c r="AF667" s="101"/>
      <c r="AG667" s="101"/>
      <c r="AH667" s="101"/>
      <c r="AI667" s="101"/>
      <c r="AJ667" s="98">
        <f t="shared" si="165"/>
        <v>0</v>
      </c>
    </row>
    <row r="668" spans="1:36" ht="15.95" customHeight="1" thickTop="1" thickBot="1" x14ac:dyDescent="0.25">
      <c r="A668" s="52" t="s">
        <v>104</v>
      </c>
      <c r="B668" s="102">
        <f t="shared" si="163"/>
        <v>0</v>
      </c>
      <c r="C668" s="102">
        <f t="shared" si="164"/>
        <v>0</v>
      </c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  <c r="Z668" s="101"/>
      <c r="AA668" s="101"/>
      <c r="AB668" s="101"/>
      <c r="AC668" s="101"/>
      <c r="AD668" s="101"/>
      <c r="AE668" s="101"/>
      <c r="AF668" s="101"/>
      <c r="AG668" s="101"/>
      <c r="AH668" s="101"/>
      <c r="AI668" s="101"/>
      <c r="AJ668" s="98">
        <f t="shared" si="165"/>
        <v>0</v>
      </c>
    </row>
    <row r="669" spans="1:36" ht="15.95" customHeight="1" thickTop="1" thickBot="1" x14ac:dyDescent="0.25">
      <c r="A669" s="52" t="s">
        <v>79</v>
      </c>
      <c r="B669" s="102">
        <f t="shared" si="163"/>
        <v>0</v>
      </c>
      <c r="C669" s="102">
        <f t="shared" si="164"/>
        <v>0</v>
      </c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  <c r="Z669" s="101"/>
      <c r="AA669" s="101"/>
      <c r="AB669" s="101"/>
      <c r="AC669" s="101"/>
      <c r="AD669" s="101"/>
      <c r="AE669" s="101"/>
      <c r="AF669" s="101"/>
      <c r="AG669" s="101"/>
      <c r="AH669" s="101"/>
      <c r="AI669" s="101"/>
      <c r="AJ669" s="98">
        <f t="shared" si="165"/>
        <v>0</v>
      </c>
    </row>
    <row r="670" spans="1:36" ht="15.95" customHeight="1" thickTop="1" thickBot="1" x14ac:dyDescent="0.25">
      <c r="A670" s="52" t="s">
        <v>84</v>
      </c>
      <c r="B670" s="102">
        <f t="shared" si="163"/>
        <v>0</v>
      </c>
      <c r="C670" s="102">
        <f t="shared" si="164"/>
        <v>0</v>
      </c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  <c r="Z670" s="101"/>
      <c r="AA670" s="101"/>
      <c r="AB670" s="101"/>
      <c r="AC670" s="101"/>
      <c r="AD670" s="101"/>
      <c r="AE670" s="101"/>
      <c r="AF670" s="101"/>
      <c r="AG670" s="101"/>
      <c r="AH670" s="101"/>
      <c r="AI670" s="101"/>
      <c r="AJ670" s="98">
        <f t="shared" si="165"/>
        <v>0</v>
      </c>
    </row>
    <row r="671" spans="1:36" ht="15.95" customHeight="1" thickTop="1" thickBot="1" x14ac:dyDescent="0.25">
      <c r="A671" s="52" t="s">
        <v>98</v>
      </c>
      <c r="B671" s="102">
        <f t="shared" si="163"/>
        <v>0</v>
      </c>
      <c r="C671" s="102">
        <f t="shared" si="164"/>
        <v>0</v>
      </c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  <c r="Z671" s="101"/>
      <c r="AA671" s="101"/>
      <c r="AB671" s="101"/>
      <c r="AC671" s="101"/>
      <c r="AD671" s="101"/>
      <c r="AE671" s="101"/>
      <c r="AF671" s="101"/>
      <c r="AG671" s="101"/>
      <c r="AH671" s="101"/>
      <c r="AI671" s="101"/>
      <c r="AJ671" s="98">
        <f t="shared" si="165"/>
        <v>0</v>
      </c>
    </row>
    <row r="672" spans="1:36" ht="15.95" customHeight="1" thickTop="1" thickBot="1" x14ac:dyDescent="0.25">
      <c r="A672" s="52" t="s">
        <v>90</v>
      </c>
      <c r="B672" s="102">
        <f t="shared" si="163"/>
        <v>0</v>
      </c>
      <c r="C672" s="102">
        <f t="shared" si="164"/>
        <v>0</v>
      </c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  <c r="Z672" s="101"/>
      <c r="AA672" s="101"/>
      <c r="AB672" s="101"/>
      <c r="AC672" s="101"/>
      <c r="AD672" s="101"/>
      <c r="AE672" s="101"/>
      <c r="AF672" s="101"/>
      <c r="AG672" s="101"/>
      <c r="AH672" s="101"/>
      <c r="AI672" s="101"/>
      <c r="AJ672" s="98">
        <f t="shared" si="165"/>
        <v>0</v>
      </c>
    </row>
    <row r="673" spans="1:36" ht="15.95" customHeight="1" thickTop="1" thickBot="1" x14ac:dyDescent="0.25">
      <c r="A673" s="52" t="s">
        <v>99</v>
      </c>
      <c r="B673" s="102">
        <f t="shared" si="163"/>
        <v>0</v>
      </c>
      <c r="C673" s="102">
        <f t="shared" si="164"/>
        <v>0</v>
      </c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  <c r="Z673" s="101"/>
      <c r="AA673" s="101"/>
      <c r="AB673" s="101"/>
      <c r="AC673" s="101"/>
      <c r="AD673" s="101"/>
      <c r="AE673" s="101"/>
      <c r="AF673" s="101"/>
      <c r="AG673" s="101"/>
      <c r="AH673" s="101"/>
      <c r="AI673" s="101"/>
      <c r="AJ673" s="98">
        <f t="shared" si="165"/>
        <v>0</v>
      </c>
    </row>
    <row r="674" spans="1:36" ht="15.95" customHeight="1" thickTop="1" thickBot="1" x14ac:dyDescent="0.25">
      <c r="A674" s="51" t="s">
        <v>112</v>
      </c>
      <c r="B674" s="102">
        <f t="shared" si="163"/>
        <v>0</v>
      </c>
      <c r="C674" s="102">
        <f t="shared" si="164"/>
        <v>0</v>
      </c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  <c r="Z674" s="101"/>
      <c r="AA674" s="101"/>
      <c r="AB674" s="101"/>
      <c r="AC674" s="101"/>
      <c r="AD674" s="101"/>
      <c r="AE674" s="101"/>
      <c r="AF674" s="101"/>
      <c r="AG674" s="101"/>
      <c r="AH674" s="101"/>
      <c r="AI674" s="101"/>
      <c r="AJ674" s="98">
        <f t="shared" si="165"/>
        <v>0</v>
      </c>
    </row>
    <row r="675" spans="1:36" ht="15.95" customHeight="1" thickTop="1" thickBot="1" x14ac:dyDescent="0.25">
      <c r="A675" s="52" t="s">
        <v>103</v>
      </c>
      <c r="B675" s="102">
        <f t="shared" si="163"/>
        <v>0</v>
      </c>
      <c r="C675" s="102">
        <f t="shared" si="164"/>
        <v>0</v>
      </c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  <c r="Z675" s="101"/>
      <c r="AA675" s="101"/>
      <c r="AB675" s="101"/>
      <c r="AC675" s="101"/>
      <c r="AD675" s="101"/>
      <c r="AE675" s="101"/>
      <c r="AF675" s="101"/>
      <c r="AG675" s="101"/>
      <c r="AH675" s="101"/>
      <c r="AI675" s="101"/>
      <c r="AJ675" s="98">
        <f t="shared" si="165"/>
        <v>0</v>
      </c>
    </row>
    <row r="676" spans="1:36" ht="15.95" customHeight="1" thickTop="1" thickBot="1" x14ac:dyDescent="0.25">
      <c r="A676" s="52" t="s">
        <v>82</v>
      </c>
      <c r="B676" s="102">
        <f t="shared" si="163"/>
        <v>0</v>
      </c>
      <c r="C676" s="102">
        <f t="shared" si="164"/>
        <v>0</v>
      </c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  <c r="Z676" s="101"/>
      <c r="AA676" s="101"/>
      <c r="AB676" s="101"/>
      <c r="AC676" s="101"/>
      <c r="AD676" s="101"/>
      <c r="AE676" s="101"/>
      <c r="AF676" s="101"/>
      <c r="AG676" s="101"/>
      <c r="AH676" s="101"/>
      <c r="AI676" s="101"/>
      <c r="AJ676" s="98">
        <f t="shared" si="165"/>
        <v>0</v>
      </c>
    </row>
    <row r="677" spans="1:36" ht="15.95" customHeight="1" thickTop="1" thickBot="1" x14ac:dyDescent="0.25">
      <c r="A677" s="52" t="s">
        <v>102</v>
      </c>
      <c r="B677" s="102">
        <f t="shared" si="163"/>
        <v>0</v>
      </c>
      <c r="C677" s="102">
        <f t="shared" si="164"/>
        <v>0</v>
      </c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  <c r="AA677" s="101"/>
      <c r="AB677" s="101"/>
      <c r="AC677" s="101"/>
      <c r="AD677" s="101"/>
      <c r="AE677" s="101"/>
      <c r="AF677" s="101"/>
      <c r="AG677" s="101"/>
      <c r="AH677" s="101"/>
      <c r="AI677" s="101"/>
      <c r="AJ677" s="98">
        <f t="shared" si="165"/>
        <v>0</v>
      </c>
    </row>
    <row r="678" spans="1:36" ht="15.95" customHeight="1" thickTop="1" thickBot="1" x14ac:dyDescent="0.25">
      <c r="A678" s="52" t="s">
        <v>111</v>
      </c>
      <c r="B678" s="102">
        <f t="shared" si="163"/>
        <v>0</v>
      </c>
      <c r="C678" s="102">
        <f t="shared" si="164"/>
        <v>0</v>
      </c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  <c r="Z678" s="101"/>
      <c r="AA678" s="101"/>
      <c r="AB678" s="101"/>
      <c r="AC678" s="101"/>
      <c r="AD678" s="101"/>
      <c r="AE678" s="101"/>
      <c r="AF678" s="101"/>
      <c r="AG678" s="101"/>
      <c r="AH678" s="101"/>
      <c r="AI678" s="101"/>
      <c r="AJ678" s="98">
        <f t="shared" si="165"/>
        <v>0</v>
      </c>
    </row>
    <row r="679" spans="1:36" ht="15.95" customHeight="1" thickTop="1" thickBot="1" x14ac:dyDescent="0.25">
      <c r="A679" s="52" t="s">
        <v>113</v>
      </c>
      <c r="B679" s="102">
        <f t="shared" si="163"/>
        <v>0</v>
      </c>
      <c r="C679" s="102">
        <f t="shared" si="164"/>
        <v>0</v>
      </c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  <c r="Z679" s="101"/>
      <c r="AA679" s="101"/>
      <c r="AB679" s="101"/>
      <c r="AC679" s="101"/>
      <c r="AD679" s="101"/>
      <c r="AE679" s="101"/>
      <c r="AF679" s="101"/>
      <c r="AG679" s="101"/>
      <c r="AH679" s="101"/>
      <c r="AI679" s="101"/>
      <c r="AJ679" s="98">
        <f t="shared" si="165"/>
        <v>0</v>
      </c>
    </row>
    <row r="680" spans="1:36" ht="15.95" customHeight="1" thickTop="1" thickBot="1" x14ac:dyDescent="0.25">
      <c r="A680" s="52" t="s">
        <v>116</v>
      </c>
      <c r="B680" s="102">
        <f t="shared" si="163"/>
        <v>0</v>
      </c>
      <c r="C680" s="102">
        <f t="shared" si="164"/>
        <v>0</v>
      </c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  <c r="Z680" s="101"/>
      <c r="AA680" s="101"/>
      <c r="AB680" s="101"/>
      <c r="AC680" s="101"/>
      <c r="AD680" s="101"/>
      <c r="AE680" s="101"/>
      <c r="AF680" s="101"/>
      <c r="AG680" s="101"/>
      <c r="AH680" s="101"/>
      <c r="AI680" s="101"/>
      <c r="AJ680" s="98">
        <f t="shared" si="165"/>
        <v>0</v>
      </c>
    </row>
    <row r="681" spans="1:36" ht="15.95" customHeight="1" thickTop="1" thickBot="1" x14ac:dyDescent="0.25">
      <c r="A681" s="52" t="s">
        <v>120</v>
      </c>
      <c r="B681" s="102">
        <f t="shared" si="163"/>
        <v>0</v>
      </c>
      <c r="C681" s="102">
        <f t="shared" si="164"/>
        <v>0</v>
      </c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  <c r="Z681" s="101"/>
      <c r="AA681" s="101"/>
      <c r="AB681" s="101"/>
      <c r="AC681" s="101"/>
      <c r="AD681" s="101"/>
      <c r="AE681" s="101"/>
      <c r="AF681" s="101"/>
      <c r="AG681" s="101"/>
      <c r="AH681" s="101"/>
      <c r="AI681" s="101"/>
      <c r="AJ681" s="98">
        <f t="shared" si="165"/>
        <v>0</v>
      </c>
    </row>
    <row r="682" spans="1:36" s="45" customFormat="1" ht="15.95" customHeight="1" thickTop="1" thickBot="1" x14ac:dyDescent="0.25">
      <c r="A682" s="52" t="s">
        <v>100</v>
      </c>
      <c r="B682" s="104">
        <f t="shared" si="163"/>
        <v>0</v>
      </c>
      <c r="C682" s="104">
        <f t="shared" si="164"/>
        <v>0</v>
      </c>
      <c r="D682" s="105"/>
      <c r="E682" s="105"/>
      <c r="F682" s="101"/>
      <c r="G682" s="105"/>
      <c r="H682" s="105"/>
      <c r="I682" s="101"/>
      <c r="J682" s="105"/>
      <c r="K682" s="105"/>
      <c r="L682" s="101"/>
      <c r="M682" s="105"/>
      <c r="N682" s="105"/>
      <c r="O682" s="101"/>
      <c r="P682" s="105"/>
      <c r="Q682" s="105"/>
      <c r="R682" s="101"/>
      <c r="S682" s="105"/>
      <c r="T682" s="105"/>
      <c r="U682" s="101"/>
      <c r="V682" s="105"/>
      <c r="W682" s="105"/>
      <c r="X682" s="101"/>
      <c r="Y682" s="105"/>
      <c r="Z682" s="105"/>
      <c r="AA682" s="101"/>
      <c r="AB682" s="105"/>
      <c r="AC682" s="105"/>
      <c r="AD682" s="101"/>
      <c r="AE682" s="105"/>
      <c r="AF682" s="105"/>
      <c r="AG682" s="101"/>
      <c r="AH682" s="105"/>
      <c r="AI682" s="105"/>
      <c r="AJ682" s="99">
        <f t="shared" si="165"/>
        <v>0</v>
      </c>
    </row>
    <row r="683" spans="1:36" ht="15.95" customHeight="1" thickTop="1" thickBot="1" x14ac:dyDescent="0.25">
      <c r="A683" s="51" t="s">
        <v>106</v>
      </c>
      <c r="B683" s="102">
        <f t="shared" si="163"/>
        <v>0</v>
      </c>
      <c r="C683" s="102">
        <f t="shared" si="164"/>
        <v>0</v>
      </c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  <c r="Z683" s="101"/>
      <c r="AA683" s="101"/>
      <c r="AB683" s="101"/>
      <c r="AC683" s="101"/>
      <c r="AD683" s="101"/>
      <c r="AE683" s="101"/>
      <c r="AF683" s="101"/>
      <c r="AG683" s="101"/>
      <c r="AH683" s="101"/>
      <c r="AI683" s="101"/>
      <c r="AJ683" s="98">
        <f t="shared" si="165"/>
        <v>0</v>
      </c>
    </row>
    <row r="684" spans="1:36" s="45" customFormat="1" ht="15.95" customHeight="1" thickTop="1" thickBot="1" x14ac:dyDescent="0.25">
      <c r="A684" s="52" t="s">
        <v>119</v>
      </c>
      <c r="B684" s="104">
        <f t="shared" si="163"/>
        <v>0</v>
      </c>
      <c r="C684" s="104">
        <f t="shared" si="164"/>
        <v>0</v>
      </c>
      <c r="D684" s="105"/>
      <c r="E684" s="105"/>
      <c r="F684" s="101"/>
      <c r="G684" s="105"/>
      <c r="H684" s="105"/>
      <c r="I684" s="101"/>
      <c r="J684" s="105"/>
      <c r="K684" s="105"/>
      <c r="L684" s="101"/>
      <c r="M684" s="105"/>
      <c r="N684" s="105"/>
      <c r="O684" s="101"/>
      <c r="P684" s="105"/>
      <c r="Q684" s="105"/>
      <c r="R684" s="101"/>
      <c r="S684" s="105"/>
      <c r="T684" s="105"/>
      <c r="U684" s="101"/>
      <c r="V684" s="105"/>
      <c r="W684" s="105"/>
      <c r="X684" s="101"/>
      <c r="Y684" s="105"/>
      <c r="Z684" s="105"/>
      <c r="AA684" s="101"/>
      <c r="AB684" s="105"/>
      <c r="AC684" s="105"/>
      <c r="AD684" s="101"/>
      <c r="AE684" s="105"/>
      <c r="AF684" s="105"/>
      <c r="AG684" s="101"/>
      <c r="AH684" s="105"/>
      <c r="AI684" s="105"/>
      <c r="AJ684" s="99">
        <f t="shared" si="165"/>
        <v>0</v>
      </c>
    </row>
    <row r="685" spans="1:36" ht="15.95" customHeight="1" thickTop="1" thickBot="1" x14ac:dyDescent="0.25">
      <c r="A685" s="52" t="s">
        <v>115</v>
      </c>
      <c r="B685" s="102">
        <f t="shared" si="163"/>
        <v>0</v>
      </c>
      <c r="C685" s="102">
        <f t="shared" si="164"/>
        <v>0</v>
      </c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  <c r="Z685" s="101"/>
      <c r="AA685" s="101"/>
      <c r="AB685" s="101"/>
      <c r="AC685" s="101"/>
      <c r="AD685" s="101"/>
      <c r="AE685" s="101"/>
      <c r="AF685" s="101"/>
      <c r="AG685" s="101"/>
      <c r="AH685" s="101"/>
      <c r="AI685" s="101"/>
      <c r="AJ685" s="98">
        <f t="shared" si="165"/>
        <v>0</v>
      </c>
    </row>
    <row r="686" spans="1:36" ht="15.95" customHeight="1" thickTop="1" thickBot="1" x14ac:dyDescent="0.25">
      <c r="A686" s="52" t="s">
        <v>117</v>
      </c>
      <c r="B686" s="102">
        <f t="shared" si="163"/>
        <v>0</v>
      </c>
      <c r="C686" s="102">
        <f t="shared" si="164"/>
        <v>0</v>
      </c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  <c r="Z686" s="101"/>
      <c r="AA686" s="101"/>
      <c r="AB686" s="101"/>
      <c r="AC686" s="101"/>
      <c r="AD686" s="101"/>
      <c r="AE686" s="101"/>
      <c r="AF686" s="101"/>
      <c r="AG686" s="101"/>
      <c r="AH686" s="101"/>
      <c r="AI686" s="101"/>
      <c r="AJ686" s="98">
        <f t="shared" si="165"/>
        <v>0</v>
      </c>
    </row>
    <row r="687" spans="1:36" s="45" customFormat="1" ht="15.95" customHeight="1" thickTop="1" thickBot="1" x14ac:dyDescent="0.25">
      <c r="A687" s="52" t="s">
        <v>122</v>
      </c>
      <c r="B687" s="104">
        <f t="shared" si="163"/>
        <v>0</v>
      </c>
      <c r="C687" s="104">
        <f t="shared" si="164"/>
        <v>0</v>
      </c>
      <c r="D687" s="105"/>
      <c r="E687" s="105"/>
      <c r="F687" s="101"/>
      <c r="G687" s="105"/>
      <c r="H687" s="105"/>
      <c r="I687" s="101"/>
      <c r="J687" s="105"/>
      <c r="K687" s="105"/>
      <c r="L687" s="101"/>
      <c r="M687" s="105"/>
      <c r="N687" s="105"/>
      <c r="O687" s="101"/>
      <c r="P687" s="105"/>
      <c r="Q687" s="105"/>
      <c r="R687" s="101"/>
      <c r="S687" s="105"/>
      <c r="T687" s="105"/>
      <c r="U687" s="101"/>
      <c r="V687" s="105"/>
      <c r="W687" s="105"/>
      <c r="X687" s="101"/>
      <c r="Y687" s="105"/>
      <c r="Z687" s="105"/>
      <c r="AA687" s="101"/>
      <c r="AB687" s="105"/>
      <c r="AC687" s="105"/>
      <c r="AD687" s="101"/>
      <c r="AE687" s="105"/>
      <c r="AF687" s="105"/>
      <c r="AG687" s="101"/>
      <c r="AH687" s="105"/>
      <c r="AI687" s="105"/>
      <c r="AJ687" s="99">
        <f t="shared" si="165"/>
        <v>0</v>
      </c>
    </row>
    <row r="688" spans="1:36" s="45" customFormat="1" ht="15.95" customHeight="1" thickTop="1" thickBot="1" x14ac:dyDescent="0.25">
      <c r="A688" s="52" t="s">
        <v>124</v>
      </c>
      <c r="B688" s="104">
        <f t="shared" si="163"/>
        <v>0</v>
      </c>
      <c r="C688" s="104">
        <f t="shared" si="164"/>
        <v>0</v>
      </c>
      <c r="D688" s="105"/>
      <c r="E688" s="105"/>
      <c r="F688" s="101"/>
      <c r="G688" s="105"/>
      <c r="H688" s="105"/>
      <c r="I688" s="101"/>
      <c r="J688" s="105"/>
      <c r="K688" s="105"/>
      <c r="L688" s="101"/>
      <c r="M688" s="105"/>
      <c r="N688" s="105"/>
      <c r="O688" s="101"/>
      <c r="P688" s="105"/>
      <c r="Q688" s="105"/>
      <c r="R688" s="101"/>
      <c r="S688" s="105"/>
      <c r="T688" s="105"/>
      <c r="U688" s="101"/>
      <c r="V688" s="105"/>
      <c r="W688" s="105"/>
      <c r="X688" s="101"/>
      <c r="Y688" s="105"/>
      <c r="Z688" s="105"/>
      <c r="AA688" s="101"/>
      <c r="AB688" s="105"/>
      <c r="AC688" s="105"/>
      <c r="AD688" s="101"/>
      <c r="AE688" s="105"/>
      <c r="AF688" s="105"/>
      <c r="AG688" s="101"/>
      <c r="AH688" s="105"/>
      <c r="AI688" s="105"/>
      <c r="AJ688" s="99">
        <f t="shared" si="165"/>
        <v>0</v>
      </c>
    </row>
    <row r="689" spans="1:36" ht="15.95" customHeight="1" thickTop="1" thickBot="1" x14ac:dyDescent="0.25">
      <c r="A689" s="52" t="s">
        <v>101</v>
      </c>
      <c r="B689" s="102">
        <f t="shared" si="163"/>
        <v>0</v>
      </c>
      <c r="C689" s="102">
        <f t="shared" si="164"/>
        <v>0</v>
      </c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  <c r="Z689" s="101"/>
      <c r="AA689" s="101"/>
      <c r="AB689" s="101"/>
      <c r="AC689" s="101"/>
      <c r="AD689" s="101"/>
      <c r="AE689" s="101"/>
      <c r="AF689" s="101"/>
      <c r="AG689" s="101"/>
      <c r="AH689" s="101"/>
      <c r="AI689" s="101"/>
      <c r="AJ689" s="98">
        <f t="shared" si="165"/>
        <v>0</v>
      </c>
    </row>
    <row r="690" spans="1:36" ht="15.95" customHeight="1" thickTop="1" thickBot="1" x14ac:dyDescent="0.25">
      <c r="A690" s="52" t="s">
        <v>107</v>
      </c>
      <c r="B690" s="102">
        <f t="shared" si="163"/>
        <v>0</v>
      </c>
      <c r="C690" s="102">
        <f t="shared" si="164"/>
        <v>0</v>
      </c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  <c r="Z690" s="101"/>
      <c r="AA690" s="101"/>
      <c r="AB690" s="101"/>
      <c r="AC690" s="101"/>
      <c r="AD690" s="101"/>
      <c r="AE690" s="101"/>
      <c r="AF690" s="101"/>
      <c r="AG690" s="101"/>
      <c r="AH690" s="101"/>
      <c r="AI690" s="101"/>
      <c r="AJ690" s="98">
        <f t="shared" si="165"/>
        <v>0</v>
      </c>
    </row>
    <row r="691" spans="1:36" ht="14.25" thickTop="1" thickBot="1" x14ac:dyDescent="0.25">
      <c r="A691" s="55" t="s">
        <v>19</v>
      </c>
      <c r="B691" s="66">
        <f>SUM(B653:B690)</f>
        <v>0</v>
      </c>
      <c r="C691" s="66">
        <f t="shared" ref="C691:AI691" si="166">SUM(C653:C690)</f>
        <v>0</v>
      </c>
      <c r="D691" s="66">
        <f t="shared" si="166"/>
        <v>0</v>
      </c>
      <c r="E691" s="66">
        <f t="shared" si="166"/>
        <v>0</v>
      </c>
      <c r="F691" s="66">
        <f t="shared" si="166"/>
        <v>0</v>
      </c>
      <c r="G691" s="66">
        <f t="shared" si="166"/>
        <v>0</v>
      </c>
      <c r="H691" s="66">
        <f t="shared" si="166"/>
        <v>0</v>
      </c>
      <c r="I691" s="66">
        <f t="shared" si="166"/>
        <v>0</v>
      </c>
      <c r="J691" s="66">
        <f t="shared" si="166"/>
        <v>0</v>
      </c>
      <c r="K691" s="66">
        <f t="shared" si="166"/>
        <v>0</v>
      </c>
      <c r="L691" s="66">
        <f t="shared" si="166"/>
        <v>0</v>
      </c>
      <c r="M691" s="66">
        <f t="shared" si="166"/>
        <v>0</v>
      </c>
      <c r="N691" s="66">
        <f t="shared" si="166"/>
        <v>0</v>
      </c>
      <c r="O691" s="66">
        <f t="shared" si="166"/>
        <v>0</v>
      </c>
      <c r="P691" s="66">
        <f t="shared" si="166"/>
        <v>0</v>
      </c>
      <c r="Q691" s="66">
        <f t="shared" si="166"/>
        <v>0</v>
      </c>
      <c r="R691" s="66">
        <f t="shared" si="166"/>
        <v>0</v>
      </c>
      <c r="S691" s="66">
        <f t="shared" si="166"/>
        <v>0</v>
      </c>
      <c r="T691" s="66">
        <f t="shared" si="166"/>
        <v>0</v>
      </c>
      <c r="U691" s="66">
        <f t="shared" si="166"/>
        <v>0</v>
      </c>
      <c r="V691" s="66">
        <f t="shared" si="166"/>
        <v>0</v>
      </c>
      <c r="W691" s="66">
        <f t="shared" si="166"/>
        <v>0</v>
      </c>
      <c r="X691" s="66">
        <f t="shared" si="166"/>
        <v>0</v>
      </c>
      <c r="Y691" s="66">
        <f t="shared" si="166"/>
        <v>0</v>
      </c>
      <c r="Z691" s="66">
        <f t="shared" si="166"/>
        <v>0</v>
      </c>
      <c r="AA691" s="66">
        <f t="shared" si="166"/>
        <v>0</v>
      </c>
      <c r="AB691" s="66">
        <f t="shared" si="166"/>
        <v>0</v>
      </c>
      <c r="AC691" s="66">
        <f t="shared" si="166"/>
        <v>0</v>
      </c>
      <c r="AD691" s="66">
        <f t="shared" si="166"/>
        <v>0</v>
      </c>
      <c r="AE691" s="66">
        <f t="shared" si="166"/>
        <v>0</v>
      </c>
      <c r="AF691" s="66">
        <f t="shared" si="166"/>
        <v>0</v>
      </c>
      <c r="AG691" s="66">
        <f t="shared" si="166"/>
        <v>0</v>
      </c>
      <c r="AH691" s="66">
        <f t="shared" si="166"/>
        <v>0</v>
      </c>
      <c r="AI691" s="66">
        <f t="shared" si="166"/>
        <v>0</v>
      </c>
      <c r="AJ691" s="100"/>
    </row>
    <row r="692" spans="1:36" ht="13.5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x14ac:dyDescent="0.2">
      <c r="A693" s="5" t="s">
        <v>38</v>
      </c>
      <c r="B693" s="198" t="e">
        <f>(C691/B694*100)</f>
        <v>#DIV/0!</v>
      </c>
      <c r="C693" s="198"/>
      <c r="D693" s="198" t="e">
        <f>(E691/D694*100)</f>
        <v>#DIV/0!</v>
      </c>
      <c r="E693" s="198"/>
      <c r="F693" s="36"/>
      <c r="G693" s="198" t="e">
        <f>(H691/G694*100)</f>
        <v>#DIV/0!</v>
      </c>
      <c r="H693" s="198"/>
      <c r="I693" s="36"/>
      <c r="J693" s="198" t="e">
        <f>(K691/J694*100)</f>
        <v>#DIV/0!</v>
      </c>
      <c r="K693" s="198"/>
      <c r="L693" s="36"/>
      <c r="M693" s="198" t="e">
        <f>(N691/M694*100)</f>
        <v>#DIV/0!</v>
      </c>
      <c r="N693" s="198"/>
      <c r="O693" s="36"/>
      <c r="P693" s="198" t="e">
        <f>(Q691/P694*100)</f>
        <v>#DIV/0!</v>
      </c>
      <c r="Q693" s="198"/>
      <c r="R693" s="36"/>
      <c r="S693" s="198" t="e">
        <f>(T691/S694*100)</f>
        <v>#DIV/0!</v>
      </c>
      <c r="T693" s="198"/>
      <c r="U693" s="36"/>
      <c r="V693" s="198" t="e">
        <f>(W691/V694*100)</f>
        <v>#DIV/0!</v>
      </c>
      <c r="W693" s="198"/>
      <c r="X693" s="36"/>
      <c r="Y693" s="198" t="e">
        <f>(Z691/Y694*100)</f>
        <v>#DIV/0!</v>
      </c>
      <c r="Z693" s="198"/>
      <c r="AA693" s="36"/>
      <c r="AB693" s="198" t="e">
        <f>(AC691/AB694*100)</f>
        <v>#DIV/0!</v>
      </c>
      <c r="AC693" s="198"/>
      <c r="AD693" s="36"/>
      <c r="AE693" s="198" t="e">
        <f>(AF691/AE694*100)</f>
        <v>#DIV/0!</v>
      </c>
      <c r="AF693" s="198"/>
      <c r="AG693" s="36"/>
      <c r="AH693" s="198" t="e">
        <f>(AI691/AH694*100)</f>
        <v>#DIV/0!</v>
      </c>
      <c r="AI693" s="198"/>
      <c r="AJ693" s="36"/>
    </row>
    <row r="694" spans="1:36" x14ac:dyDescent="0.2">
      <c r="A694" s="5" t="s">
        <v>39</v>
      </c>
      <c r="B694" s="200">
        <f>(B691+C691)</f>
        <v>0</v>
      </c>
      <c r="C694" s="201"/>
      <c r="D694" s="200">
        <f>(D691+E691)</f>
        <v>0</v>
      </c>
      <c r="E694" s="201"/>
      <c r="F694" s="37"/>
      <c r="G694" s="200">
        <f>(G691+H691)</f>
        <v>0</v>
      </c>
      <c r="H694" s="201"/>
      <c r="I694" s="37"/>
      <c r="J694" s="200">
        <f>(J691+K691)</f>
        <v>0</v>
      </c>
      <c r="K694" s="201"/>
      <c r="L694" s="37"/>
      <c r="M694" s="200">
        <f>(M691+N691)</f>
        <v>0</v>
      </c>
      <c r="N694" s="201"/>
      <c r="O694" s="37"/>
      <c r="P694" s="200">
        <f>(P691+Q691)</f>
        <v>0</v>
      </c>
      <c r="Q694" s="201"/>
      <c r="R694" s="37"/>
      <c r="S694" s="200">
        <f>(S691+T691)</f>
        <v>0</v>
      </c>
      <c r="T694" s="201"/>
      <c r="U694" s="37"/>
      <c r="V694" s="200">
        <f>(V691+W691)</f>
        <v>0</v>
      </c>
      <c r="W694" s="201"/>
      <c r="X694" s="37"/>
      <c r="Y694" s="200">
        <f>(Y691+Z691)</f>
        <v>0</v>
      </c>
      <c r="Z694" s="201"/>
      <c r="AA694" s="37"/>
      <c r="AB694" s="200">
        <f>(AB691+AC691)</f>
        <v>0</v>
      </c>
      <c r="AC694" s="201"/>
      <c r="AD694" s="37"/>
      <c r="AE694" s="200">
        <f>(AE691+AF691)</f>
        <v>0</v>
      </c>
      <c r="AF694" s="201"/>
      <c r="AG694" s="37"/>
      <c r="AH694" s="200">
        <f>(AH691+AI691)</f>
        <v>0</v>
      </c>
      <c r="AI694" s="201"/>
      <c r="AJ694" s="37"/>
    </row>
    <row r="695" spans="1:36" x14ac:dyDescent="0.2">
      <c r="A695" s="5" t="s">
        <v>40</v>
      </c>
      <c r="B695" s="198" t="e">
        <f>SUM(D695:AI695)</f>
        <v>#DIV/0!</v>
      </c>
      <c r="C695" s="201"/>
      <c r="D695" s="198" t="e">
        <f>(D694/B694*100)</f>
        <v>#DIV/0!</v>
      </c>
      <c r="E695" s="198"/>
      <c r="F695" s="36"/>
      <c r="G695" s="198" t="e">
        <f>(G694/B694*100)</f>
        <v>#DIV/0!</v>
      </c>
      <c r="H695" s="198"/>
      <c r="I695" s="36"/>
      <c r="J695" s="198" t="e">
        <f>(J694/B694*100)</f>
        <v>#DIV/0!</v>
      </c>
      <c r="K695" s="198"/>
      <c r="L695" s="36"/>
      <c r="M695" s="198" t="e">
        <f>(M694/B694*100)</f>
        <v>#DIV/0!</v>
      </c>
      <c r="N695" s="198"/>
      <c r="O695" s="36"/>
      <c r="P695" s="198" t="e">
        <f>(P694/B694*100)</f>
        <v>#DIV/0!</v>
      </c>
      <c r="Q695" s="198"/>
      <c r="R695" s="36"/>
      <c r="S695" s="198" t="e">
        <f>(S694/B694*100)</f>
        <v>#DIV/0!</v>
      </c>
      <c r="T695" s="198"/>
      <c r="U695" s="36"/>
      <c r="V695" s="198" t="e">
        <f>(V694/B694*100)</f>
        <v>#DIV/0!</v>
      </c>
      <c r="W695" s="198"/>
      <c r="X695" s="36"/>
      <c r="Y695" s="198" t="e">
        <f>(Y694/B694*100)</f>
        <v>#DIV/0!</v>
      </c>
      <c r="Z695" s="198"/>
      <c r="AA695" s="36"/>
      <c r="AB695" s="198" t="e">
        <f>(AB694/B694*100)</f>
        <v>#DIV/0!</v>
      </c>
      <c r="AC695" s="198"/>
      <c r="AD695" s="36"/>
      <c r="AE695" s="198" t="e">
        <f>(AE694/B694*100)</f>
        <v>#DIV/0!</v>
      </c>
      <c r="AF695" s="198"/>
      <c r="AG695" s="36"/>
      <c r="AH695" s="198" t="e">
        <f>(AH694/B694*100)</f>
        <v>#DIV/0!</v>
      </c>
      <c r="AI695" s="198"/>
      <c r="AJ695" s="36"/>
    </row>
    <row r="696" spans="1:36" x14ac:dyDescent="0.2">
      <c r="A696" s="110" t="s">
        <v>95</v>
      </c>
    </row>
    <row r="697" spans="1:36" ht="14.25" x14ac:dyDescent="0.2">
      <c r="A697" s="171"/>
    </row>
    <row r="698" spans="1:36" x14ac:dyDescent="0.2">
      <c r="A698" s="110"/>
    </row>
    <row r="699" spans="1:36" x14ac:dyDescent="0.2">
      <c r="A699" s="110"/>
    </row>
    <row r="700" spans="1:36" x14ac:dyDescent="0.2">
      <c r="A700" s="110"/>
    </row>
    <row r="701" spans="1:36" x14ac:dyDescent="0.2">
      <c r="A701" s="110"/>
    </row>
    <row r="702" spans="1:36" x14ac:dyDescent="0.2">
      <c r="A702" s="110"/>
    </row>
    <row r="703" spans="1:36" x14ac:dyDescent="0.2">
      <c r="A703" s="110"/>
    </row>
    <row r="704" spans="1:36" ht="20.25" x14ac:dyDescent="0.3">
      <c r="A704" s="196" t="s">
        <v>42</v>
      </c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</row>
    <row r="705" spans="1:36" x14ac:dyDescent="0.2">
      <c r="A705" s="197" t="s">
        <v>56</v>
      </c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</row>
    <row r="706" spans="1:36" x14ac:dyDescent="0.2">
      <c r="A706" s="203" t="s">
        <v>139</v>
      </c>
      <c r="B706" s="204"/>
      <c r="C706" s="204"/>
      <c r="D706" s="204"/>
      <c r="E706" s="204"/>
      <c r="F706" s="204"/>
      <c r="G706" s="204"/>
      <c r="H706" s="204"/>
      <c r="I706" s="204"/>
      <c r="J706" s="204"/>
      <c r="K706" s="204"/>
      <c r="L706" s="204"/>
      <c r="M706" s="204"/>
      <c r="N706" s="204"/>
      <c r="O706" s="204"/>
      <c r="P706" s="204"/>
      <c r="Q706" s="204"/>
      <c r="R706" s="204"/>
      <c r="S706" s="204"/>
      <c r="T706" s="204"/>
      <c r="U706" s="204"/>
      <c r="V706" s="204"/>
      <c r="W706" s="204"/>
      <c r="X706" s="204"/>
      <c r="Y706" s="204"/>
      <c r="Z706" s="204"/>
      <c r="AA706" s="204"/>
      <c r="AB706" s="204"/>
      <c r="AC706" s="204"/>
      <c r="AD706" s="204"/>
      <c r="AE706" s="204"/>
      <c r="AF706" s="204"/>
      <c r="AG706" s="204"/>
      <c r="AH706" s="204"/>
      <c r="AI706" s="204"/>
    </row>
    <row r="707" spans="1:36" x14ac:dyDescent="0.2">
      <c r="A707" s="197" t="s">
        <v>110</v>
      </c>
      <c r="B707" s="197"/>
      <c r="C707" s="197"/>
      <c r="D707" s="197"/>
      <c r="E707" s="197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</row>
    <row r="708" spans="1:36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thickBot="1" x14ac:dyDescent="0.25"/>
    <row r="710" spans="1:36" ht="21.75" customHeight="1" thickTop="1" thickBot="1" x14ac:dyDescent="0.25">
      <c r="A710" s="195" t="s">
        <v>33</v>
      </c>
      <c r="B710" s="199" t="s">
        <v>0</v>
      </c>
      <c r="C710" s="199"/>
      <c r="D710" s="199" t="s">
        <v>12</v>
      </c>
      <c r="E710" s="199"/>
      <c r="F710" s="155"/>
      <c r="G710" s="199" t="s">
        <v>13</v>
      </c>
      <c r="H710" s="199"/>
      <c r="I710" s="155"/>
      <c r="J710" s="199" t="s">
        <v>14</v>
      </c>
      <c r="K710" s="199"/>
      <c r="L710" s="155"/>
      <c r="M710" s="199" t="s">
        <v>15</v>
      </c>
      <c r="N710" s="199"/>
      <c r="O710" s="155"/>
      <c r="P710" s="199" t="s">
        <v>27</v>
      </c>
      <c r="Q710" s="199"/>
      <c r="R710" s="155"/>
      <c r="S710" s="199" t="s">
        <v>35</v>
      </c>
      <c r="T710" s="199"/>
      <c r="U710" s="155"/>
      <c r="V710" s="199" t="s">
        <v>16</v>
      </c>
      <c r="W710" s="199"/>
      <c r="X710" s="155"/>
      <c r="Y710" s="199" t="s">
        <v>68</v>
      </c>
      <c r="Z710" s="199"/>
      <c r="AA710" s="155"/>
      <c r="AB710" s="199" t="s">
        <v>34</v>
      </c>
      <c r="AC710" s="199"/>
      <c r="AD710" s="155"/>
      <c r="AE710" s="199" t="s">
        <v>17</v>
      </c>
      <c r="AF710" s="199"/>
      <c r="AG710" s="155"/>
      <c r="AH710" s="199" t="s">
        <v>18</v>
      </c>
      <c r="AI710" s="199"/>
      <c r="AJ710" s="73"/>
    </row>
    <row r="711" spans="1:36" ht="25.5" thickTop="1" thickBot="1" x14ac:dyDescent="0.25">
      <c r="A711" s="202"/>
      <c r="B711" s="155" t="s">
        <v>28</v>
      </c>
      <c r="C711" s="155" t="s">
        <v>25</v>
      </c>
      <c r="D711" s="155" t="s">
        <v>28</v>
      </c>
      <c r="E711" s="155" t="s">
        <v>25</v>
      </c>
      <c r="F711" s="155"/>
      <c r="G711" s="155" t="s">
        <v>28</v>
      </c>
      <c r="H711" s="155" t="s">
        <v>25</v>
      </c>
      <c r="I711" s="155"/>
      <c r="J711" s="155" t="s">
        <v>28</v>
      </c>
      <c r="K711" s="155" t="s">
        <v>25</v>
      </c>
      <c r="L711" s="155"/>
      <c r="M711" s="155" t="s">
        <v>28</v>
      </c>
      <c r="N711" s="155" t="s">
        <v>25</v>
      </c>
      <c r="O711" s="155"/>
      <c r="P711" s="155" t="s">
        <v>28</v>
      </c>
      <c r="Q711" s="155" t="s">
        <v>25</v>
      </c>
      <c r="R711" s="155"/>
      <c r="S711" s="155" t="s">
        <v>28</v>
      </c>
      <c r="T711" s="155" t="s">
        <v>25</v>
      </c>
      <c r="U711" s="155"/>
      <c r="V711" s="155" t="s">
        <v>28</v>
      </c>
      <c r="W711" s="155" t="s">
        <v>25</v>
      </c>
      <c r="X711" s="155"/>
      <c r="Y711" s="155" t="s">
        <v>28</v>
      </c>
      <c r="Z711" s="155" t="s">
        <v>25</v>
      </c>
      <c r="AA711" s="155"/>
      <c r="AB711" s="155" t="s">
        <v>28</v>
      </c>
      <c r="AC711" s="155" t="s">
        <v>25</v>
      </c>
      <c r="AD711" s="155"/>
      <c r="AE711" s="155" t="s">
        <v>28</v>
      </c>
      <c r="AF711" s="155" t="s">
        <v>25</v>
      </c>
      <c r="AG711" s="155"/>
      <c r="AH711" s="155" t="s">
        <v>28</v>
      </c>
      <c r="AI711" s="155" t="s">
        <v>25</v>
      </c>
      <c r="AJ711" s="73"/>
    </row>
    <row r="712" spans="1:36" s="153" customFormat="1" ht="15.95" customHeight="1" thickTop="1" thickBot="1" x14ac:dyDescent="0.25">
      <c r="A712" s="101" t="s">
        <v>88</v>
      </c>
      <c r="B712" s="104">
        <f t="shared" ref="B712:B747" si="167">(D712+G712+J712+M712+P712+S712+V712+Y712+AB712+AE712+AH712)</f>
        <v>0</v>
      </c>
      <c r="C712" s="104">
        <f t="shared" ref="C712:C747" si="168">(E712+H712+K712+N712+Q712+T712+W712+Z712+AC712+AF712+AI712)</f>
        <v>0</v>
      </c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  <c r="AA712" s="101"/>
      <c r="AB712" s="101"/>
      <c r="AC712" s="101"/>
      <c r="AD712" s="101"/>
      <c r="AE712" s="101"/>
      <c r="AF712" s="101"/>
      <c r="AG712" s="101"/>
      <c r="AH712" s="101"/>
      <c r="AI712" s="101"/>
      <c r="AJ712" s="152">
        <f>AH712+AI712</f>
        <v>0</v>
      </c>
    </row>
    <row r="713" spans="1:36" s="45" customFormat="1" ht="15.95" customHeight="1" thickTop="1" thickBot="1" x14ac:dyDescent="0.25">
      <c r="A713" s="52" t="s">
        <v>118</v>
      </c>
      <c r="B713" s="104">
        <f t="shared" si="167"/>
        <v>0</v>
      </c>
      <c r="C713" s="104">
        <f t="shared" si="168"/>
        <v>0</v>
      </c>
      <c r="D713" s="105"/>
      <c r="E713" s="105"/>
      <c r="F713" s="101"/>
      <c r="G713" s="105"/>
      <c r="H713" s="105"/>
      <c r="I713" s="101"/>
      <c r="J713" s="105"/>
      <c r="K713" s="105"/>
      <c r="L713" s="101"/>
      <c r="M713" s="105"/>
      <c r="N713" s="105"/>
      <c r="O713" s="101"/>
      <c r="P713" s="105"/>
      <c r="Q713" s="105"/>
      <c r="R713" s="101"/>
      <c r="S713" s="105"/>
      <c r="T713" s="105"/>
      <c r="U713" s="101"/>
      <c r="V713" s="105"/>
      <c r="W713" s="105"/>
      <c r="X713" s="101"/>
      <c r="Y713" s="105"/>
      <c r="Z713" s="105"/>
      <c r="AA713" s="101"/>
      <c r="AB713" s="105"/>
      <c r="AC713" s="105"/>
      <c r="AD713" s="101"/>
      <c r="AE713" s="105"/>
      <c r="AF713" s="105"/>
      <c r="AG713" s="101"/>
      <c r="AH713" s="105"/>
      <c r="AI713" s="105"/>
      <c r="AJ713" s="99">
        <f t="shared" ref="AJ713:AJ749" si="169">AH713+AI713</f>
        <v>0</v>
      </c>
    </row>
    <row r="714" spans="1:36" s="45" customFormat="1" ht="15.95" customHeight="1" thickTop="1" thickBot="1" x14ac:dyDescent="0.25">
      <c r="A714" s="52" t="s">
        <v>97</v>
      </c>
      <c r="B714" s="104">
        <f t="shared" si="167"/>
        <v>0</v>
      </c>
      <c r="C714" s="104">
        <f t="shared" si="168"/>
        <v>0</v>
      </c>
      <c r="D714" s="105"/>
      <c r="E714" s="105"/>
      <c r="F714" s="101"/>
      <c r="G714" s="105"/>
      <c r="H714" s="105"/>
      <c r="I714" s="101"/>
      <c r="J714" s="105"/>
      <c r="K714" s="105"/>
      <c r="L714" s="101"/>
      <c r="M714" s="105"/>
      <c r="N714" s="105"/>
      <c r="O714" s="101"/>
      <c r="P714" s="105"/>
      <c r="Q714" s="105"/>
      <c r="R714" s="101"/>
      <c r="S714" s="105"/>
      <c r="T714" s="105"/>
      <c r="U714" s="101"/>
      <c r="V714" s="105"/>
      <c r="W714" s="105"/>
      <c r="X714" s="101"/>
      <c r="Y714" s="105"/>
      <c r="Z714" s="105"/>
      <c r="AA714" s="101"/>
      <c r="AB714" s="105"/>
      <c r="AC714" s="105"/>
      <c r="AD714" s="101"/>
      <c r="AE714" s="105"/>
      <c r="AF714" s="105"/>
      <c r="AG714" s="101"/>
      <c r="AH714" s="105"/>
      <c r="AI714" s="105"/>
      <c r="AJ714" s="99">
        <f t="shared" si="169"/>
        <v>0</v>
      </c>
    </row>
    <row r="715" spans="1:36" s="45" customFormat="1" ht="15.95" customHeight="1" thickTop="1" thickBot="1" x14ac:dyDescent="0.25">
      <c r="A715" s="52" t="s">
        <v>94</v>
      </c>
      <c r="B715" s="104">
        <f t="shared" si="167"/>
        <v>0</v>
      </c>
      <c r="C715" s="104">
        <f t="shared" si="168"/>
        <v>0</v>
      </c>
      <c r="D715" s="105"/>
      <c r="E715" s="105"/>
      <c r="F715" s="101"/>
      <c r="G715" s="105"/>
      <c r="H715" s="105"/>
      <c r="I715" s="101"/>
      <c r="J715" s="105"/>
      <c r="K715" s="105"/>
      <c r="L715" s="101"/>
      <c r="M715" s="105"/>
      <c r="N715" s="105"/>
      <c r="O715" s="101"/>
      <c r="P715" s="105"/>
      <c r="Q715" s="105"/>
      <c r="R715" s="101"/>
      <c r="S715" s="105"/>
      <c r="T715" s="105"/>
      <c r="U715" s="101"/>
      <c r="V715" s="105"/>
      <c r="W715" s="105"/>
      <c r="X715" s="101"/>
      <c r="Y715" s="105"/>
      <c r="Z715" s="105"/>
      <c r="AA715" s="101"/>
      <c r="AB715" s="105"/>
      <c r="AC715" s="105"/>
      <c r="AD715" s="101"/>
      <c r="AE715" s="105"/>
      <c r="AF715" s="105"/>
      <c r="AG715" s="101"/>
      <c r="AH715" s="105"/>
      <c r="AI715" s="105"/>
      <c r="AJ715" s="99">
        <f t="shared" si="169"/>
        <v>0</v>
      </c>
    </row>
    <row r="716" spans="1:36" s="45" customFormat="1" ht="15.95" customHeight="1" thickTop="1" thickBot="1" x14ac:dyDescent="0.25">
      <c r="A716" s="52" t="s">
        <v>89</v>
      </c>
      <c r="B716" s="104">
        <f t="shared" si="167"/>
        <v>0</v>
      </c>
      <c r="C716" s="104">
        <f t="shared" si="168"/>
        <v>0</v>
      </c>
      <c r="D716" s="105"/>
      <c r="E716" s="105"/>
      <c r="F716" s="101"/>
      <c r="G716" s="105"/>
      <c r="H716" s="105"/>
      <c r="I716" s="101"/>
      <c r="J716" s="105"/>
      <c r="K716" s="105"/>
      <c r="L716" s="101"/>
      <c r="M716" s="105"/>
      <c r="N716" s="105"/>
      <c r="O716" s="101"/>
      <c r="P716" s="105"/>
      <c r="Q716" s="105"/>
      <c r="R716" s="101"/>
      <c r="S716" s="105"/>
      <c r="T716" s="105"/>
      <c r="U716" s="101"/>
      <c r="V716" s="105"/>
      <c r="W716" s="105"/>
      <c r="X716" s="101"/>
      <c r="Y716" s="105"/>
      <c r="Z716" s="105"/>
      <c r="AA716" s="101"/>
      <c r="AB716" s="105"/>
      <c r="AC716" s="105"/>
      <c r="AD716" s="101"/>
      <c r="AE716" s="105"/>
      <c r="AF716" s="105"/>
      <c r="AG716" s="101"/>
      <c r="AH716" s="105"/>
      <c r="AI716" s="105"/>
      <c r="AJ716" s="99">
        <f t="shared" si="169"/>
        <v>0</v>
      </c>
    </row>
    <row r="717" spans="1:36" ht="15.95" customHeight="1" thickTop="1" thickBot="1" x14ac:dyDescent="0.25">
      <c r="A717" s="52" t="s">
        <v>127</v>
      </c>
      <c r="B717" s="102">
        <f t="shared" si="167"/>
        <v>0</v>
      </c>
      <c r="C717" s="102">
        <f t="shared" si="168"/>
        <v>0</v>
      </c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  <c r="AA717" s="101"/>
      <c r="AB717" s="101"/>
      <c r="AC717" s="101"/>
      <c r="AD717" s="101"/>
      <c r="AE717" s="101"/>
      <c r="AF717" s="101"/>
      <c r="AG717" s="101"/>
      <c r="AH717" s="101"/>
      <c r="AI717" s="101"/>
      <c r="AJ717" s="98">
        <f t="shared" si="169"/>
        <v>0</v>
      </c>
    </row>
    <row r="718" spans="1:36" s="45" customFormat="1" ht="15.95" customHeight="1" thickTop="1" thickBot="1" x14ac:dyDescent="0.25">
      <c r="A718" s="52" t="s">
        <v>91</v>
      </c>
      <c r="B718" s="104">
        <f t="shared" si="167"/>
        <v>0</v>
      </c>
      <c r="C718" s="104">
        <f t="shared" si="168"/>
        <v>0</v>
      </c>
      <c r="D718" s="105"/>
      <c r="E718" s="105"/>
      <c r="F718" s="101"/>
      <c r="G718" s="105"/>
      <c r="H718" s="105"/>
      <c r="I718" s="101"/>
      <c r="J718" s="105"/>
      <c r="K718" s="105"/>
      <c r="L718" s="101"/>
      <c r="M718" s="105"/>
      <c r="N718" s="105"/>
      <c r="O718" s="101"/>
      <c r="P718" s="105"/>
      <c r="Q718" s="105"/>
      <c r="R718" s="101"/>
      <c r="S718" s="105"/>
      <c r="T718" s="105"/>
      <c r="U718" s="101"/>
      <c r="V718" s="105"/>
      <c r="W718" s="105"/>
      <c r="X718" s="101"/>
      <c r="Y718" s="105"/>
      <c r="Z718" s="105"/>
      <c r="AA718" s="101"/>
      <c r="AB718" s="105"/>
      <c r="AC718" s="105"/>
      <c r="AD718" s="101"/>
      <c r="AE718" s="105"/>
      <c r="AF718" s="105"/>
      <c r="AG718" s="101"/>
      <c r="AH718" s="105"/>
      <c r="AI718" s="105"/>
      <c r="AJ718" s="99">
        <f t="shared" si="169"/>
        <v>0</v>
      </c>
    </row>
    <row r="719" spans="1:36" s="45" customFormat="1" ht="15.95" customHeight="1" thickTop="1" thickBot="1" x14ac:dyDescent="0.25">
      <c r="A719" s="52" t="s">
        <v>123</v>
      </c>
      <c r="B719" s="104">
        <f t="shared" si="167"/>
        <v>0</v>
      </c>
      <c r="C719" s="104">
        <f t="shared" si="168"/>
        <v>0</v>
      </c>
      <c r="D719" s="105"/>
      <c r="E719" s="105"/>
      <c r="F719" s="101"/>
      <c r="G719" s="105"/>
      <c r="H719" s="105"/>
      <c r="I719" s="101"/>
      <c r="J719" s="105"/>
      <c r="K719" s="105"/>
      <c r="L719" s="101"/>
      <c r="M719" s="105"/>
      <c r="N719" s="105"/>
      <c r="O719" s="101"/>
      <c r="P719" s="105"/>
      <c r="Q719" s="105"/>
      <c r="R719" s="101"/>
      <c r="S719" s="105"/>
      <c r="T719" s="105"/>
      <c r="U719" s="101"/>
      <c r="V719" s="105"/>
      <c r="W719" s="105"/>
      <c r="X719" s="101"/>
      <c r="Y719" s="105"/>
      <c r="Z719" s="105"/>
      <c r="AA719" s="101"/>
      <c r="AB719" s="105"/>
      <c r="AC719" s="105"/>
      <c r="AD719" s="101"/>
      <c r="AE719" s="105"/>
      <c r="AF719" s="105"/>
      <c r="AG719" s="101"/>
      <c r="AH719" s="105"/>
      <c r="AI719" s="150"/>
      <c r="AJ719" s="99">
        <f t="shared" si="169"/>
        <v>0</v>
      </c>
    </row>
    <row r="720" spans="1:36" s="45" customFormat="1" ht="15.95" customHeight="1" thickTop="1" thickBot="1" x14ac:dyDescent="0.25">
      <c r="A720" s="52" t="s">
        <v>78</v>
      </c>
      <c r="B720" s="104">
        <f t="shared" si="167"/>
        <v>0</v>
      </c>
      <c r="C720" s="104">
        <f t="shared" si="168"/>
        <v>0</v>
      </c>
      <c r="D720" s="105"/>
      <c r="E720" s="105"/>
      <c r="F720" s="101"/>
      <c r="G720" s="105"/>
      <c r="H720" s="105"/>
      <c r="I720" s="101"/>
      <c r="J720" s="105"/>
      <c r="K720" s="105"/>
      <c r="L720" s="101"/>
      <c r="M720" s="105"/>
      <c r="N720" s="105"/>
      <c r="O720" s="101"/>
      <c r="P720" s="105"/>
      <c r="Q720" s="105"/>
      <c r="R720" s="101"/>
      <c r="S720" s="105"/>
      <c r="T720" s="105"/>
      <c r="U720" s="101"/>
      <c r="V720" s="105"/>
      <c r="W720" s="105"/>
      <c r="X720" s="101"/>
      <c r="Y720" s="105"/>
      <c r="Z720" s="105"/>
      <c r="AA720" s="101"/>
      <c r="AB720" s="105"/>
      <c r="AC720" s="105"/>
      <c r="AD720" s="101"/>
      <c r="AE720" s="105"/>
      <c r="AF720" s="105"/>
      <c r="AG720" s="101"/>
      <c r="AH720" s="105"/>
      <c r="AI720" s="105"/>
      <c r="AJ720" s="99">
        <f t="shared" si="169"/>
        <v>0</v>
      </c>
    </row>
    <row r="721" spans="1:36" s="45" customFormat="1" ht="15.95" customHeight="1" thickTop="1" thickBot="1" x14ac:dyDescent="0.25">
      <c r="A721" s="52" t="s">
        <v>93</v>
      </c>
      <c r="B721" s="104">
        <f t="shared" si="167"/>
        <v>0</v>
      </c>
      <c r="C721" s="104">
        <f t="shared" si="168"/>
        <v>0</v>
      </c>
      <c r="D721" s="105"/>
      <c r="E721" s="105"/>
      <c r="F721" s="101"/>
      <c r="G721" s="105"/>
      <c r="H721" s="105"/>
      <c r="I721" s="101"/>
      <c r="J721" s="105"/>
      <c r="K721" s="105"/>
      <c r="L721" s="101"/>
      <c r="M721" s="105"/>
      <c r="N721" s="105"/>
      <c r="O721" s="101"/>
      <c r="P721" s="105"/>
      <c r="Q721" s="105"/>
      <c r="R721" s="101"/>
      <c r="S721" s="105"/>
      <c r="T721" s="105"/>
      <c r="U721" s="101"/>
      <c r="V721" s="105"/>
      <c r="W721" s="105"/>
      <c r="X721" s="101"/>
      <c r="Y721" s="105"/>
      <c r="Z721" s="105"/>
      <c r="AA721" s="101"/>
      <c r="AB721" s="105"/>
      <c r="AC721" s="105"/>
      <c r="AD721" s="101"/>
      <c r="AE721" s="105"/>
      <c r="AF721" s="105"/>
      <c r="AG721" s="101"/>
      <c r="AH721" s="105"/>
      <c r="AI721" s="105"/>
      <c r="AJ721" s="99">
        <f t="shared" si="169"/>
        <v>0</v>
      </c>
    </row>
    <row r="722" spans="1:36" s="45" customFormat="1" ht="15.95" customHeight="1" thickTop="1" thickBot="1" x14ac:dyDescent="0.25">
      <c r="A722" s="52" t="s">
        <v>96</v>
      </c>
      <c r="B722" s="104">
        <f t="shared" si="167"/>
        <v>0</v>
      </c>
      <c r="C722" s="104">
        <f t="shared" si="168"/>
        <v>0</v>
      </c>
      <c r="D722" s="105"/>
      <c r="E722" s="105"/>
      <c r="F722" s="101"/>
      <c r="G722" s="105"/>
      <c r="H722" s="105"/>
      <c r="I722" s="101"/>
      <c r="J722" s="105"/>
      <c r="K722" s="105"/>
      <c r="L722" s="101"/>
      <c r="M722" s="105"/>
      <c r="N722" s="105"/>
      <c r="O722" s="101"/>
      <c r="P722" s="105"/>
      <c r="Q722" s="105"/>
      <c r="R722" s="101"/>
      <c r="S722" s="105"/>
      <c r="T722" s="105"/>
      <c r="U722" s="101"/>
      <c r="V722" s="105"/>
      <c r="W722" s="105"/>
      <c r="X722" s="101"/>
      <c r="Y722" s="105"/>
      <c r="Z722" s="105"/>
      <c r="AA722" s="101"/>
      <c r="AB722" s="105"/>
      <c r="AC722" s="105"/>
      <c r="AD722" s="101"/>
      <c r="AE722" s="105"/>
      <c r="AF722" s="105"/>
      <c r="AG722" s="101"/>
      <c r="AH722" s="105"/>
      <c r="AI722" s="105"/>
      <c r="AJ722" s="99">
        <f t="shared" si="169"/>
        <v>0</v>
      </c>
    </row>
    <row r="723" spans="1:36" s="45" customFormat="1" ht="15.95" customHeight="1" thickTop="1" thickBot="1" x14ac:dyDescent="0.25">
      <c r="A723" s="52" t="s">
        <v>83</v>
      </c>
      <c r="B723" s="104">
        <f t="shared" si="167"/>
        <v>0</v>
      </c>
      <c r="C723" s="104">
        <f t="shared" si="168"/>
        <v>0</v>
      </c>
      <c r="D723" s="105"/>
      <c r="E723" s="105"/>
      <c r="F723" s="101"/>
      <c r="G723" s="105"/>
      <c r="H723" s="105"/>
      <c r="I723" s="101"/>
      <c r="J723" s="105"/>
      <c r="K723" s="105"/>
      <c r="L723" s="101"/>
      <c r="M723" s="105"/>
      <c r="N723" s="105"/>
      <c r="O723" s="101"/>
      <c r="P723" s="105"/>
      <c r="Q723" s="105"/>
      <c r="R723" s="101"/>
      <c r="S723" s="105"/>
      <c r="T723" s="105"/>
      <c r="U723" s="101"/>
      <c r="V723" s="105"/>
      <c r="W723" s="105"/>
      <c r="X723" s="101"/>
      <c r="Y723" s="105"/>
      <c r="Z723" s="105"/>
      <c r="AA723" s="101"/>
      <c r="AB723" s="105"/>
      <c r="AC723" s="105"/>
      <c r="AD723" s="101"/>
      <c r="AE723" s="105"/>
      <c r="AF723" s="105"/>
      <c r="AG723" s="101"/>
      <c r="AH723" s="105"/>
      <c r="AI723" s="105"/>
      <c r="AJ723" s="99">
        <f t="shared" si="169"/>
        <v>0</v>
      </c>
    </row>
    <row r="724" spans="1:36" s="45" customFormat="1" ht="15.95" customHeight="1" thickTop="1" thickBot="1" x14ac:dyDescent="0.25">
      <c r="A724" s="52" t="s">
        <v>125</v>
      </c>
      <c r="B724" s="104">
        <f t="shared" si="167"/>
        <v>0</v>
      </c>
      <c r="C724" s="104">
        <f t="shared" si="168"/>
        <v>0</v>
      </c>
      <c r="D724" s="105"/>
      <c r="E724" s="105"/>
      <c r="F724" s="101"/>
      <c r="G724" s="105"/>
      <c r="H724" s="105"/>
      <c r="I724" s="101"/>
      <c r="J724" s="105"/>
      <c r="K724" s="105"/>
      <c r="L724" s="101"/>
      <c r="M724" s="105"/>
      <c r="N724" s="105"/>
      <c r="O724" s="101"/>
      <c r="P724" s="105"/>
      <c r="Q724" s="105"/>
      <c r="R724" s="101"/>
      <c r="S724" s="105"/>
      <c r="T724" s="105"/>
      <c r="U724" s="101"/>
      <c r="V724" s="105"/>
      <c r="W724" s="105"/>
      <c r="X724" s="101"/>
      <c r="Y724" s="105"/>
      <c r="Z724" s="105"/>
      <c r="AA724" s="101"/>
      <c r="AB724" s="105"/>
      <c r="AC724" s="105"/>
      <c r="AD724" s="101"/>
      <c r="AE724" s="105"/>
      <c r="AF724" s="105"/>
      <c r="AG724" s="101"/>
      <c r="AH724" s="105"/>
      <c r="AI724" s="105"/>
      <c r="AJ724" s="99">
        <f t="shared" si="169"/>
        <v>0</v>
      </c>
    </row>
    <row r="725" spans="1:36" s="45" customFormat="1" ht="15.95" customHeight="1" thickTop="1" thickBot="1" x14ac:dyDescent="0.25">
      <c r="A725" s="52" t="s">
        <v>81</v>
      </c>
      <c r="B725" s="104">
        <f t="shared" si="167"/>
        <v>0</v>
      </c>
      <c r="C725" s="104">
        <f t="shared" si="168"/>
        <v>0</v>
      </c>
      <c r="D725" s="105"/>
      <c r="E725" s="105"/>
      <c r="F725" s="101"/>
      <c r="G725" s="105"/>
      <c r="H725" s="105"/>
      <c r="I725" s="101"/>
      <c r="J725" s="105"/>
      <c r="K725" s="105"/>
      <c r="L725" s="101"/>
      <c r="M725" s="105"/>
      <c r="N725" s="105"/>
      <c r="O725" s="101"/>
      <c r="P725" s="105"/>
      <c r="Q725" s="105"/>
      <c r="R725" s="101"/>
      <c r="S725" s="105"/>
      <c r="T725" s="105"/>
      <c r="U725" s="101"/>
      <c r="V725" s="105"/>
      <c r="W725" s="105"/>
      <c r="X725" s="101"/>
      <c r="Y725" s="105"/>
      <c r="Z725" s="105"/>
      <c r="AA725" s="101"/>
      <c r="AB725" s="105"/>
      <c r="AC725" s="105"/>
      <c r="AD725" s="101"/>
      <c r="AE725" s="105"/>
      <c r="AF725" s="105"/>
      <c r="AG725" s="101"/>
      <c r="AH725" s="105"/>
      <c r="AI725" s="105"/>
      <c r="AJ725" s="99">
        <f t="shared" si="169"/>
        <v>0</v>
      </c>
    </row>
    <row r="726" spans="1:36" s="45" customFormat="1" ht="15.95" customHeight="1" thickTop="1" thickBot="1" x14ac:dyDescent="0.25">
      <c r="A726" s="52" t="s">
        <v>80</v>
      </c>
      <c r="B726" s="104">
        <f t="shared" si="167"/>
        <v>0</v>
      </c>
      <c r="C726" s="104">
        <f t="shared" si="168"/>
        <v>0</v>
      </c>
      <c r="D726" s="105"/>
      <c r="E726" s="105"/>
      <c r="F726" s="101"/>
      <c r="G726" s="105"/>
      <c r="H726" s="105"/>
      <c r="I726" s="101"/>
      <c r="J726" s="105"/>
      <c r="K726" s="105"/>
      <c r="L726" s="101"/>
      <c r="M726" s="105"/>
      <c r="N726" s="105"/>
      <c r="O726" s="101"/>
      <c r="P726" s="105"/>
      <c r="Q726" s="105"/>
      <c r="R726" s="101"/>
      <c r="S726" s="105"/>
      <c r="T726" s="105"/>
      <c r="U726" s="101"/>
      <c r="V726" s="105"/>
      <c r="W726" s="105"/>
      <c r="X726" s="101"/>
      <c r="Y726" s="105"/>
      <c r="Z726" s="105"/>
      <c r="AA726" s="101"/>
      <c r="AB726" s="105"/>
      <c r="AC726" s="105"/>
      <c r="AD726" s="101"/>
      <c r="AE726" s="105"/>
      <c r="AF726" s="105"/>
      <c r="AG726" s="101"/>
      <c r="AH726" s="105"/>
      <c r="AI726" s="105"/>
      <c r="AJ726" s="99">
        <f t="shared" si="169"/>
        <v>0</v>
      </c>
    </row>
    <row r="727" spans="1:36" s="45" customFormat="1" ht="15.95" customHeight="1" thickTop="1" thickBot="1" x14ac:dyDescent="0.25">
      <c r="A727" s="52" t="s">
        <v>104</v>
      </c>
      <c r="B727" s="104">
        <f t="shared" si="167"/>
        <v>0</v>
      </c>
      <c r="C727" s="104">
        <f t="shared" si="168"/>
        <v>0</v>
      </c>
      <c r="D727" s="105"/>
      <c r="E727" s="105"/>
      <c r="F727" s="101"/>
      <c r="G727" s="105"/>
      <c r="H727" s="105"/>
      <c r="I727" s="101"/>
      <c r="J727" s="105"/>
      <c r="K727" s="105"/>
      <c r="L727" s="101"/>
      <c r="M727" s="105"/>
      <c r="N727" s="105"/>
      <c r="O727" s="101"/>
      <c r="P727" s="105"/>
      <c r="Q727" s="105"/>
      <c r="R727" s="101"/>
      <c r="S727" s="105"/>
      <c r="T727" s="105"/>
      <c r="U727" s="101"/>
      <c r="V727" s="105"/>
      <c r="W727" s="105"/>
      <c r="X727" s="101"/>
      <c r="Y727" s="105"/>
      <c r="Z727" s="105"/>
      <c r="AA727" s="101"/>
      <c r="AB727" s="105"/>
      <c r="AC727" s="105"/>
      <c r="AD727" s="101"/>
      <c r="AE727" s="105"/>
      <c r="AF727" s="105"/>
      <c r="AG727" s="101"/>
      <c r="AH727" s="105"/>
      <c r="AI727" s="105"/>
      <c r="AJ727" s="99">
        <f t="shared" si="169"/>
        <v>0</v>
      </c>
    </row>
    <row r="728" spans="1:36" ht="15.95" customHeight="1" thickTop="1" thickBot="1" x14ac:dyDescent="0.25">
      <c r="A728" s="52" t="s">
        <v>79</v>
      </c>
      <c r="B728" s="102">
        <f t="shared" si="167"/>
        <v>0</v>
      </c>
      <c r="C728" s="102">
        <f t="shared" si="168"/>
        <v>0</v>
      </c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  <c r="AA728" s="101"/>
      <c r="AB728" s="101"/>
      <c r="AC728" s="101"/>
      <c r="AD728" s="101"/>
      <c r="AE728" s="101"/>
      <c r="AF728" s="101"/>
      <c r="AG728" s="101"/>
      <c r="AH728" s="101"/>
      <c r="AI728" s="101"/>
      <c r="AJ728" s="98">
        <f t="shared" si="169"/>
        <v>0</v>
      </c>
    </row>
    <row r="729" spans="1:36" s="45" customFormat="1" ht="15.95" customHeight="1" thickTop="1" thickBot="1" x14ac:dyDescent="0.25">
      <c r="A729" s="52" t="s">
        <v>84</v>
      </c>
      <c r="B729" s="104">
        <f t="shared" si="167"/>
        <v>0</v>
      </c>
      <c r="C729" s="104">
        <f t="shared" si="168"/>
        <v>0</v>
      </c>
      <c r="D729" s="105"/>
      <c r="E729" s="105"/>
      <c r="F729" s="101"/>
      <c r="G729" s="105"/>
      <c r="H729" s="105"/>
      <c r="I729" s="101"/>
      <c r="J729" s="105"/>
      <c r="K729" s="105"/>
      <c r="L729" s="101"/>
      <c r="M729" s="105"/>
      <c r="N729" s="105"/>
      <c r="O729" s="101"/>
      <c r="P729" s="105"/>
      <c r="Q729" s="105"/>
      <c r="R729" s="101"/>
      <c r="S729" s="105"/>
      <c r="T729" s="105"/>
      <c r="U729" s="101"/>
      <c r="V729" s="105"/>
      <c r="W729" s="105"/>
      <c r="X729" s="101"/>
      <c r="Y729" s="105"/>
      <c r="Z729" s="105"/>
      <c r="AA729" s="101"/>
      <c r="AB729" s="105"/>
      <c r="AC729" s="105"/>
      <c r="AD729" s="101"/>
      <c r="AE729" s="105"/>
      <c r="AF729" s="105"/>
      <c r="AG729" s="101"/>
      <c r="AH729" s="105"/>
      <c r="AI729" s="105"/>
      <c r="AJ729" s="99">
        <f t="shared" si="169"/>
        <v>0</v>
      </c>
    </row>
    <row r="730" spans="1:36" s="45" customFormat="1" ht="15.95" customHeight="1" thickTop="1" thickBot="1" x14ac:dyDescent="0.25">
      <c r="A730" s="52" t="s">
        <v>98</v>
      </c>
      <c r="B730" s="104">
        <f t="shared" si="167"/>
        <v>0</v>
      </c>
      <c r="C730" s="104">
        <f t="shared" si="168"/>
        <v>0</v>
      </c>
      <c r="D730" s="105"/>
      <c r="E730" s="105"/>
      <c r="F730" s="101"/>
      <c r="G730" s="105"/>
      <c r="H730" s="105"/>
      <c r="I730" s="101"/>
      <c r="J730" s="105"/>
      <c r="K730" s="105"/>
      <c r="L730" s="101"/>
      <c r="M730" s="105"/>
      <c r="N730" s="105"/>
      <c r="O730" s="101"/>
      <c r="P730" s="105"/>
      <c r="Q730" s="105"/>
      <c r="R730" s="101"/>
      <c r="S730" s="105"/>
      <c r="T730" s="105"/>
      <c r="U730" s="101"/>
      <c r="V730" s="105"/>
      <c r="W730" s="105"/>
      <c r="X730" s="101"/>
      <c r="Y730" s="105"/>
      <c r="Z730" s="105"/>
      <c r="AA730" s="101"/>
      <c r="AB730" s="105"/>
      <c r="AC730" s="105"/>
      <c r="AD730" s="101"/>
      <c r="AE730" s="105"/>
      <c r="AF730" s="105"/>
      <c r="AG730" s="101"/>
      <c r="AH730" s="105"/>
      <c r="AI730" s="105"/>
      <c r="AJ730" s="99">
        <f t="shared" si="169"/>
        <v>0</v>
      </c>
    </row>
    <row r="731" spans="1:36" s="45" customFormat="1" ht="15.95" customHeight="1" thickTop="1" thickBot="1" x14ac:dyDescent="0.25">
      <c r="A731" s="52" t="s">
        <v>90</v>
      </c>
      <c r="B731" s="104">
        <f t="shared" si="167"/>
        <v>0</v>
      </c>
      <c r="C731" s="104">
        <f t="shared" si="168"/>
        <v>0</v>
      </c>
      <c r="D731" s="105"/>
      <c r="E731" s="105"/>
      <c r="F731" s="101"/>
      <c r="G731" s="105"/>
      <c r="H731" s="105"/>
      <c r="I731" s="101"/>
      <c r="J731" s="105"/>
      <c r="K731" s="105"/>
      <c r="L731" s="101"/>
      <c r="M731" s="105"/>
      <c r="N731" s="105"/>
      <c r="O731" s="101"/>
      <c r="P731" s="105"/>
      <c r="Q731" s="105"/>
      <c r="R731" s="101"/>
      <c r="S731" s="105"/>
      <c r="T731" s="105"/>
      <c r="U731" s="101"/>
      <c r="V731" s="105"/>
      <c r="W731" s="105"/>
      <c r="X731" s="101"/>
      <c r="Y731" s="105"/>
      <c r="Z731" s="105"/>
      <c r="AA731" s="101"/>
      <c r="AB731" s="105"/>
      <c r="AC731" s="105"/>
      <c r="AD731" s="101"/>
      <c r="AE731" s="105"/>
      <c r="AF731" s="105"/>
      <c r="AG731" s="101"/>
      <c r="AH731" s="105"/>
      <c r="AI731" s="105"/>
      <c r="AJ731" s="99">
        <f t="shared" si="169"/>
        <v>0</v>
      </c>
    </row>
    <row r="732" spans="1:36" s="45" customFormat="1" ht="15.95" customHeight="1" thickTop="1" thickBot="1" x14ac:dyDescent="0.25">
      <c r="A732" s="52" t="s">
        <v>99</v>
      </c>
      <c r="B732" s="104">
        <f t="shared" si="167"/>
        <v>0</v>
      </c>
      <c r="C732" s="104">
        <f t="shared" si="168"/>
        <v>0</v>
      </c>
      <c r="D732" s="105"/>
      <c r="E732" s="105"/>
      <c r="F732" s="101"/>
      <c r="G732" s="105"/>
      <c r="H732" s="105"/>
      <c r="I732" s="101"/>
      <c r="J732" s="105"/>
      <c r="K732" s="105"/>
      <c r="L732" s="101"/>
      <c r="M732" s="105"/>
      <c r="N732" s="105"/>
      <c r="O732" s="101"/>
      <c r="P732" s="105"/>
      <c r="Q732" s="105"/>
      <c r="R732" s="101"/>
      <c r="S732" s="105"/>
      <c r="T732" s="105"/>
      <c r="U732" s="101"/>
      <c r="V732" s="105"/>
      <c r="W732" s="105"/>
      <c r="X732" s="101"/>
      <c r="Y732" s="105"/>
      <c r="Z732" s="105"/>
      <c r="AA732" s="101"/>
      <c r="AB732" s="105"/>
      <c r="AC732" s="105"/>
      <c r="AD732" s="101"/>
      <c r="AE732" s="105"/>
      <c r="AF732" s="105"/>
      <c r="AG732" s="101"/>
      <c r="AH732" s="105"/>
      <c r="AI732" s="105"/>
      <c r="AJ732" s="99">
        <f t="shared" si="169"/>
        <v>0</v>
      </c>
    </row>
    <row r="733" spans="1:36" s="45" customFormat="1" ht="15.95" customHeight="1" thickTop="1" thickBot="1" x14ac:dyDescent="0.25">
      <c r="A733" s="51" t="s">
        <v>112</v>
      </c>
      <c r="B733" s="104">
        <f t="shared" si="167"/>
        <v>0</v>
      </c>
      <c r="C733" s="104">
        <f t="shared" si="168"/>
        <v>0</v>
      </c>
      <c r="D733" s="105"/>
      <c r="E733" s="105"/>
      <c r="F733" s="101"/>
      <c r="G733" s="105"/>
      <c r="H733" s="105"/>
      <c r="I733" s="101"/>
      <c r="J733" s="105"/>
      <c r="K733" s="105"/>
      <c r="L733" s="101"/>
      <c r="M733" s="105"/>
      <c r="N733" s="105"/>
      <c r="O733" s="101"/>
      <c r="P733" s="105"/>
      <c r="Q733" s="105"/>
      <c r="R733" s="101"/>
      <c r="S733" s="105"/>
      <c r="T733" s="105"/>
      <c r="U733" s="101"/>
      <c r="V733" s="105"/>
      <c r="W733" s="105"/>
      <c r="X733" s="101"/>
      <c r="Y733" s="105"/>
      <c r="Z733" s="105"/>
      <c r="AA733" s="101"/>
      <c r="AB733" s="105"/>
      <c r="AC733" s="105"/>
      <c r="AD733" s="101"/>
      <c r="AE733" s="105"/>
      <c r="AF733" s="105"/>
      <c r="AG733" s="101"/>
      <c r="AH733" s="105"/>
      <c r="AI733" s="105"/>
      <c r="AJ733" s="99">
        <f t="shared" si="169"/>
        <v>0</v>
      </c>
    </row>
    <row r="734" spans="1:36" s="45" customFormat="1" ht="15.95" customHeight="1" thickTop="1" thickBot="1" x14ac:dyDescent="0.25">
      <c r="A734" s="52" t="s">
        <v>103</v>
      </c>
      <c r="B734" s="104">
        <f t="shared" si="167"/>
        <v>0</v>
      </c>
      <c r="C734" s="104">
        <f t="shared" si="168"/>
        <v>0</v>
      </c>
      <c r="D734" s="105"/>
      <c r="E734" s="105"/>
      <c r="F734" s="101"/>
      <c r="G734" s="105"/>
      <c r="H734" s="105"/>
      <c r="I734" s="101"/>
      <c r="J734" s="105"/>
      <c r="K734" s="105"/>
      <c r="L734" s="101"/>
      <c r="M734" s="105"/>
      <c r="N734" s="105"/>
      <c r="O734" s="101"/>
      <c r="P734" s="105"/>
      <c r="Q734" s="105"/>
      <c r="R734" s="101"/>
      <c r="S734" s="105"/>
      <c r="T734" s="105"/>
      <c r="U734" s="101"/>
      <c r="V734" s="105"/>
      <c r="W734" s="105"/>
      <c r="X734" s="101"/>
      <c r="Y734" s="105"/>
      <c r="Z734" s="105"/>
      <c r="AA734" s="101"/>
      <c r="AB734" s="105"/>
      <c r="AC734" s="105"/>
      <c r="AD734" s="101"/>
      <c r="AE734" s="105"/>
      <c r="AF734" s="105"/>
      <c r="AG734" s="101"/>
      <c r="AH734" s="105"/>
      <c r="AI734" s="105"/>
      <c r="AJ734" s="99">
        <f t="shared" si="169"/>
        <v>0</v>
      </c>
    </row>
    <row r="735" spans="1:36" s="45" customFormat="1" ht="15.95" customHeight="1" thickTop="1" thickBot="1" x14ac:dyDescent="0.25">
      <c r="A735" s="52" t="s">
        <v>82</v>
      </c>
      <c r="B735" s="104">
        <f t="shared" si="167"/>
        <v>0</v>
      </c>
      <c r="C735" s="104">
        <f t="shared" si="168"/>
        <v>0</v>
      </c>
      <c r="D735" s="105"/>
      <c r="E735" s="105"/>
      <c r="F735" s="101"/>
      <c r="G735" s="105"/>
      <c r="H735" s="105"/>
      <c r="I735" s="101"/>
      <c r="J735" s="105"/>
      <c r="K735" s="105"/>
      <c r="L735" s="101"/>
      <c r="M735" s="105"/>
      <c r="N735" s="105"/>
      <c r="O735" s="101"/>
      <c r="P735" s="105"/>
      <c r="Q735" s="105"/>
      <c r="R735" s="101"/>
      <c r="S735" s="105"/>
      <c r="T735" s="105"/>
      <c r="U735" s="101"/>
      <c r="V735" s="105"/>
      <c r="W735" s="105"/>
      <c r="X735" s="101"/>
      <c r="Y735" s="151"/>
      <c r="Z735" s="105"/>
      <c r="AA735" s="101"/>
      <c r="AB735" s="105"/>
      <c r="AC735" s="105"/>
      <c r="AD735" s="101"/>
      <c r="AE735" s="105"/>
      <c r="AF735" s="105"/>
      <c r="AG735" s="101"/>
      <c r="AH735" s="105"/>
      <c r="AI735" s="105"/>
      <c r="AJ735" s="99">
        <f t="shared" si="169"/>
        <v>0</v>
      </c>
    </row>
    <row r="736" spans="1:36" s="45" customFormat="1" ht="15.95" customHeight="1" thickTop="1" thickBot="1" x14ac:dyDescent="0.25">
      <c r="A736" s="52" t="s">
        <v>102</v>
      </c>
      <c r="B736" s="104">
        <f t="shared" si="167"/>
        <v>0</v>
      </c>
      <c r="C736" s="104">
        <f t="shared" si="168"/>
        <v>0</v>
      </c>
      <c r="D736" s="105"/>
      <c r="E736" s="105"/>
      <c r="F736" s="101"/>
      <c r="G736" s="105"/>
      <c r="H736" s="105"/>
      <c r="I736" s="101"/>
      <c r="J736" s="105"/>
      <c r="K736" s="105"/>
      <c r="L736" s="101"/>
      <c r="M736" s="105"/>
      <c r="N736" s="105"/>
      <c r="O736" s="101"/>
      <c r="P736" s="105"/>
      <c r="Q736" s="105"/>
      <c r="R736" s="101"/>
      <c r="S736" s="105"/>
      <c r="T736" s="105"/>
      <c r="U736" s="101"/>
      <c r="V736" s="105"/>
      <c r="W736" s="105"/>
      <c r="X736" s="101"/>
      <c r="Y736" s="105"/>
      <c r="Z736" s="105"/>
      <c r="AA736" s="101"/>
      <c r="AB736" s="105"/>
      <c r="AC736" s="105"/>
      <c r="AD736" s="101"/>
      <c r="AE736" s="105"/>
      <c r="AF736" s="105"/>
      <c r="AG736" s="101"/>
      <c r="AH736" s="105"/>
      <c r="AI736" s="105"/>
      <c r="AJ736" s="99">
        <f t="shared" si="169"/>
        <v>0</v>
      </c>
    </row>
    <row r="737" spans="1:36" s="45" customFormat="1" ht="15.95" customHeight="1" thickTop="1" thickBot="1" x14ac:dyDescent="0.25">
      <c r="A737" s="52" t="s">
        <v>111</v>
      </c>
      <c r="B737" s="104">
        <f t="shared" si="167"/>
        <v>0</v>
      </c>
      <c r="C737" s="104">
        <f t="shared" si="168"/>
        <v>0</v>
      </c>
      <c r="D737" s="105"/>
      <c r="E737" s="105"/>
      <c r="F737" s="101"/>
      <c r="G737" s="105"/>
      <c r="H737" s="105"/>
      <c r="I737" s="101"/>
      <c r="J737" s="105"/>
      <c r="K737" s="105"/>
      <c r="L737" s="101"/>
      <c r="M737" s="105"/>
      <c r="N737" s="105"/>
      <c r="O737" s="101"/>
      <c r="P737" s="105"/>
      <c r="Q737" s="105"/>
      <c r="R737" s="101"/>
      <c r="S737" s="105"/>
      <c r="T737" s="105"/>
      <c r="U737" s="101"/>
      <c r="V737" s="105"/>
      <c r="W737" s="105"/>
      <c r="X737" s="101"/>
      <c r="Y737" s="105"/>
      <c r="Z737" s="105"/>
      <c r="AA737" s="101"/>
      <c r="AB737" s="105"/>
      <c r="AC737" s="105"/>
      <c r="AD737" s="101"/>
      <c r="AE737" s="105"/>
      <c r="AF737" s="105"/>
      <c r="AG737" s="101"/>
      <c r="AH737" s="105"/>
      <c r="AI737" s="105"/>
      <c r="AJ737" s="99">
        <f t="shared" si="169"/>
        <v>0</v>
      </c>
    </row>
    <row r="738" spans="1:36" s="45" customFormat="1" ht="15.95" customHeight="1" thickTop="1" thickBot="1" x14ac:dyDescent="0.25">
      <c r="A738" s="52" t="s">
        <v>113</v>
      </c>
      <c r="B738" s="104">
        <f t="shared" si="167"/>
        <v>0</v>
      </c>
      <c r="C738" s="104">
        <f t="shared" si="168"/>
        <v>0</v>
      </c>
      <c r="D738" s="105"/>
      <c r="E738" s="105"/>
      <c r="F738" s="101"/>
      <c r="G738" s="105"/>
      <c r="H738" s="105"/>
      <c r="I738" s="101"/>
      <c r="J738" s="105"/>
      <c r="K738" s="105"/>
      <c r="L738" s="101"/>
      <c r="M738" s="105"/>
      <c r="N738" s="105"/>
      <c r="O738" s="101"/>
      <c r="P738" s="105"/>
      <c r="Q738" s="105"/>
      <c r="R738" s="101"/>
      <c r="S738" s="105"/>
      <c r="T738" s="105"/>
      <c r="U738" s="101"/>
      <c r="V738" s="105"/>
      <c r="W738" s="105"/>
      <c r="X738" s="101"/>
      <c r="Y738" s="105"/>
      <c r="Z738" s="105"/>
      <c r="AA738" s="101"/>
      <c r="AB738" s="105"/>
      <c r="AC738" s="105"/>
      <c r="AD738" s="101"/>
      <c r="AE738" s="105"/>
      <c r="AF738" s="105"/>
      <c r="AG738" s="101"/>
      <c r="AH738" s="105"/>
      <c r="AI738" s="105"/>
      <c r="AJ738" s="99">
        <f t="shared" si="169"/>
        <v>0</v>
      </c>
    </row>
    <row r="739" spans="1:36" s="45" customFormat="1" ht="15.95" customHeight="1" thickTop="1" thickBot="1" x14ac:dyDescent="0.25">
      <c r="A739" s="52" t="s">
        <v>116</v>
      </c>
      <c r="B739" s="104">
        <f t="shared" si="167"/>
        <v>0</v>
      </c>
      <c r="C739" s="104">
        <f t="shared" si="168"/>
        <v>0</v>
      </c>
      <c r="D739" s="105"/>
      <c r="E739" s="105"/>
      <c r="F739" s="101"/>
      <c r="G739" s="105"/>
      <c r="H739" s="105"/>
      <c r="I739" s="101"/>
      <c r="J739" s="105"/>
      <c r="K739" s="105"/>
      <c r="L739" s="101"/>
      <c r="M739" s="105"/>
      <c r="N739" s="105"/>
      <c r="O739" s="101"/>
      <c r="P739" s="105"/>
      <c r="Q739" s="105"/>
      <c r="R739" s="101"/>
      <c r="S739" s="105"/>
      <c r="T739" s="105"/>
      <c r="U739" s="101"/>
      <c r="V739" s="105"/>
      <c r="W739" s="105"/>
      <c r="X739" s="101"/>
      <c r="Y739" s="105"/>
      <c r="Z739" s="105"/>
      <c r="AA739" s="101"/>
      <c r="AB739" s="105"/>
      <c r="AC739" s="105"/>
      <c r="AD739" s="101"/>
      <c r="AE739" s="105"/>
      <c r="AF739" s="105"/>
      <c r="AG739" s="101"/>
      <c r="AH739" s="105"/>
      <c r="AI739" s="105"/>
      <c r="AJ739" s="99">
        <f t="shared" si="169"/>
        <v>0</v>
      </c>
    </row>
    <row r="740" spans="1:36" s="45" customFormat="1" ht="15.95" customHeight="1" thickTop="1" thickBot="1" x14ac:dyDescent="0.25">
      <c r="A740" s="52" t="s">
        <v>120</v>
      </c>
      <c r="B740" s="104">
        <f t="shared" si="167"/>
        <v>0</v>
      </c>
      <c r="C740" s="104">
        <f t="shared" si="168"/>
        <v>0</v>
      </c>
      <c r="D740" s="105"/>
      <c r="E740" s="105"/>
      <c r="F740" s="101"/>
      <c r="G740" s="105"/>
      <c r="H740" s="105"/>
      <c r="I740" s="101"/>
      <c r="J740" s="105"/>
      <c r="K740" s="105"/>
      <c r="L740" s="101"/>
      <c r="M740" s="105"/>
      <c r="N740" s="105"/>
      <c r="O740" s="101"/>
      <c r="P740" s="105"/>
      <c r="Q740" s="105"/>
      <c r="R740" s="101"/>
      <c r="S740" s="105"/>
      <c r="T740" s="105"/>
      <c r="U740" s="101"/>
      <c r="V740" s="105"/>
      <c r="W740" s="105"/>
      <c r="X740" s="101"/>
      <c r="Y740" s="105"/>
      <c r="Z740" s="105"/>
      <c r="AA740" s="101"/>
      <c r="AB740" s="105"/>
      <c r="AC740" s="105"/>
      <c r="AD740" s="101"/>
      <c r="AE740" s="105"/>
      <c r="AF740" s="105"/>
      <c r="AG740" s="101"/>
      <c r="AH740" s="105"/>
      <c r="AI740" s="105"/>
      <c r="AJ740" s="99">
        <f t="shared" si="169"/>
        <v>0</v>
      </c>
    </row>
    <row r="741" spans="1:36" s="45" customFormat="1" ht="15.95" customHeight="1" thickTop="1" thickBot="1" x14ac:dyDescent="0.25">
      <c r="A741" s="52" t="s">
        <v>100</v>
      </c>
      <c r="B741" s="104">
        <f t="shared" si="167"/>
        <v>0</v>
      </c>
      <c r="C741" s="104">
        <f t="shared" si="168"/>
        <v>0</v>
      </c>
      <c r="D741" s="105"/>
      <c r="E741" s="105"/>
      <c r="F741" s="101"/>
      <c r="G741" s="105"/>
      <c r="H741" s="105"/>
      <c r="I741" s="101"/>
      <c r="J741" s="105"/>
      <c r="K741" s="105"/>
      <c r="L741" s="101"/>
      <c r="M741" s="105"/>
      <c r="N741" s="105"/>
      <c r="O741" s="101"/>
      <c r="P741" s="105"/>
      <c r="Q741" s="105"/>
      <c r="R741" s="101"/>
      <c r="S741" s="105"/>
      <c r="T741" s="105"/>
      <c r="U741" s="101"/>
      <c r="V741" s="105"/>
      <c r="W741" s="105"/>
      <c r="X741" s="101"/>
      <c r="Y741" s="105"/>
      <c r="Z741" s="105"/>
      <c r="AA741" s="101"/>
      <c r="AB741" s="105"/>
      <c r="AC741" s="105"/>
      <c r="AD741" s="101"/>
      <c r="AE741" s="105"/>
      <c r="AF741" s="105"/>
      <c r="AG741" s="101"/>
      <c r="AH741" s="105"/>
      <c r="AI741" s="105"/>
      <c r="AJ741" s="99">
        <f t="shared" si="169"/>
        <v>0</v>
      </c>
    </row>
    <row r="742" spans="1:36" s="45" customFormat="1" ht="15.95" customHeight="1" thickTop="1" thickBot="1" x14ac:dyDescent="0.25">
      <c r="A742" s="51" t="s">
        <v>106</v>
      </c>
      <c r="B742" s="104">
        <f t="shared" si="167"/>
        <v>0</v>
      </c>
      <c r="C742" s="104">
        <f t="shared" si="168"/>
        <v>0</v>
      </c>
      <c r="D742" s="105"/>
      <c r="E742" s="105"/>
      <c r="F742" s="101"/>
      <c r="G742" s="105"/>
      <c r="H742" s="105"/>
      <c r="I742" s="101"/>
      <c r="J742" s="105"/>
      <c r="K742" s="105"/>
      <c r="L742" s="101"/>
      <c r="M742" s="105"/>
      <c r="N742" s="105"/>
      <c r="O742" s="101"/>
      <c r="P742" s="105"/>
      <c r="Q742" s="105"/>
      <c r="R742" s="101"/>
      <c r="S742" s="105"/>
      <c r="T742" s="105"/>
      <c r="U742" s="101"/>
      <c r="V742" s="105"/>
      <c r="W742" s="105"/>
      <c r="X742" s="101"/>
      <c r="Y742" s="105"/>
      <c r="Z742" s="105"/>
      <c r="AA742" s="101"/>
      <c r="AB742" s="105"/>
      <c r="AC742" s="105"/>
      <c r="AD742" s="101"/>
      <c r="AE742" s="105"/>
      <c r="AF742" s="105"/>
      <c r="AG742" s="101"/>
      <c r="AH742" s="105"/>
      <c r="AI742" s="105"/>
      <c r="AJ742" s="99">
        <f t="shared" si="169"/>
        <v>0</v>
      </c>
    </row>
    <row r="743" spans="1:36" s="45" customFormat="1" ht="15.95" customHeight="1" thickTop="1" thickBot="1" x14ac:dyDescent="0.25">
      <c r="A743" s="52" t="s">
        <v>119</v>
      </c>
      <c r="B743" s="104">
        <f t="shared" si="167"/>
        <v>0</v>
      </c>
      <c r="C743" s="104">
        <f t="shared" si="168"/>
        <v>0</v>
      </c>
      <c r="D743" s="105"/>
      <c r="E743" s="105"/>
      <c r="F743" s="101"/>
      <c r="G743" s="105"/>
      <c r="H743" s="105"/>
      <c r="I743" s="101"/>
      <c r="J743" s="105"/>
      <c r="K743" s="105"/>
      <c r="L743" s="101"/>
      <c r="M743" s="105"/>
      <c r="N743" s="105"/>
      <c r="O743" s="101"/>
      <c r="P743" s="105"/>
      <c r="Q743" s="105"/>
      <c r="R743" s="101"/>
      <c r="S743" s="105"/>
      <c r="T743" s="105"/>
      <c r="U743" s="101"/>
      <c r="V743" s="105"/>
      <c r="W743" s="105"/>
      <c r="X743" s="101"/>
      <c r="Y743" s="105"/>
      <c r="Z743" s="105"/>
      <c r="AA743" s="101"/>
      <c r="AB743" s="105"/>
      <c r="AC743" s="105"/>
      <c r="AD743" s="101"/>
      <c r="AE743" s="105"/>
      <c r="AF743" s="105"/>
      <c r="AG743" s="101"/>
      <c r="AH743" s="105"/>
      <c r="AI743" s="105"/>
      <c r="AJ743" s="99">
        <f t="shared" si="169"/>
        <v>0</v>
      </c>
    </row>
    <row r="744" spans="1:36" s="45" customFormat="1" ht="15.95" customHeight="1" thickTop="1" thickBot="1" x14ac:dyDescent="0.25">
      <c r="A744" s="52" t="s">
        <v>115</v>
      </c>
      <c r="B744" s="104">
        <f t="shared" si="167"/>
        <v>0</v>
      </c>
      <c r="C744" s="104">
        <f t="shared" si="168"/>
        <v>0</v>
      </c>
      <c r="D744" s="105"/>
      <c r="E744" s="105"/>
      <c r="F744" s="101"/>
      <c r="G744" s="105"/>
      <c r="H744" s="105"/>
      <c r="I744" s="101"/>
      <c r="J744" s="105"/>
      <c r="K744" s="105"/>
      <c r="L744" s="101"/>
      <c r="M744" s="105"/>
      <c r="N744" s="105"/>
      <c r="O744" s="101"/>
      <c r="P744" s="105"/>
      <c r="Q744" s="105"/>
      <c r="R744" s="101"/>
      <c r="S744" s="105"/>
      <c r="T744" s="105"/>
      <c r="U744" s="101"/>
      <c r="V744" s="105"/>
      <c r="W744" s="105"/>
      <c r="X744" s="101"/>
      <c r="Y744" s="105"/>
      <c r="Z744" s="105"/>
      <c r="AA744" s="101"/>
      <c r="AB744" s="105"/>
      <c r="AC744" s="105"/>
      <c r="AD744" s="101"/>
      <c r="AE744" s="105"/>
      <c r="AF744" s="105"/>
      <c r="AG744" s="101"/>
      <c r="AH744" s="105"/>
      <c r="AI744" s="105"/>
      <c r="AJ744" s="99">
        <f t="shared" si="169"/>
        <v>0</v>
      </c>
    </row>
    <row r="745" spans="1:36" s="45" customFormat="1" ht="15.95" customHeight="1" thickTop="1" thickBot="1" x14ac:dyDescent="0.25">
      <c r="A745" s="52" t="s">
        <v>117</v>
      </c>
      <c r="B745" s="104">
        <f t="shared" si="167"/>
        <v>0</v>
      </c>
      <c r="C745" s="104">
        <f t="shared" si="168"/>
        <v>0</v>
      </c>
      <c r="D745" s="105"/>
      <c r="E745" s="105"/>
      <c r="F745" s="101"/>
      <c r="G745" s="105"/>
      <c r="H745" s="105"/>
      <c r="I745" s="101"/>
      <c r="J745" s="105"/>
      <c r="K745" s="105"/>
      <c r="L745" s="101"/>
      <c r="M745" s="105"/>
      <c r="N745" s="105"/>
      <c r="O745" s="101"/>
      <c r="P745" s="105"/>
      <c r="Q745" s="105"/>
      <c r="R745" s="101"/>
      <c r="S745" s="105"/>
      <c r="T745" s="105"/>
      <c r="U745" s="101"/>
      <c r="V745" s="105"/>
      <c r="W745" s="105"/>
      <c r="X745" s="101"/>
      <c r="Y745" s="105"/>
      <c r="Z745" s="105"/>
      <c r="AA745" s="101"/>
      <c r="AB745" s="105"/>
      <c r="AC745" s="105"/>
      <c r="AD745" s="101"/>
      <c r="AE745" s="105"/>
      <c r="AF745" s="105"/>
      <c r="AG745" s="101"/>
      <c r="AH745" s="105"/>
      <c r="AI745" s="105"/>
      <c r="AJ745" s="99">
        <f t="shared" si="169"/>
        <v>0</v>
      </c>
    </row>
    <row r="746" spans="1:36" s="45" customFormat="1" ht="15.95" customHeight="1" thickTop="1" thickBot="1" x14ac:dyDescent="0.25">
      <c r="A746" s="52" t="s">
        <v>122</v>
      </c>
      <c r="B746" s="104">
        <f t="shared" si="167"/>
        <v>0</v>
      </c>
      <c r="C746" s="104">
        <f t="shared" si="168"/>
        <v>0</v>
      </c>
      <c r="D746" s="105"/>
      <c r="E746" s="105"/>
      <c r="F746" s="101"/>
      <c r="G746" s="105"/>
      <c r="H746" s="105"/>
      <c r="I746" s="101"/>
      <c r="J746" s="105"/>
      <c r="K746" s="105"/>
      <c r="L746" s="101"/>
      <c r="M746" s="105"/>
      <c r="N746" s="105"/>
      <c r="O746" s="101"/>
      <c r="P746" s="105"/>
      <c r="Q746" s="105"/>
      <c r="R746" s="101"/>
      <c r="S746" s="105"/>
      <c r="T746" s="105"/>
      <c r="U746" s="101"/>
      <c r="V746" s="105"/>
      <c r="W746" s="105"/>
      <c r="X746" s="101"/>
      <c r="Y746" s="105"/>
      <c r="Z746" s="105"/>
      <c r="AA746" s="101"/>
      <c r="AB746" s="105"/>
      <c r="AC746" s="105"/>
      <c r="AD746" s="101"/>
      <c r="AE746" s="105"/>
      <c r="AF746" s="105"/>
      <c r="AG746" s="101"/>
      <c r="AH746" s="105"/>
      <c r="AI746" s="105"/>
      <c r="AJ746" s="99">
        <f t="shared" si="169"/>
        <v>0</v>
      </c>
    </row>
    <row r="747" spans="1:36" s="45" customFormat="1" ht="15.95" customHeight="1" thickTop="1" thickBot="1" x14ac:dyDescent="0.25">
      <c r="A747" s="52" t="s">
        <v>124</v>
      </c>
      <c r="B747" s="104">
        <f t="shared" si="167"/>
        <v>0</v>
      </c>
      <c r="C747" s="104">
        <f t="shared" si="168"/>
        <v>0</v>
      </c>
      <c r="D747" s="105"/>
      <c r="E747" s="105"/>
      <c r="F747" s="101"/>
      <c r="G747" s="105"/>
      <c r="H747" s="105"/>
      <c r="I747" s="101"/>
      <c r="J747" s="105"/>
      <c r="K747" s="105"/>
      <c r="L747" s="101"/>
      <c r="M747" s="105"/>
      <c r="N747" s="105"/>
      <c r="O747" s="101"/>
      <c r="P747" s="105"/>
      <c r="Q747" s="105"/>
      <c r="R747" s="101"/>
      <c r="S747" s="105"/>
      <c r="T747" s="105"/>
      <c r="U747" s="101"/>
      <c r="V747" s="105"/>
      <c r="W747" s="105"/>
      <c r="X747" s="101"/>
      <c r="Y747" s="105"/>
      <c r="Z747" s="105"/>
      <c r="AA747" s="101"/>
      <c r="AB747" s="105"/>
      <c r="AC747" s="105"/>
      <c r="AD747" s="101"/>
      <c r="AE747" s="105"/>
      <c r="AF747" s="105"/>
      <c r="AG747" s="101"/>
      <c r="AH747" s="105"/>
      <c r="AI747" s="105"/>
      <c r="AJ747" s="99">
        <f t="shared" si="169"/>
        <v>0</v>
      </c>
    </row>
    <row r="748" spans="1:36" s="45" customFormat="1" ht="15.95" customHeight="1" thickTop="1" thickBot="1" x14ac:dyDescent="0.25">
      <c r="A748" s="52" t="s">
        <v>101</v>
      </c>
      <c r="B748" s="104">
        <f>(D748+G748+J748+M748+P748+S748+V748+Y748+AB748+AE748+AH748)</f>
        <v>0</v>
      </c>
      <c r="C748" s="104">
        <f>(E748+H748+K748+N748+Q748+T748+W748+Z748+AC748+AF748+AI748)</f>
        <v>0</v>
      </c>
      <c r="D748" s="105"/>
      <c r="E748" s="105"/>
      <c r="F748" s="101"/>
      <c r="G748" s="105"/>
      <c r="H748" s="105"/>
      <c r="I748" s="101"/>
      <c r="J748" s="105"/>
      <c r="K748" s="105"/>
      <c r="L748" s="101"/>
      <c r="M748" s="105"/>
      <c r="N748" s="105"/>
      <c r="O748" s="101"/>
      <c r="P748" s="105"/>
      <c r="Q748" s="105"/>
      <c r="R748" s="101"/>
      <c r="S748" s="105"/>
      <c r="T748" s="105"/>
      <c r="U748" s="101"/>
      <c r="V748" s="105"/>
      <c r="W748" s="105"/>
      <c r="X748" s="101"/>
      <c r="Y748" s="105"/>
      <c r="Z748" s="105"/>
      <c r="AA748" s="101"/>
      <c r="AB748" s="105"/>
      <c r="AC748" s="105"/>
      <c r="AD748" s="101"/>
      <c r="AE748" s="105"/>
      <c r="AF748" s="105"/>
      <c r="AG748" s="101"/>
      <c r="AH748" s="105"/>
      <c r="AI748" s="105"/>
      <c r="AJ748" s="99">
        <f t="shared" si="169"/>
        <v>0</v>
      </c>
    </row>
    <row r="749" spans="1:36" s="45" customFormat="1" ht="15.95" customHeight="1" thickTop="1" thickBot="1" x14ac:dyDescent="0.25">
      <c r="A749" s="52" t="s">
        <v>107</v>
      </c>
      <c r="B749" s="104">
        <f>(D749+G749+J749+M749+P749+S749+V749+Y749+AB749+AE749+AH749)</f>
        <v>0</v>
      </c>
      <c r="C749" s="104">
        <f>(E749+H749+K749+N749+Q749+T749+W749+Z749+AC749+AF749+AI749)</f>
        <v>0</v>
      </c>
      <c r="D749" s="105"/>
      <c r="E749" s="105"/>
      <c r="F749" s="101"/>
      <c r="G749" s="105"/>
      <c r="H749" s="105"/>
      <c r="I749" s="101"/>
      <c r="J749" s="105"/>
      <c r="K749" s="105"/>
      <c r="L749" s="101"/>
      <c r="M749" s="105"/>
      <c r="N749" s="105"/>
      <c r="O749" s="101"/>
      <c r="P749" s="105"/>
      <c r="Q749" s="105"/>
      <c r="R749" s="101"/>
      <c r="S749" s="105"/>
      <c r="T749" s="105"/>
      <c r="U749" s="101"/>
      <c r="V749" s="105"/>
      <c r="W749" s="105"/>
      <c r="X749" s="101"/>
      <c r="Y749" s="105"/>
      <c r="Z749" s="105"/>
      <c r="AA749" s="101"/>
      <c r="AB749" s="105"/>
      <c r="AC749" s="105"/>
      <c r="AD749" s="101"/>
      <c r="AE749" s="105"/>
      <c r="AF749" s="105"/>
      <c r="AG749" s="101"/>
      <c r="AH749" s="105"/>
      <c r="AI749" s="105"/>
      <c r="AJ749" s="99">
        <f t="shared" si="169"/>
        <v>0</v>
      </c>
    </row>
    <row r="750" spans="1:36" ht="14.25" thickTop="1" thickBot="1" x14ac:dyDescent="0.25">
      <c r="A750" s="147" t="s">
        <v>19</v>
      </c>
      <c r="B750" s="148">
        <f>SUM(B712:B749)</f>
        <v>0</v>
      </c>
      <c r="C750" s="148">
        <f>SUM(C712:C749)</f>
        <v>0</v>
      </c>
      <c r="D750" s="148">
        <f>SUM(D712:D749)</f>
        <v>0</v>
      </c>
      <c r="E750" s="148">
        <f t="shared" ref="E750:AI750" si="170">SUM(E712:E749)</f>
        <v>0</v>
      </c>
      <c r="F750" s="148">
        <f t="shared" si="170"/>
        <v>0</v>
      </c>
      <c r="G750" s="148">
        <f t="shared" si="170"/>
        <v>0</v>
      </c>
      <c r="H750" s="148">
        <f t="shared" si="170"/>
        <v>0</v>
      </c>
      <c r="I750" s="148">
        <f t="shared" si="170"/>
        <v>0</v>
      </c>
      <c r="J750" s="148">
        <f t="shared" si="170"/>
        <v>0</v>
      </c>
      <c r="K750" s="148">
        <f t="shared" si="170"/>
        <v>0</v>
      </c>
      <c r="L750" s="148">
        <f t="shared" si="170"/>
        <v>0</v>
      </c>
      <c r="M750" s="148">
        <f t="shared" si="170"/>
        <v>0</v>
      </c>
      <c r="N750" s="148">
        <f t="shared" si="170"/>
        <v>0</v>
      </c>
      <c r="O750" s="148">
        <f t="shared" si="170"/>
        <v>0</v>
      </c>
      <c r="P750" s="148">
        <f t="shared" si="170"/>
        <v>0</v>
      </c>
      <c r="Q750" s="148">
        <f t="shared" si="170"/>
        <v>0</v>
      </c>
      <c r="R750" s="148">
        <f t="shared" si="170"/>
        <v>0</v>
      </c>
      <c r="S750" s="148">
        <f t="shared" si="170"/>
        <v>0</v>
      </c>
      <c r="T750" s="148">
        <f t="shared" si="170"/>
        <v>0</v>
      </c>
      <c r="U750" s="148">
        <f t="shared" si="170"/>
        <v>0</v>
      </c>
      <c r="V750" s="148">
        <f t="shared" si="170"/>
        <v>0</v>
      </c>
      <c r="W750" s="148">
        <f t="shared" si="170"/>
        <v>0</v>
      </c>
      <c r="X750" s="148">
        <f t="shared" si="170"/>
        <v>0</v>
      </c>
      <c r="Y750" s="148">
        <f t="shared" si="170"/>
        <v>0</v>
      </c>
      <c r="Z750" s="148">
        <f t="shared" si="170"/>
        <v>0</v>
      </c>
      <c r="AA750" s="148">
        <f t="shared" si="170"/>
        <v>0</v>
      </c>
      <c r="AB750" s="148">
        <f t="shared" si="170"/>
        <v>0</v>
      </c>
      <c r="AC750" s="148">
        <f t="shared" si="170"/>
        <v>0</v>
      </c>
      <c r="AD750" s="148">
        <f t="shared" si="170"/>
        <v>0</v>
      </c>
      <c r="AE750" s="148">
        <f t="shared" si="170"/>
        <v>0</v>
      </c>
      <c r="AF750" s="148">
        <f t="shared" si="170"/>
        <v>0</v>
      </c>
      <c r="AG750" s="148">
        <f t="shared" si="170"/>
        <v>0</v>
      </c>
      <c r="AH750" s="148">
        <f t="shared" si="170"/>
        <v>0</v>
      </c>
      <c r="AI750" s="148">
        <f t="shared" si="170"/>
        <v>0</v>
      </c>
      <c r="AJ750" s="146"/>
    </row>
    <row r="751" spans="1:36" ht="13.5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x14ac:dyDescent="0.2">
      <c r="A752" s="5" t="s">
        <v>38</v>
      </c>
      <c r="B752" s="198" t="e">
        <f>(C750/B753*100)</f>
        <v>#DIV/0!</v>
      </c>
      <c r="C752" s="198"/>
      <c r="D752" s="198" t="e">
        <f>(E750/D753*100)</f>
        <v>#DIV/0!</v>
      </c>
      <c r="E752" s="198"/>
      <c r="F752" s="36"/>
      <c r="G752" s="198" t="e">
        <f>(H750/G753*100)</f>
        <v>#DIV/0!</v>
      </c>
      <c r="H752" s="198"/>
      <c r="I752" s="36"/>
      <c r="J752" s="198" t="e">
        <f>(K750/J753*100)</f>
        <v>#DIV/0!</v>
      </c>
      <c r="K752" s="198"/>
      <c r="L752" s="36"/>
      <c r="M752" s="198" t="e">
        <f>(N750/M753*100)</f>
        <v>#DIV/0!</v>
      </c>
      <c r="N752" s="198"/>
      <c r="O752" s="36"/>
      <c r="P752" s="198" t="e">
        <f>(Q750/P753*100)</f>
        <v>#DIV/0!</v>
      </c>
      <c r="Q752" s="198"/>
      <c r="R752" s="36"/>
      <c r="S752" s="198" t="e">
        <f>(T750/S753*100)</f>
        <v>#DIV/0!</v>
      </c>
      <c r="T752" s="198"/>
      <c r="U752" s="36"/>
      <c r="V752" s="198" t="e">
        <f>(W750/V753*100)</f>
        <v>#DIV/0!</v>
      </c>
      <c r="W752" s="198"/>
      <c r="X752" s="36"/>
      <c r="Y752" s="198" t="e">
        <f>(Z750/Y753*100)</f>
        <v>#DIV/0!</v>
      </c>
      <c r="Z752" s="198"/>
      <c r="AA752" s="36"/>
      <c r="AB752" s="198" t="e">
        <f>(AC750/AB753*100)</f>
        <v>#DIV/0!</v>
      </c>
      <c r="AC752" s="198"/>
      <c r="AD752" s="36"/>
      <c r="AE752" s="198" t="e">
        <f>(AF750/AE753*100)</f>
        <v>#DIV/0!</v>
      </c>
      <c r="AF752" s="198"/>
      <c r="AG752" s="36"/>
      <c r="AH752" s="198" t="e">
        <f>(AI750/AH753*100)</f>
        <v>#DIV/0!</v>
      </c>
      <c r="AI752" s="198"/>
      <c r="AJ752" s="36"/>
    </row>
    <row r="753" spans="1:36" x14ac:dyDescent="0.2">
      <c r="A753" s="5" t="s">
        <v>39</v>
      </c>
      <c r="B753" s="200">
        <f>(B750+C750)</f>
        <v>0</v>
      </c>
      <c r="C753" s="201"/>
      <c r="D753" s="200">
        <f>(D750+E750)</f>
        <v>0</v>
      </c>
      <c r="E753" s="201"/>
      <c r="F753" s="37"/>
      <c r="G753" s="200">
        <f>(G750+H750)</f>
        <v>0</v>
      </c>
      <c r="H753" s="201"/>
      <c r="I753" s="37"/>
      <c r="J753" s="200">
        <f>(J750+K750)</f>
        <v>0</v>
      </c>
      <c r="K753" s="201"/>
      <c r="L753" s="37"/>
      <c r="M753" s="200">
        <f>(M750+N750)</f>
        <v>0</v>
      </c>
      <c r="N753" s="201"/>
      <c r="O753" s="37"/>
      <c r="P753" s="200">
        <f>(P750+Q750)</f>
        <v>0</v>
      </c>
      <c r="Q753" s="201"/>
      <c r="R753" s="37"/>
      <c r="S753" s="200">
        <f>(S750+T750)</f>
        <v>0</v>
      </c>
      <c r="T753" s="201"/>
      <c r="U753" s="37"/>
      <c r="V753" s="200">
        <f>(V750+W750)</f>
        <v>0</v>
      </c>
      <c r="W753" s="201"/>
      <c r="X753" s="37"/>
      <c r="Y753" s="200">
        <f>(Y750+Z750)</f>
        <v>0</v>
      </c>
      <c r="Z753" s="201"/>
      <c r="AA753" s="37"/>
      <c r="AB753" s="200">
        <f>(AB750+AC750)</f>
        <v>0</v>
      </c>
      <c r="AC753" s="201"/>
      <c r="AD753" s="37"/>
      <c r="AE753" s="200">
        <f>(AE750+AF750)</f>
        <v>0</v>
      </c>
      <c r="AF753" s="201"/>
      <c r="AG753" s="37"/>
      <c r="AH753" s="200">
        <f>(AH750+AI750)</f>
        <v>0</v>
      </c>
      <c r="AI753" s="201"/>
      <c r="AJ753" s="37"/>
    </row>
    <row r="754" spans="1:36" x14ac:dyDescent="0.2">
      <c r="A754" s="5" t="s">
        <v>40</v>
      </c>
      <c r="B754" s="198" t="e">
        <f>SUM(D754:AI754)</f>
        <v>#DIV/0!</v>
      </c>
      <c r="C754" s="201"/>
      <c r="D754" s="198" t="e">
        <f>(D753/B753*100)</f>
        <v>#DIV/0!</v>
      </c>
      <c r="E754" s="198"/>
      <c r="F754" s="36"/>
      <c r="G754" s="198" t="e">
        <f>(G753/B753*100)</f>
        <v>#DIV/0!</v>
      </c>
      <c r="H754" s="198"/>
      <c r="I754" s="36"/>
      <c r="J754" s="198" t="e">
        <f>(J753/B753*100)</f>
        <v>#DIV/0!</v>
      </c>
      <c r="K754" s="198"/>
      <c r="L754" s="36"/>
      <c r="M754" s="198" t="e">
        <f>(M753/B753*100)</f>
        <v>#DIV/0!</v>
      </c>
      <c r="N754" s="198"/>
      <c r="O754" s="36"/>
      <c r="P754" s="198" t="e">
        <f>(P753/B753*100)</f>
        <v>#DIV/0!</v>
      </c>
      <c r="Q754" s="198"/>
      <c r="R754" s="36"/>
      <c r="S754" s="198" t="e">
        <f>(S753/B753*100)</f>
        <v>#DIV/0!</v>
      </c>
      <c r="T754" s="198"/>
      <c r="U754" s="36"/>
      <c r="V754" s="198" t="e">
        <f>(V753/B753*100)</f>
        <v>#DIV/0!</v>
      </c>
      <c r="W754" s="198"/>
      <c r="X754" s="36"/>
      <c r="Y754" s="198" t="e">
        <f>(Y753/B753*100)</f>
        <v>#DIV/0!</v>
      </c>
      <c r="Z754" s="198"/>
      <c r="AA754" s="36"/>
      <c r="AB754" s="198" t="e">
        <f>(AB753/B753*100)</f>
        <v>#DIV/0!</v>
      </c>
      <c r="AC754" s="198"/>
      <c r="AD754" s="36"/>
      <c r="AE754" s="198" t="e">
        <f>(AE753/B753*100)</f>
        <v>#DIV/0!</v>
      </c>
      <c r="AF754" s="198"/>
      <c r="AG754" s="36"/>
      <c r="AH754" s="198" t="e">
        <f>(AH753/B753*100)</f>
        <v>#DIV/0!</v>
      </c>
      <c r="AI754" s="198"/>
      <c r="AJ754" s="36"/>
    </row>
    <row r="755" spans="1:36" x14ac:dyDescent="0.2">
      <c r="A755" s="110" t="s">
        <v>95</v>
      </c>
    </row>
    <row r="757" spans="1:36" x14ac:dyDescent="0.2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S577:T577"/>
    <mergeCell ref="M575:N575"/>
    <mergeCell ref="P575:Q575"/>
    <mergeCell ref="G533:H533"/>
    <mergeCell ref="J533:K533"/>
    <mergeCell ref="M533:N533"/>
    <mergeCell ref="V575:W575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Y575:Z575"/>
    <mergeCell ref="Y576:Z576"/>
    <mergeCell ref="AB576:AC576"/>
    <mergeCell ref="AE576:AF576"/>
    <mergeCell ref="V576:W576"/>
    <mergeCell ref="B575:C575"/>
    <mergeCell ref="D575:E575"/>
    <mergeCell ref="G575:H575"/>
    <mergeCell ref="J575:K575"/>
    <mergeCell ref="AB575:AC575"/>
    <mergeCell ref="V533:W533"/>
    <mergeCell ref="Y533:Z533"/>
    <mergeCell ref="A470:AI470"/>
    <mergeCell ref="P461:Q461"/>
    <mergeCell ref="M517:N517"/>
    <mergeCell ref="AH533:AI533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D533:E533"/>
    <mergeCell ref="P533:Q533"/>
    <mergeCell ref="S533:T533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417:AI417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Y459:Z459"/>
    <mergeCell ref="AB459:AC459"/>
    <mergeCell ref="A529:AI529"/>
    <mergeCell ref="B475:C475"/>
    <mergeCell ref="P517:Q517"/>
    <mergeCell ref="S517:T517"/>
    <mergeCell ref="B518:C518"/>
    <mergeCell ref="D518:E518"/>
    <mergeCell ref="B460:C460"/>
    <mergeCell ref="AE404:AF404"/>
    <mergeCell ref="AB461:AC461"/>
    <mergeCell ref="AE519:AF519"/>
    <mergeCell ref="AE518:AF518"/>
    <mergeCell ref="AB518:AC518"/>
    <mergeCell ref="A471:AI471"/>
    <mergeCell ref="V417:W417"/>
    <mergeCell ref="D460:E460"/>
    <mergeCell ref="G460:H460"/>
    <mergeCell ref="D404:E404"/>
    <mergeCell ref="S461:T461"/>
    <mergeCell ref="B459:C459"/>
    <mergeCell ref="D459:E459"/>
    <mergeCell ref="A417:A418"/>
    <mergeCell ref="S460:T460"/>
    <mergeCell ref="V460:W460"/>
    <mergeCell ref="G417:H417"/>
    <mergeCell ref="J343:K343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S404:T404"/>
    <mergeCell ref="V404:W404"/>
    <mergeCell ref="M404:N404"/>
    <mergeCell ref="P343:Q343"/>
    <mergeCell ref="AE343:AF343"/>
    <mergeCell ref="AH343:AI343"/>
    <mergeCell ref="AB343:AC343"/>
    <mergeCell ref="AH404:AI404"/>
    <mergeCell ref="M342:N342"/>
    <mergeCell ref="P342:Q342"/>
    <mergeCell ref="AE403:AF403"/>
    <mergeCell ref="AE342:AF342"/>
    <mergeCell ref="AB342:AC342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300:AI300"/>
    <mergeCell ref="AE300:AF300"/>
    <mergeCell ref="S300:T300"/>
    <mergeCell ref="AB300:AC300"/>
    <mergeCell ref="Y300:Z300"/>
    <mergeCell ref="A296:AI296"/>
    <mergeCell ref="A297:AI297"/>
    <mergeCell ref="B300:C300"/>
    <mergeCell ref="D300:E300"/>
    <mergeCell ref="G300:H300"/>
    <mergeCell ref="J300:K300"/>
    <mergeCell ref="P300:Q300"/>
    <mergeCell ref="B286:C286"/>
    <mergeCell ref="D286:E286"/>
    <mergeCell ref="G286:H286"/>
    <mergeCell ref="D285:E285"/>
    <mergeCell ref="G285:H285"/>
    <mergeCell ref="B285:C285"/>
    <mergeCell ref="S286:T286"/>
    <mergeCell ref="AH285:AI285"/>
    <mergeCell ref="AE285:AF285"/>
    <mergeCell ref="Y285:Z285"/>
    <mergeCell ref="AB285:AC285"/>
    <mergeCell ref="V285:W285"/>
    <mergeCell ref="V286:W286"/>
    <mergeCell ref="J286:K286"/>
    <mergeCell ref="M286:N286"/>
    <mergeCell ref="P286:Q286"/>
    <mergeCell ref="P228:Q228"/>
    <mergeCell ref="A239:AI239"/>
    <mergeCell ref="AH243:AI243"/>
    <mergeCell ref="J285:K285"/>
    <mergeCell ref="M285:N285"/>
    <mergeCell ref="P285:Q285"/>
    <mergeCell ref="S285:T285"/>
    <mergeCell ref="A243:A244"/>
    <mergeCell ref="Y243:Z243"/>
    <mergeCell ref="V243:W243"/>
    <mergeCell ref="M243:N243"/>
    <mergeCell ref="S243:T243"/>
    <mergeCell ref="M226:N226"/>
    <mergeCell ref="B226:C226"/>
    <mergeCell ref="J226:K226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AB227:AC227"/>
    <mergeCell ref="AB184:AC184"/>
    <mergeCell ref="AE226:AF226"/>
    <mergeCell ref="AE227:AF227"/>
    <mergeCell ref="AB226:AC226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D226:E226"/>
    <mergeCell ref="G226:H226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G125:H125"/>
    <mergeCell ref="B184:C184"/>
    <mergeCell ref="J184:K184"/>
    <mergeCell ref="M184:N184"/>
    <mergeCell ref="A181:AI181"/>
    <mergeCell ref="A180:AI180"/>
    <mergeCell ref="B169:C169"/>
    <mergeCell ref="D169:E169"/>
    <mergeCell ref="AH184:AI184"/>
    <mergeCell ref="AH167:AI167"/>
    <mergeCell ref="M110:N110"/>
    <mergeCell ref="AB109:AC109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Y110:Z110"/>
    <mergeCell ref="S110:T110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AH125:AI125"/>
    <mergeCell ref="A125:A126"/>
    <mergeCell ref="B109:C109"/>
    <mergeCell ref="D109:E109"/>
    <mergeCell ref="G109:H109"/>
    <mergeCell ref="S109:T109"/>
    <mergeCell ref="J109:K109"/>
    <mergeCell ref="M109:N109"/>
    <mergeCell ref="P109:Q109"/>
    <mergeCell ref="AH108:AI108"/>
    <mergeCell ref="D108:E108"/>
    <mergeCell ref="G108:H108"/>
    <mergeCell ref="A66:A67"/>
    <mergeCell ref="G66:H66"/>
    <mergeCell ref="P66:Q66"/>
    <mergeCell ref="B108:C108"/>
    <mergeCell ref="V108:W108"/>
    <mergeCell ref="S108:T108"/>
    <mergeCell ref="AE108:AF108"/>
    <mergeCell ref="Y108:Z108"/>
    <mergeCell ref="AB108:AC108"/>
    <mergeCell ref="AB66:AC66"/>
    <mergeCell ref="J66:K66"/>
    <mergeCell ref="V66:W66"/>
    <mergeCell ref="M66:N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H50:AI50"/>
    <mergeCell ref="D49:E49"/>
    <mergeCell ref="G49:H49"/>
    <mergeCell ref="B50:C50"/>
    <mergeCell ref="D50:E50"/>
    <mergeCell ref="G50:H50"/>
    <mergeCell ref="J49:K49"/>
    <mergeCell ref="J51:K51"/>
    <mergeCell ref="M51:N51"/>
    <mergeCell ref="P51:Q51"/>
    <mergeCell ref="M50:N50"/>
    <mergeCell ref="J50:K50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H7:AI7"/>
    <mergeCell ref="Y7:Z7"/>
    <mergeCell ref="AE7:AF7"/>
    <mergeCell ref="AB7:AC7"/>
    <mergeCell ref="AH49:AI49"/>
    <mergeCell ref="B49:C49"/>
    <mergeCell ref="A63:AI63"/>
    <mergeCell ref="S50:T50"/>
    <mergeCell ref="AB50:AC50"/>
    <mergeCell ref="AE50:AF50"/>
    <mergeCell ref="Y50:Z50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B168:C168"/>
    <mergeCell ref="D168:E168"/>
    <mergeCell ref="G168:H168"/>
    <mergeCell ref="D51:E51"/>
    <mergeCell ref="B66:C66"/>
    <mergeCell ref="D66:E66"/>
    <mergeCell ref="AE66:AF66"/>
    <mergeCell ref="AH66:AI66"/>
    <mergeCell ref="V168:W168"/>
    <mergeCell ref="J167:K167"/>
    <mergeCell ref="M168:N168"/>
    <mergeCell ref="S125:T125"/>
    <mergeCell ref="J108:K108"/>
    <mergeCell ref="Y66:Z66"/>
    <mergeCell ref="M108:N108"/>
    <mergeCell ref="J168:K168"/>
    <mergeCell ref="S168:T168"/>
    <mergeCell ref="S66:T66"/>
    <mergeCell ref="P168:Q168"/>
    <mergeCell ref="P108:Q108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V110:W110"/>
    <mergeCell ref="AB110:AC110"/>
    <mergeCell ref="V109:W109"/>
    <mergeCell ref="AE109:AF109"/>
    <mergeCell ref="AE125:AF125"/>
    <mergeCell ref="A61:AI61"/>
    <mergeCell ref="A62:AI62"/>
    <mergeCell ref="AE51:AF51"/>
    <mergeCell ref="B51:C51"/>
    <mergeCell ref="AB51:AC51"/>
    <mergeCell ref="J417:K417"/>
    <mergeCell ref="J404:K404"/>
    <mergeCell ref="A413:AI41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P402:Q402"/>
    <mergeCell ref="S402:T402"/>
    <mergeCell ref="P404:Q404"/>
    <mergeCell ref="V402:W402"/>
    <mergeCell ref="J360:K360"/>
    <mergeCell ref="S360:T360"/>
    <mergeCell ref="Y360:Z360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B360:C360"/>
    <mergeCell ref="D360:E360"/>
    <mergeCell ref="D402:E402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AH227:AI227"/>
    <mergeCell ref="AH226:AI226"/>
    <mergeCell ref="AE184:AF184"/>
    <mergeCell ref="J460:K460"/>
    <mergeCell ref="D343:E343"/>
    <mergeCell ref="AH360:AI360"/>
    <mergeCell ref="G343:H343"/>
    <mergeCell ref="M360:N360"/>
    <mergeCell ref="P360:Q360"/>
    <mergeCell ref="P344:Q344"/>
    <mergeCell ref="D344:E344"/>
    <mergeCell ref="G344:H344"/>
    <mergeCell ref="J344:K344"/>
    <mergeCell ref="J459:K459"/>
    <mergeCell ref="M459:N459"/>
    <mergeCell ref="P459:Q459"/>
    <mergeCell ref="A411:AI411"/>
    <mergeCell ref="A412:AI412"/>
    <mergeCell ref="AE417:AF417"/>
    <mergeCell ref="AE459:AF459"/>
    <mergeCell ref="B417:C417"/>
    <mergeCell ref="D417:E417"/>
    <mergeCell ref="B404:C404"/>
    <mergeCell ref="A414:AI414"/>
    <mergeCell ref="G404:H404"/>
    <mergeCell ref="M417:N417"/>
    <mergeCell ref="Y404:Z404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Y518:Z518"/>
    <mergeCell ref="AH475:AI475"/>
    <mergeCell ref="G475:H475"/>
    <mergeCell ref="J475:K475"/>
    <mergeCell ref="B517:C517"/>
    <mergeCell ref="D517:E517"/>
    <mergeCell ref="G517:H517"/>
    <mergeCell ref="AE517:AF517"/>
    <mergeCell ref="AB519:AC519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workbookViewId="0">
      <selection activeCell="A4" sqref="A4:E4"/>
    </sheetView>
  </sheetViews>
  <sheetFormatPr defaultColWidth="11.42578125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205" t="s">
        <v>41</v>
      </c>
      <c r="B1" s="205"/>
      <c r="C1" s="205"/>
      <c r="D1" s="205"/>
      <c r="E1" s="205"/>
    </row>
    <row r="2" spans="1:7" x14ac:dyDescent="0.2">
      <c r="A2" s="191" t="s">
        <v>58</v>
      </c>
      <c r="B2" s="191"/>
      <c r="C2" s="191"/>
      <c r="D2" s="191"/>
      <c r="E2" s="191"/>
    </row>
    <row r="3" spans="1:7" x14ac:dyDescent="0.2">
      <c r="A3" s="191" t="s">
        <v>179</v>
      </c>
      <c r="B3" s="191"/>
      <c r="C3" s="191"/>
      <c r="D3" s="191"/>
      <c r="E3" s="191"/>
    </row>
    <row r="4" spans="1:7" x14ac:dyDescent="0.2">
      <c r="A4" s="191" t="s">
        <v>110</v>
      </c>
      <c r="B4" s="191"/>
      <c r="C4" s="191"/>
      <c r="D4" s="191"/>
      <c r="E4" s="191"/>
    </row>
    <row r="8" spans="1:7" ht="15.95" customHeight="1" x14ac:dyDescent="0.2">
      <c r="A8" s="206" t="s">
        <v>33</v>
      </c>
      <c r="B8" s="207" t="s">
        <v>54</v>
      </c>
      <c r="C8" s="208"/>
      <c r="D8" s="208"/>
      <c r="E8" s="209"/>
    </row>
    <row r="9" spans="1:7" ht="15.95" customHeight="1" x14ac:dyDescent="0.2">
      <c r="A9" s="206"/>
      <c r="B9" s="207">
        <v>2019</v>
      </c>
      <c r="C9" s="209"/>
      <c r="D9" s="207">
        <v>2020</v>
      </c>
      <c r="E9" s="209"/>
    </row>
    <row r="10" spans="1:7" ht="15.95" customHeight="1" x14ac:dyDescent="0.2">
      <c r="A10" s="48" t="s">
        <v>88</v>
      </c>
      <c r="B10" s="47">
        <v>1</v>
      </c>
      <c r="C10" s="81">
        <v>13184075035.479996</v>
      </c>
      <c r="D10" s="47">
        <v>1</v>
      </c>
      <c r="E10" s="81">
        <v>13609287869.770002</v>
      </c>
      <c r="F10" s="178">
        <f>E10/1000000</f>
        <v>13609.287869770002</v>
      </c>
      <c r="G10" s="179">
        <f>(E10-C10)/C10</f>
        <v>3.2252003507694374E-2</v>
      </c>
    </row>
    <row r="11" spans="1:7" ht="15.95" customHeight="1" x14ac:dyDescent="0.2">
      <c r="A11" s="51" t="s">
        <v>113</v>
      </c>
      <c r="B11" s="47">
        <v>2</v>
      </c>
      <c r="C11" s="81">
        <v>9403475748.5700016</v>
      </c>
      <c r="D11" s="47">
        <v>2</v>
      </c>
      <c r="E11" s="81">
        <v>9915856370.7499962</v>
      </c>
      <c r="F11" s="178">
        <f t="shared" ref="F11:F19" si="0">E11/1000000</f>
        <v>9915.8563707499961</v>
      </c>
      <c r="G11" s="179">
        <f t="shared" ref="G11:G19" si="1">(E11-C11)/C11</f>
        <v>5.4488429159602281E-2</v>
      </c>
    </row>
    <row r="12" spans="1:7" ht="15.95" customHeight="1" x14ac:dyDescent="0.2">
      <c r="A12" s="51" t="s">
        <v>118</v>
      </c>
      <c r="B12" s="47">
        <v>3</v>
      </c>
      <c r="C12" s="81">
        <v>7602871651.8799982</v>
      </c>
      <c r="D12" s="47">
        <v>3</v>
      </c>
      <c r="E12" s="81">
        <v>8199221282.8000011</v>
      </c>
      <c r="F12" s="178">
        <f t="shared" si="0"/>
        <v>8199.2212828000011</v>
      </c>
      <c r="G12" s="179">
        <f t="shared" si="1"/>
        <v>7.8437419204958003E-2</v>
      </c>
    </row>
    <row r="13" spans="1:7" ht="15.95" customHeight="1" x14ac:dyDescent="0.2">
      <c r="A13" s="51" t="s">
        <v>97</v>
      </c>
      <c r="B13" s="47">
        <v>4</v>
      </c>
      <c r="C13" s="81">
        <v>7279566396.5299978</v>
      </c>
      <c r="D13" s="47">
        <v>4</v>
      </c>
      <c r="E13" s="81">
        <v>6792480050.0100012</v>
      </c>
      <c r="F13" s="178">
        <f t="shared" si="0"/>
        <v>6792.4800500100009</v>
      </c>
      <c r="G13" s="179">
        <f t="shared" si="1"/>
        <v>-6.6911450488614202E-2</v>
      </c>
    </row>
    <row r="14" spans="1:7" ht="15.95" customHeight="1" x14ac:dyDescent="0.2">
      <c r="A14" s="51" t="s">
        <v>89</v>
      </c>
      <c r="B14" s="47">
        <v>5</v>
      </c>
      <c r="C14" s="81">
        <v>4607345866.0299978</v>
      </c>
      <c r="D14" s="47">
        <v>5</v>
      </c>
      <c r="E14" s="81">
        <v>5087342364.8099995</v>
      </c>
      <c r="F14" s="178">
        <f t="shared" si="0"/>
        <v>5087.3423648099997</v>
      </c>
      <c r="G14" s="179">
        <f t="shared" si="1"/>
        <v>0.10418069594449596</v>
      </c>
    </row>
    <row r="15" spans="1:7" ht="15.95" customHeight="1" x14ac:dyDescent="0.2">
      <c r="A15" s="51" t="s">
        <v>94</v>
      </c>
      <c r="B15" s="47">
        <v>6</v>
      </c>
      <c r="C15" s="81">
        <v>4101255980.3600001</v>
      </c>
      <c r="D15" s="47">
        <v>6</v>
      </c>
      <c r="E15" s="81">
        <v>4359022659.9700012</v>
      </c>
      <c r="F15" s="178">
        <f t="shared" si="0"/>
        <v>4359.0226599700009</v>
      </c>
      <c r="G15" s="179">
        <f t="shared" si="1"/>
        <v>6.2850668391436229E-2</v>
      </c>
    </row>
    <row r="16" spans="1:7" ht="15.95" customHeight="1" x14ac:dyDescent="0.2">
      <c r="A16" s="51" t="s">
        <v>93</v>
      </c>
      <c r="B16" s="47">
        <v>7</v>
      </c>
      <c r="C16" s="81">
        <v>1920383387.5900006</v>
      </c>
      <c r="D16" s="47">
        <v>7</v>
      </c>
      <c r="E16" s="81">
        <v>2015098802.7800002</v>
      </c>
      <c r="F16" s="178">
        <f t="shared" si="0"/>
        <v>2015.0988027800001</v>
      </c>
      <c r="G16" s="179">
        <f t="shared" si="1"/>
        <v>4.9321096923705114E-2</v>
      </c>
    </row>
    <row r="17" spans="1:7" ht="15.95" customHeight="1" x14ac:dyDescent="0.2">
      <c r="A17" s="51" t="s">
        <v>79</v>
      </c>
      <c r="B17" s="47">
        <v>8</v>
      </c>
      <c r="C17" s="81">
        <v>1260288106.5299993</v>
      </c>
      <c r="D17" s="47">
        <v>8</v>
      </c>
      <c r="E17" s="81">
        <v>1252023862.0000002</v>
      </c>
      <c r="F17" s="178">
        <f t="shared" si="0"/>
        <v>1252.0238620000002</v>
      </c>
      <c r="G17" s="179">
        <f t="shared" si="1"/>
        <v>-6.5574248357808335E-3</v>
      </c>
    </row>
    <row r="18" spans="1:7" ht="15.95" customHeight="1" x14ac:dyDescent="0.2">
      <c r="A18" s="51" t="s">
        <v>123</v>
      </c>
      <c r="B18" s="47">
        <v>9</v>
      </c>
      <c r="C18" s="81">
        <v>1258645185.0700002</v>
      </c>
      <c r="D18" s="47">
        <v>9</v>
      </c>
      <c r="E18" s="81">
        <v>1204192065.4699998</v>
      </c>
      <c r="F18" s="178">
        <f t="shared" si="0"/>
        <v>1204.1920654699998</v>
      </c>
      <c r="G18" s="179">
        <f t="shared" si="1"/>
        <v>-4.326328042717769E-2</v>
      </c>
    </row>
    <row r="19" spans="1:7" ht="15.95" customHeight="1" x14ac:dyDescent="0.2">
      <c r="A19" s="51" t="s">
        <v>78</v>
      </c>
      <c r="B19" s="47">
        <v>11</v>
      </c>
      <c r="C19" s="81">
        <v>881563767.86000025</v>
      </c>
      <c r="D19" s="47">
        <v>10</v>
      </c>
      <c r="E19" s="81">
        <v>902710420.47000003</v>
      </c>
      <c r="F19" s="178">
        <f t="shared" si="0"/>
        <v>902.71042047000003</v>
      </c>
      <c r="G19" s="179">
        <f t="shared" si="1"/>
        <v>2.3987660769377313E-2</v>
      </c>
    </row>
    <row r="20" spans="1:7" x14ac:dyDescent="0.2">
      <c r="A20" s="80" t="s">
        <v>95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180" t="s">
        <v>41</v>
      </c>
      <c r="B53" s="180"/>
      <c r="C53" s="180"/>
      <c r="D53" s="180"/>
      <c r="E53" s="180"/>
    </row>
    <row r="54" spans="1:5" hidden="1" x14ac:dyDescent="0.2">
      <c r="A54" s="1" t="s">
        <v>58</v>
      </c>
      <c r="B54" s="1"/>
      <c r="C54" s="1"/>
      <c r="D54" s="1"/>
      <c r="E54" s="1"/>
    </row>
    <row r="55" spans="1:5" hidden="1" x14ac:dyDescent="0.2">
      <c r="A55" s="1" t="s">
        <v>166</v>
      </c>
      <c r="B55" s="1"/>
      <c r="C55" s="1"/>
      <c r="D55" s="1"/>
      <c r="E55" s="1"/>
    </row>
    <row r="56" spans="1:5" hidden="1" x14ac:dyDescent="0.2">
      <c r="A56" s="1" t="s">
        <v>110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206" t="s">
        <v>33</v>
      </c>
      <c r="B60" s="207" t="s">
        <v>54</v>
      </c>
      <c r="C60" s="208"/>
      <c r="D60" s="208"/>
      <c r="E60" s="209"/>
    </row>
    <row r="61" spans="1:5" ht="15.95" hidden="1" customHeight="1" x14ac:dyDescent="0.2">
      <c r="A61" s="206"/>
      <c r="B61" s="207">
        <v>2019</v>
      </c>
      <c r="C61" s="209"/>
      <c r="D61" s="207">
        <v>2020</v>
      </c>
      <c r="E61" s="209"/>
    </row>
    <row r="62" spans="1:5" ht="15.95" hidden="1" customHeight="1" x14ac:dyDescent="0.2">
      <c r="A62" s="48" t="s">
        <v>88</v>
      </c>
      <c r="B62" s="47"/>
      <c r="C62" s="81"/>
      <c r="D62" s="47">
        <v>1</v>
      </c>
      <c r="E62" s="63"/>
    </row>
    <row r="63" spans="1:5" ht="15.95" hidden="1" customHeight="1" x14ac:dyDescent="0.2">
      <c r="A63" s="51" t="s">
        <v>118</v>
      </c>
      <c r="B63" s="47"/>
      <c r="C63" s="81"/>
      <c r="D63" s="47">
        <v>2</v>
      </c>
      <c r="E63" s="63"/>
    </row>
    <row r="64" spans="1:5" ht="15.95" hidden="1" customHeight="1" x14ac:dyDescent="0.2">
      <c r="A64" s="51" t="s">
        <v>97</v>
      </c>
      <c r="B64" s="47"/>
      <c r="C64" s="81"/>
      <c r="D64" s="47">
        <v>3</v>
      </c>
      <c r="E64" s="63"/>
    </row>
    <row r="65" spans="1:5" ht="15.95" hidden="1" customHeight="1" x14ac:dyDescent="0.2">
      <c r="A65" s="51" t="s">
        <v>94</v>
      </c>
      <c r="B65" s="47"/>
      <c r="C65" s="81"/>
      <c r="D65" s="47">
        <v>4</v>
      </c>
      <c r="E65" s="63"/>
    </row>
    <row r="66" spans="1:5" ht="15.95" hidden="1" customHeight="1" x14ac:dyDescent="0.2">
      <c r="A66" s="51" t="s">
        <v>89</v>
      </c>
      <c r="B66" s="47"/>
      <c r="C66" s="81"/>
      <c r="D66" s="47">
        <v>5</v>
      </c>
      <c r="E66" s="63"/>
    </row>
    <row r="67" spans="1:5" ht="15.95" hidden="1" customHeight="1" x14ac:dyDescent="0.2">
      <c r="A67" s="51" t="s">
        <v>86</v>
      </c>
      <c r="B67" s="47"/>
      <c r="C67" s="81"/>
      <c r="D67" s="47">
        <v>6</v>
      </c>
      <c r="E67" s="63"/>
    </row>
    <row r="68" spans="1:5" ht="15.95" hidden="1" customHeight="1" x14ac:dyDescent="0.2">
      <c r="A68" s="51" t="s">
        <v>91</v>
      </c>
      <c r="B68" s="47"/>
      <c r="C68" s="81"/>
      <c r="D68" s="47">
        <v>7</v>
      </c>
      <c r="E68" s="63"/>
    </row>
    <row r="69" spans="1:5" ht="15.95" hidden="1" customHeight="1" x14ac:dyDescent="0.2">
      <c r="A69" s="51" t="s">
        <v>87</v>
      </c>
      <c r="B69" s="47"/>
      <c r="C69" s="81"/>
      <c r="D69" s="47">
        <v>8</v>
      </c>
      <c r="E69" s="63"/>
    </row>
    <row r="70" spans="1:5" ht="15.95" hidden="1" customHeight="1" x14ac:dyDescent="0.2">
      <c r="A70" s="51" t="s">
        <v>78</v>
      </c>
      <c r="B70" s="82"/>
      <c r="C70" s="83"/>
      <c r="D70" s="47">
        <v>9</v>
      </c>
      <c r="E70" s="63"/>
    </row>
    <row r="71" spans="1:5" ht="15.95" hidden="1" customHeight="1" x14ac:dyDescent="0.2">
      <c r="A71" s="51" t="s">
        <v>93</v>
      </c>
      <c r="B71" s="82"/>
      <c r="C71" s="83"/>
      <c r="D71" s="47">
        <v>10</v>
      </c>
      <c r="E71" s="63"/>
    </row>
    <row r="72" spans="1:5" hidden="1" x14ac:dyDescent="0.2">
      <c r="A72" s="80" t="s">
        <v>95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workbookViewId="0">
      <selection sqref="A1:M1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4.85546875" customWidth="1"/>
    <col min="11" max="12" width="11.42578125" customWidth="1"/>
    <col min="13" max="13" width="12.7109375" bestFit="1" customWidth="1"/>
  </cols>
  <sheetData>
    <row r="1" spans="1:13" ht="20.25" x14ac:dyDescent="0.3">
      <c r="A1" s="192" t="s">
        <v>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x14ac:dyDescent="0.2">
      <c r="A2" s="191" t="s">
        <v>64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3" x14ac:dyDescent="0.2">
      <c r="A3" s="191" t="s">
        <v>160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x14ac:dyDescent="0.2">
      <c r="A4" s="191" t="s">
        <v>110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6" spans="1:13" ht="15.75" x14ac:dyDescent="0.25">
      <c r="A6" s="206" t="s">
        <v>65</v>
      </c>
      <c r="B6" s="206" t="s">
        <v>0</v>
      </c>
      <c r="C6" s="210" t="s">
        <v>66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38.25" x14ac:dyDescent="0.2">
      <c r="A7" s="206"/>
      <c r="B7" s="206"/>
      <c r="C7" s="72" t="s">
        <v>12</v>
      </c>
      <c r="D7" s="72" t="s">
        <v>13</v>
      </c>
      <c r="E7" s="72" t="s">
        <v>14</v>
      </c>
      <c r="F7" s="72" t="s">
        <v>15</v>
      </c>
      <c r="G7" s="72" t="s">
        <v>27</v>
      </c>
      <c r="H7" s="72" t="s">
        <v>67</v>
      </c>
      <c r="I7" s="72" t="s">
        <v>16</v>
      </c>
      <c r="J7" s="72" t="s">
        <v>68</v>
      </c>
      <c r="K7" s="72" t="s">
        <v>34</v>
      </c>
      <c r="L7" s="72" t="s">
        <v>17</v>
      </c>
      <c r="M7" s="72" t="s">
        <v>18</v>
      </c>
    </row>
    <row r="8" spans="1:13" x14ac:dyDescent="0.2">
      <c r="A8" s="62" t="s">
        <v>23</v>
      </c>
      <c r="B8" s="86">
        <f>SUM(C8:M8)</f>
        <v>6375206976.6899986</v>
      </c>
      <c r="C8" s="48">
        <f>'P.N.C. x Comp. x Ramos'!D73</f>
        <v>30086679.129999999</v>
      </c>
      <c r="D8" s="48">
        <f>'P.N.C. x Comp. x Ramos'!E73</f>
        <v>895842006.00999999</v>
      </c>
      <c r="E8" s="48">
        <f>'P.N.C. x Comp. x Ramos'!F73</f>
        <v>1529834031.4300001</v>
      </c>
      <c r="F8" s="48">
        <f>'P.N.C. x Comp. x Ramos'!G73</f>
        <v>61735471.679999985</v>
      </c>
      <c r="G8" s="48">
        <f>'P.N.C. x Comp. x Ramos'!H73</f>
        <v>1923239866.8599997</v>
      </c>
      <c r="H8" s="48">
        <f>'P.N.C. x Comp. x Ramos'!I73</f>
        <v>22253949.330000006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">
      <c r="A9" s="62" t="s">
        <v>1</v>
      </c>
      <c r="B9" s="86">
        <f>SUM(C9:M9)</f>
        <v>6018932808.1399994</v>
      </c>
      <c r="C9" s="48">
        <f>'P.N.C. x Comp. x Ramos'!D138</f>
        <v>31311060.299999997</v>
      </c>
      <c r="D9" s="48">
        <f>'P.N.C. x Comp. x Ramos'!E138</f>
        <v>894372663.93999994</v>
      </c>
      <c r="E9" s="48">
        <f>'P.N.C. x Comp. x Ramos'!F138</f>
        <v>1438910552.0700002</v>
      </c>
      <c r="F9" s="48">
        <f>'P.N.C. x Comp. x Ramos'!G138</f>
        <v>61081641.460000001</v>
      </c>
      <c r="G9" s="48">
        <f>'P.N.C. x Comp. x Ramos'!H138</f>
        <v>1716119495.9599998</v>
      </c>
      <c r="H9" s="48">
        <f>'P.N.C. x Comp. x Ramos'!I138</f>
        <v>47206854.740000017</v>
      </c>
      <c r="I9" s="48">
        <f>'P.N.C. x Comp. x Ramos'!J138</f>
        <v>67228298.410000011</v>
      </c>
      <c r="J9" s="48">
        <f>'P.N.C. x Comp. x Ramos'!K138</f>
        <v>1358179147.2499998</v>
      </c>
      <c r="K9" s="48">
        <f>'P.N.C. x Comp. x Ramos'!L138</f>
        <v>45887037.539999999</v>
      </c>
      <c r="L9" s="48">
        <f>'P.N.C. x Comp. x Ramos'!M138</f>
        <v>88960121.700000018</v>
      </c>
      <c r="M9" s="48">
        <f>'P.N.C. x Comp. x Ramos'!N138</f>
        <v>269675934.76999998</v>
      </c>
    </row>
    <row r="10" spans="1:13" x14ac:dyDescent="0.2">
      <c r="A10" s="62" t="s">
        <v>2</v>
      </c>
      <c r="B10" s="86">
        <f>SUM(C10:M10)</f>
        <v>5510261007.2900009</v>
      </c>
      <c r="C10" s="48">
        <f>'P.N.C. x Comp. x Ramos'!D203</f>
        <v>24536645.069999993</v>
      </c>
      <c r="D10" s="48">
        <f>'P.N.C. x Comp. x Ramos'!E203</f>
        <v>899655646.49999988</v>
      </c>
      <c r="E10" s="48">
        <f>'P.N.C. x Comp. x Ramos'!F203</f>
        <v>1614247142.48</v>
      </c>
      <c r="F10" s="48">
        <f>'P.N.C. x Comp. x Ramos'!G203</f>
        <v>54424979.710000001</v>
      </c>
      <c r="G10" s="48">
        <f>'P.N.C. x Comp. x Ramos'!H203</f>
        <v>1133994363.7399998</v>
      </c>
      <c r="H10" s="48">
        <f>'P.N.C. x Comp. x Ramos'!I203</f>
        <v>164739041.98000002</v>
      </c>
      <c r="I10" s="48">
        <f>'P.N.C. x Comp. x Ramos'!J203</f>
        <v>57055021.869999997</v>
      </c>
      <c r="J10" s="48">
        <f>'P.N.C. x Comp. x Ramos'!K203</f>
        <v>1142969972.6599998</v>
      </c>
      <c r="K10" s="48">
        <f>'P.N.C. x Comp. x Ramos'!L203</f>
        <v>35823317.960000001</v>
      </c>
      <c r="L10" s="48">
        <f>'P.N.C. x Comp. x Ramos'!M203</f>
        <v>101008001.79999998</v>
      </c>
      <c r="M10" s="48">
        <f>'P.N.C. x Comp. x Ramos'!N203</f>
        <v>281806873.52000004</v>
      </c>
    </row>
    <row r="11" spans="1:13" x14ac:dyDescent="0.2">
      <c r="A11" s="62" t="s">
        <v>69</v>
      </c>
      <c r="B11" s="86">
        <f>SUBTOTAL(109,B8:B10)</f>
        <v>17904400792.119999</v>
      </c>
      <c r="C11" s="86">
        <f>SUM(C8:C10)</f>
        <v>85934384.499999985</v>
      </c>
      <c r="D11" s="86">
        <f t="shared" ref="D11:M11" si="0">SUM(D8:D10)</f>
        <v>2689870316.4499998</v>
      </c>
      <c r="E11" s="86">
        <f t="shared" si="0"/>
        <v>4582991725.9799995</v>
      </c>
      <c r="F11" s="86">
        <f t="shared" si="0"/>
        <v>177242092.84999999</v>
      </c>
      <c r="G11" s="86">
        <f t="shared" si="0"/>
        <v>4773353726.5599995</v>
      </c>
      <c r="H11" s="86">
        <f t="shared" si="0"/>
        <v>234199846.05000004</v>
      </c>
      <c r="I11" s="86">
        <f t="shared" si="0"/>
        <v>166886172.22</v>
      </c>
      <c r="J11" s="86">
        <f t="shared" si="0"/>
        <v>3978429322.1899996</v>
      </c>
      <c r="K11" s="86">
        <f t="shared" si="0"/>
        <v>135418135.72999999</v>
      </c>
      <c r="L11" s="86">
        <f t="shared" si="0"/>
        <v>291147370.25999999</v>
      </c>
      <c r="M11" s="86">
        <f t="shared" si="0"/>
        <v>788927699.32999992</v>
      </c>
    </row>
    <row r="12" spans="1:13" x14ac:dyDescent="0.2">
      <c r="A12" s="62"/>
      <c r="B12" s="16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6">
        <f>SUM(C13:M13)</f>
        <v>4719898590.8044806</v>
      </c>
      <c r="C13" s="48">
        <f>'P.N.C. x Comp. x Ramos'!D269</f>
        <v>21216939.764482759</v>
      </c>
      <c r="D13" s="48">
        <f>'P.N.C. x Comp. x Ramos'!E269</f>
        <v>773452446.96827579</v>
      </c>
      <c r="E13" s="48">
        <f>'P.N.C. x Comp. x Ramos'!F269</f>
        <v>1265238772.439997</v>
      </c>
      <c r="F13" s="48">
        <f>'P.N.C. x Comp. x Ramos'!G269</f>
        <v>69445904.434137926</v>
      </c>
      <c r="G13" s="48">
        <f>'P.N.C. x Comp. x Ramos'!H269</f>
        <v>1305638291.1427591</v>
      </c>
      <c r="H13" s="48">
        <f>'P.N.C. x Comp. x Ramos'!I269</f>
        <v>46420270.98172415</v>
      </c>
      <c r="I13" s="48">
        <f>'P.N.C. x Comp. x Ramos'!J269</f>
        <v>41463015.184827581</v>
      </c>
      <c r="J13" s="48">
        <f>'P.N.C. x Comp. x Ramos'!K269</f>
        <v>863897894.86896527</v>
      </c>
      <c r="K13" s="48">
        <f>'P.N.C. x Comp. x Ramos'!L269</f>
        <v>34205888.310000002</v>
      </c>
      <c r="L13" s="48">
        <f>'P.N.C. x Comp. x Ramos'!M269</f>
        <v>49282378.418965526</v>
      </c>
      <c r="M13" s="48">
        <f>'P.N.C. x Comp. x Ramos'!N269</f>
        <v>249636788.29034474</v>
      </c>
    </row>
    <row r="14" spans="1:13" x14ac:dyDescent="0.2">
      <c r="A14" s="62" t="s">
        <v>4</v>
      </c>
      <c r="B14" s="86">
        <f>SUM(C14:M14)</f>
        <v>5105287441.8406973</v>
      </c>
      <c r="C14" s="48">
        <f>'P.N.C. x Comp. x Ramos'!D335</f>
        <v>22944657.975172415</v>
      </c>
      <c r="D14" s="48">
        <f>'P.N.C. x Comp. x Ramos'!E335</f>
        <v>726708672.17898297</v>
      </c>
      <c r="E14" s="48">
        <f>'P.N.C. x Comp. x Ramos'!F335</f>
        <v>1631587601.0400002</v>
      </c>
      <c r="F14" s="48">
        <f>'P.N.C. x Comp. x Ramos'!G335</f>
        <v>52739288.209310345</v>
      </c>
      <c r="G14" s="48">
        <f>'P.N.C. x Comp. x Ramos'!H335</f>
        <v>1158619375.2475855</v>
      </c>
      <c r="H14" s="48">
        <f>'P.N.C. x Comp. x Ramos'!I335</f>
        <v>20266525.586206894</v>
      </c>
      <c r="I14" s="48">
        <f>'P.N.C. x Comp. x Ramos'!J335</f>
        <v>59387651.081724137</v>
      </c>
      <c r="J14" s="48">
        <f>'P.N.C. x Comp. x Ramos'!K335</f>
        <v>1071331742.7462072</v>
      </c>
      <c r="K14" s="48">
        <f>'P.N.C. x Comp. x Ramos'!L335</f>
        <v>33348838.690000001</v>
      </c>
      <c r="L14" s="48">
        <f>'P.N.C. x Comp. x Ramos'!M335</f>
        <v>74791910.620689735</v>
      </c>
      <c r="M14" s="48">
        <f>'P.N.C. x Comp. x Ramos'!N335</f>
        <v>253561178.4648194</v>
      </c>
    </row>
    <row r="15" spans="1:13" x14ac:dyDescent="0.2">
      <c r="A15" s="62" t="s">
        <v>5</v>
      </c>
      <c r="B15" s="86">
        <f>SUM(C15:M15)</f>
        <v>6021745054.1391373</v>
      </c>
      <c r="C15" s="48">
        <f>'P.N.C. x Comp. x Ramos'!D400</f>
        <v>32341297.828965515</v>
      </c>
      <c r="D15" s="48">
        <f>'P.N.C. x Comp. x Ramos'!E400</f>
        <v>754956242.99241388</v>
      </c>
      <c r="E15" s="48">
        <f>'P.N.C. x Comp. x Ramos'!F400</f>
        <v>1635319108.8900001</v>
      </c>
      <c r="F15" s="48">
        <f>'P.N.C. x Comp. x Ramos'!G400</f>
        <v>47185441.086206906</v>
      </c>
      <c r="G15" s="48">
        <f>'P.N.C. x Comp. x Ramos'!H400</f>
        <v>1756736692.3068967</v>
      </c>
      <c r="H15" s="48">
        <f>'P.N.C. x Comp. x Ramos'!I400</f>
        <v>28249184.337241378</v>
      </c>
      <c r="I15" s="48">
        <f>'P.N.C. x Comp. x Ramos'!J400</f>
        <v>58739655.485517226</v>
      </c>
      <c r="J15" s="48">
        <f>'P.N.C. x Comp. x Ramos'!K400</f>
        <v>1343622018.3170691</v>
      </c>
      <c r="K15" s="48">
        <f>'P.N.C. x Comp. x Ramos'!L400</f>
        <v>31682172.280000001</v>
      </c>
      <c r="L15" s="48">
        <f>'P.N.C. x Comp. x Ramos'!M400</f>
        <v>125611190.61068928</v>
      </c>
      <c r="M15" s="48">
        <f>'P.N.C. x Comp. x Ramos'!N400</f>
        <v>207302050.00413796</v>
      </c>
    </row>
    <row r="16" spans="1:13" x14ac:dyDescent="0.2">
      <c r="A16" s="62" t="s">
        <v>70</v>
      </c>
      <c r="B16" s="86">
        <f>SUBTOTAL(109,B13:B15)</f>
        <v>15846931086.784315</v>
      </c>
      <c r="C16" s="86">
        <f t="shared" ref="C16:M16" si="1">SUM(C13:C15)</f>
        <v>76502895.568620682</v>
      </c>
      <c r="D16" s="86">
        <f t="shared" si="1"/>
        <v>2255117362.1396728</v>
      </c>
      <c r="E16" s="86">
        <f t="shared" si="1"/>
        <v>4532145482.369997</v>
      </c>
      <c r="F16" s="86">
        <f t="shared" si="1"/>
        <v>169370633.72965518</v>
      </c>
      <c r="G16" s="86">
        <f t="shared" si="1"/>
        <v>4220994358.6972413</v>
      </c>
      <c r="H16" s="86">
        <f t="shared" si="1"/>
        <v>94935980.905172423</v>
      </c>
      <c r="I16" s="86">
        <f t="shared" si="1"/>
        <v>159590321.75206894</v>
      </c>
      <c r="J16" s="86">
        <f t="shared" si="1"/>
        <v>3278851655.9322414</v>
      </c>
      <c r="K16" s="86">
        <f t="shared" si="1"/>
        <v>99236899.280000001</v>
      </c>
      <c r="L16" s="86">
        <f t="shared" si="1"/>
        <v>249685479.65034455</v>
      </c>
      <c r="M16" s="86">
        <f t="shared" si="1"/>
        <v>710500016.75930214</v>
      </c>
    </row>
    <row r="17" spans="1:13" x14ac:dyDescent="0.2">
      <c r="A17" s="62"/>
      <c r="B17" s="16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6">
        <f>SUM(C18:M18)</f>
        <v>7114507298.0931044</v>
      </c>
      <c r="C18" s="48">
        <f>'P.N.C. x Comp. x Ramos'!D466</f>
        <v>29025816.696551725</v>
      </c>
      <c r="D18" s="48">
        <f>'P.N.C. x Comp. x Ramos'!E466</f>
        <v>849635367.86482787</v>
      </c>
      <c r="E18" s="48">
        <f>'P.N.C. x Comp. x Ramos'!F466</f>
        <v>1912046609.1899998</v>
      </c>
      <c r="F18" s="48">
        <f>'P.N.C. x Comp. x Ramos'!G466</f>
        <v>55708409.298620686</v>
      </c>
      <c r="G18" s="48">
        <f>'P.N.C. x Comp. x Ramos'!H466</f>
        <v>1948583147.6431038</v>
      </c>
      <c r="H18" s="48">
        <f>'P.N.C. x Comp. x Ramos'!I466</f>
        <v>32315243.824137934</v>
      </c>
      <c r="I18" s="48">
        <f>'P.N.C. x Comp. x Ramos'!J466</f>
        <v>83589619.7437931</v>
      </c>
      <c r="J18" s="48">
        <f>'P.N.C. x Comp. x Ramos'!K466</f>
        <v>1568068495.6906898</v>
      </c>
      <c r="K18" s="48">
        <f>'P.N.C. x Comp. x Ramos'!L466</f>
        <v>175350098.66</v>
      </c>
      <c r="L18" s="48">
        <f>'P.N.C. x Comp. x Ramos'!M466</f>
        <v>123326481.67379257</v>
      </c>
      <c r="M18" s="48">
        <f>'P.N.C. x Comp. x Ramos'!N466</f>
        <v>336858007.80758637</v>
      </c>
    </row>
    <row r="19" spans="1:13" x14ac:dyDescent="0.2">
      <c r="A19" s="62" t="s">
        <v>7</v>
      </c>
      <c r="B19" s="86">
        <f>SUM(C19:M19)</f>
        <v>6376014628.2054825</v>
      </c>
      <c r="C19" s="48">
        <f>'P.N.C. x Comp. x Ramos'!D532</f>
        <v>25870993.373448279</v>
      </c>
      <c r="D19" s="48">
        <f>'P.N.C. x Comp. x Ramos'!E532</f>
        <v>905247119.98757958</v>
      </c>
      <c r="E19" s="48">
        <f>'P.N.C. x Comp. x Ramos'!F532</f>
        <v>1646916623.72</v>
      </c>
      <c r="F19" s="48">
        <f>'P.N.C. x Comp. x Ramos'!G532</f>
        <v>49003033.648275353</v>
      </c>
      <c r="G19" s="48">
        <f>'P.N.C. x Comp. x Ramos'!H532</f>
        <v>1678467079.0155146</v>
      </c>
      <c r="H19" s="48">
        <f>'P.N.C. x Comp. x Ramos'!I532</f>
        <v>148552494.39137927</v>
      </c>
      <c r="I19" s="48">
        <f>'P.N.C. x Comp. x Ramos'!J532</f>
        <v>113635999.91241375</v>
      </c>
      <c r="J19" s="48">
        <f>'P.N.C. x Comp. x Ramos'!K532</f>
        <v>1403887978.8306897</v>
      </c>
      <c r="K19" s="48">
        <f>'P.N.C. x Comp. x Ramos'!L532</f>
        <v>43323591.500000007</v>
      </c>
      <c r="L19" s="48">
        <f>'P.N.C. x Comp. x Ramos'!M532</f>
        <v>92199188.803448096</v>
      </c>
      <c r="M19" s="48">
        <f>'P.N.C. x Comp. x Ramos'!N532</f>
        <v>268910525.02273512</v>
      </c>
    </row>
    <row r="20" spans="1:13" x14ac:dyDescent="0.2">
      <c r="A20" s="62" t="s">
        <v>8</v>
      </c>
      <c r="B20" s="86">
        <f>SUM(C20:M20)</f>
        <v>5881052414.8800001</v>
      </c>
      <c r="C20" s="48">
        <f>'P.N.C. x Comp. x Ramos'!D598</f>
        <v>26433474.550000001</v>
      </c>
      <c r="D20" s="48">
        <f>'P.N.C. x Comp. x Ramos'!E598</f>
        <v>873497723.81999993</v>
      </c>
      <c r="E20" s="48">
        <f>'P.N.C. x Comp. x Ramos'!F598</f>
        <v>1641091586.4399998</v>
      </c>
      <c r="F20" s="48">
        <f>'P.N.C. x Comp. x Ramos'!G598</f>
        <v>43864981.730000012</v>
      </c>
      <c r="G20" s="48">
        <f>'P.N.C. x Comp. x Ramos'!H598</f>
        <v>1410736011.4100003</v>
      </c>
      <c r="H20" s="48">
        <f>'P.N.C. x Comp. x Ramos'!I598</f>
        <v>29079576.66</v>
      </c>
      <c r="I20" s="48">
        <f>'P.N.C. x Comp. x Ramos'!J598</f>
        <v>67850112.189999998</v>
      </c>
      <c r="J20" s="48">
        <f>'P.N.C. x Comp. x Ramos'!K598</f>
        <v>1437024848.9000001</v>
      </c>
      <c r="K20" s="48">
        <f>'P.N.C. x Comp. x Ramos'!L598</f>
        <v>32971337.469999999</v>
      </c>
      <c r="L20" s="48">
        <f>'P.N.C. x Comp. x Ramos'!M598</f>
        <v>62555270.240000002</v>
      </c>
      <c r="M20" s="48">
        <f>'P.N.C. x Comp. x Ramos'!N598</f>
        <v>255947491.47</v>
      </c>
    </row>
    <row r="21" spans="1:13" x14ac:dyDescent="0.2">
      <c r="A21" s="62" t="s">
        <v>71</v>
      </c>
      <c r="B21" s="86">
        <f>SUBTOTAL(109,B18:B20)</f>
        <v>19371574341.178589</v>
      </c>
      <c r="C21" s="86">
        <f t="shared" ref="C21:M21" si="2">SUM(C18:C20)</f>
        <v>81330284.620000005</v>
      </c>
      <c r="D21" s="86">
        <f t="shared" si="2"/>
        <v>2628380211.6724072</v>
      </c>
      <c r="E21" s="86">
        <f t="shared" si="2"/>
        <v>5200054819.3499994</v>
      </c>
      <c r="F21" s="86">
        <f t="shared" si="2"/>
        <v>148576424.67689607</v>
      </c>
      <c r="G21" s="86">
        <f t="shared" si="2"/>
        <v>5037786238.0686188</v>
      </c>
      <c r="H21" s="86">
        <f t="shared" si="2"/>
        <v>209947314.87551719</v>
      </c>
      <c r="I21" s="86">
        <f t="shared" si="2"/>
        <v>265075731.84620684</v>
      </c>
      <c r="J21" s="86">
        <f t="shared" si="2"/>
        <v>4408981323.4213791</v>
      </c>
      <c r="K21" s="86">
        <f t="shared" si="2"/>
        <v>251645027.63</v>
      </c>
      <c r="L21" s="86">
        <f t="shared" si="2"/>
        <v>278080940.71724069</v>
      </c>
      <c r="M21" s="86">
        <f t="shared" si="2"/>
        <v>861716024.30032158</v>
      </c>
    </row>
    <row r="22" spans="1:13" x14ac:dyDescent="0.2">
      <c r="A22" s="62"/>
      <c r="B22" s="16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6">
        <f>SUM(C23:M23)</f>
        <v>6292296453.7799988</v>
      </c>
      <c r="C23" s="48">
        <f>'P.N.C. x Comp. x Ramos'!D664</f>
        <v>33362591.720000003</v>
      </c>
      <c r="D23" s="48">
        <f>'P.N.C. x Comp. x Ramos'!E664</f>
        <v>884947318.88999999</v>
      </c>
      <c r="E23" s="48">
        <f>'P.N.C. x Comp. x Ramos'!F664</f>
        <v>1862970607.55</v>
      </c>
      <c r="F23" s="48">
        <f>'P.N.C. x Comp. x Ramos'!G664</f>
        <v>53562819.43</v>
      </c>
      <c r="G23" s="48">
        <f>'P.N.C. x Comp. x Ramos'!H664</f>
        <v>1405689715.2299993</v>
      </c>
      <c r="H23" s="48">
        <f>'P.N.C. x Comp. x Ramos'!I664</f>
        <v>21486214.810000006</v>
      </c>
      <c r="I23" s="48">
        <f>'P.N.C. x Comp. x Ramos'!J664</f>
        <v>92516192.370000005</v>
      </c>
      <c r="J23" s="48">
        <f>'P.N.C. x Comp. x Ramos'!K664</f>
        <v>1577446947.0299997</v>
      </c>
      <c r="K23" s="48">
        <f>'P.N.C. x Comp. x Ramos'!L664</f>
        <v>11484990.720000001</v>
      </c>
      <c r="L23" s="48">
        <f>'P.N.C. x Comp. x Ramos'!M664</f>
        <v>78539814.750000015</v>
      </c>
      <c r="M23" s="48">
        <f>'P.N.C. x Comp. x Ramos'!N664</f>
        <v>270289241.27999997</v>
      </c>
    </row>
    <row r="24" spans="1:13" x14ac:dyDescent="0.2">
      <c r="A24" s="62" t="s">
        <v>10</v>
      </c>
      <c r="B24" s="86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6">
        <f>SUBTOTAL(109,B23:B25)</f>
        <v>6292296453.7799988</v>
      </c>
      <c r="C26" s="86">
        <f t="shared" ref="C26:M26" si="3">SUM(C23:C25)</f>
        <v>33362591.720000003</v>
      </c>
      <c r="D26" s="86">
        <f t="shared" si="3"/>
        <v>884947318.88999999</v>
      </c>
      <c r="E26" s="86">
        <f t="shared" si="3"/>
        <v>1862970607.55</v>
      </c>
      <c r="F26" s="86">
        <f t="shared" si="3"/>
        <v>53562819.43</v>
      </c>
      <c r="G26" s="86">
        <f t="shared" si="3"/>
        <v>1405689715.2299993</v>
      </c>
      <c r="H26" s="86">
        <f t="shared" si="3"/>
        <v>21486214.810000006</v>
      </c>
      <c r="I26" s="86">
        <f t="shared" si="3"/>
        <v>92516192.370000005</v>
      </c>
      <c r="J26" s="86">
        <f t="shared" si="3"/>
        <v>1577446947.0299997</v>
      </c>
      <c r="K26" s="86">
        <f t="shared" si="3"/>
        <v>11484990.720000001</v>
      </c>
      <c r="L26" s="86">
        <f t="shared" si="3"/>
        <v>78539814.750000015</v>
      </c>
      <c r="M26" s="86">
        <f t="shared" si="3"/>
        <v>270289241.27999997</v>
      </c>
    </row>
    <row r="27" spans="1:13" x14ac:dyDescent="0.2">
      <c r="A27" s="62"/>
      <c r="B27" s="16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7">
        <f>SUBTOTAL(109,B8:B26)</f>
        <v>59415202673.8629</v>
      </c>
      <c r="C28" s="56">
        <f t="shared" ref="C28:M28" si="4">C11+C16+C21+C26</f>
        <v>277130156.40862072</v>
      </c>
      <c r="D28" s="56">
        <f t="shared" si="4"/>
        <v>8458315209.1520796</v>
      </c>
      <c r="E28" s="56">
        <f t="shared" si="4"/>
        <v>16178162635.249996</v>
      </c>
      <c r="F28" s="56">
        <f t="shared" si="4"/>
        <v>548751970.68655121</v>
      </c>
      <c r="G28" s="56">
        <f t="shared" si="4"/>
        <v>15437824038.555859</v>
      </c>
      <c r="H28" s="56">
        <f t="shared" si="4"/>
        <v>560569356.64068973</v>
      </c>
      <c r="I28" s="56">
        <f t="shared" si="4"/>
        <v>684068418.18827569</v>
      </c>
      <c r="J28" s="56">
        <f t="shared" si="4"/>
        <v>13243709248.57362</v>
      </c>
      <c r="K28" s="56">
        <f t="shared" si="4"/>
        <v>497785053.36000001</v>
      </c>
      <c r="L28" s="56">
        <f t="shared" si="4"/>
        <v>897453605.37758529</v>
      </c>
      <c r="M28" s="56">
        <f t="shared" si="4"/>
        <v>2631432981.6696234</v>
      </c>
    </row>
    <row r="29" spans="1:13" x14ac:dyDescent="0.2">
      <c r="A29" s="88" t="s">
        <v>55</v>
      </c>
      <c r="B29" s="89">
        <f>SUM(C29:M29)</f>
        <v>99.999999999999986</v>
      </c>
      <c r="C29" s="89">
        <f>C28/B28*100</f>
        <v>0.46642970811666007</v>
      </c>
      <c r="D29" s="89">
        <f>D28/B28*100</f>
        <v>14.235944385447569</v>
      </c>
      <c r="E29" s="89">
        <f>E28/B28*100</f>
        <v>27.228995117720718</v>
      </c>
      <c r="F29" s="89">
        <f>F28/B28*100</f>
        <v>0.92358848575963948</v>
      </c>
      <c r="G29" s="89">
        <f>G28/B28*100</f>
        <v>25.982952752506637</v>
      </c>
      <c r="H29" s="89">
        <f>H28/B28*100</f>
        <v>0.94347798444401765</v>
      </c>
      <c r="I29" s="89">
        <f>I28/B28*100</f>
        <v>1.1513356639431298</v>
      </c>
      <c r="J29" s="89">
        <f>J28/B28*100</f>
        <v>22.290101947930584</v>
      </c>
      <c r="K29" s="89">
        <f>K28/B28*100</f>
        <v>0.83780754917626254</v>
      </c>
      <c r="L29" s="89">
        <f>L28/B28*100</f>
        <v>1.5104780678840979</v>
      </c>
      <c r="M29" s="89">
        <f>M28/B28*100</f>
        <v>4.428888337070684</v>
      </c>
    </row>
    <row r="30" spans="1:13" x14ac:dyDescent="0.2">
      <c r="A30" s="80" t="s">
        <v>95</v>
      </c>
    </row>
    <row r="31" spans="1:13" x14ac:dyDescent="0.2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7"/>
  <sheetViews>
    <sheetView workbookViewId="0">
      <selection sqref="A1:S1"/>
    </sheetView>
  </sheetViews>
  <sheetFormatPr defaultColWidth="11.42578125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bestFit="1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</cols>
  <sheetData>
    <row r="1" spans="1:19" ht="22.5" customHeight="1" x14ac:dyDescent="0.3">
      <c r="A1" s="192" t="s">
        <v>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</row>
    <row r="2" spans="1:19" x14ac:dyDescent="0.2">
      <c r="A2" s="191" t="s">
        <v>85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spans="1:19" x14ac:dyDescent="0.2">
      <c r="A3" s="191" t="s">
        <v>160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x14ac:dyDescent="0.2">
      <c r="A4" s="191" t="s">
        <v>110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</row>
    <row r="5" spans="1:19" x14ac:dyDescent="0.2">
      <c r="D5" s="90"/>
      <c r="E5" s="90"/>
      <c r="F5" s="90"/>
    </row>
    <row r="6" spans="1:19" ht="15.75" x14ac:dyDescent="0.25">
      <c r="A6" s="214" t="s">
        <v>33</v>
      </c>
      <c r="B6" s="210" t="s">
        <v>65</v>
      </c>
      <c r="C6" s="210"/>
      <c r="D6" s="210"/>
      <c r="E6" s="213" t="s">
        <v>73</v>
      </c>
      <c r="F6" s="210" t="s">
        <v>65</v>
      </c>
      <c r="G6" s="210"/>
      <c r="H6" s="210"/>
      <c r="I6" s="213" t="s">
        <v>74</v>
      </c>
      <c r="J6" s="210" t="s">
        <v>65</v>
      </c>
      <c r="K6" s="210"/>
      <c r="L6" s="210"/>
      <c r="M6" s="213" t="s">
        <v>75</v>
      </c>
      <c r="N6" s="210" t="s">
        <v>65</v>
      </c>
      <c r="O6" s="210"/>
      <c r="P6" s="210"/>
      <c r="Q6" s="213" t="s">
        <v>76</v>
      </c>
      <c r="R6" s="215" t="s">
        <v>77</v>
      </c>
      <c r="S6" s="211" t="s">
        <v>62</v>
      </c>
    </row>
    <row r="7" spans="1:19" ht="14.25" customHeight="1" x14ac:dyDescent="0.2">
      <c r="A7" s="214"/>
      <c r="B7" s="84" t="s">
        <v>23</v>
      </c>
      <c r="C7" s="84" t="s">
        <v>1</v>
      </c>
      <c r="D7" s="84" t="s">
        <v>2</v>
      </c>
      <c r="E7" s="213"/>
      <c r="F7" s="84" t="s">
        <v>3</v>
      </c>
      <c r="G7" s="84" t="s">
        <v>4</v>
      </c>
      <c r="H7" s="84" t="s">
        <v>5</v>
      </c>
      <c r="I7" s="213"/>
      <c r="J7" s="84" t="s">
        <v>6</v>
      </c>
      <c r="K7" s="84" t="s">
        <v>7</v>
      </c>
      <c r="L7" s="84" t="s">
        <v>8</v>
      </c>
      <c r="M7" s="213"/>
      <c r="N7" s="84" t="s">
        <v>9</v>
      </c>
      <c r="O7" s="84" t="s">
        <v>10</v>
      </c>
      <c r="P7" s="84" t="s">
        <v>11</v>
      </c>
      <c r="Q7" s="213"/>
      <c r="R7" s="215"/>
      <c r="S7" s="212"/>
    </row>
    <row r="8" spans="1:19" ht="14.1" customHeight="1" x14ac:dyDescent="0.2">
      <c r="A8" s="101" t="s">
        <v>88</v>
      </c>
      <c r="B8" s="49">
        <v>1639633723.3</v>
      </c>
      <c r="C8" s="49">
        <v>1691547605.2500002</v>
      </c>
      <c r="D8" s="49">
        <v>1280260505.8899999</v>
      </c>
      <c r="E8" s="86">
        <f>SUM(B8:D8)</f>
        <v>4611441834.4400005</v>
      </c>
      <c r="F8" s="49">
        <v>994910992.48000002</v>
      </c>
      <c r="G8" s="49">
        <v>1053696962.5599999</v>
      </c>
      <c r="H8" s="49">
        <v>1361931058.4400001</v>
      </c>
      <c r="I8" s="86">
        <f>SUM(F8:H8)</f>
        <v>3410539013.48</v>
      </c>
      <c r="J8" s="49">
        <v>1737518466.0599999</v>
      </c>
      <c r="K8" s="49">
        <v>1473141033.6799998</v>
      </c>
      <c r="L8" s="49">
        <v>1175601975.46</v>
      </c>
      <c r="M8" s="86">
        <f>SUM(J8:L8)</f>
        <v>4386261475.1999998</v>
      </c>
      <c r="N8" s="49">
        <f>'P.N.C. x Comp. x Ramos'!C665</f>
        <v>1201045546.6499996</v>
      </c>
      <c r="O8" s="49">
        <f>'P.N.C. x Comp. x Ramos'!C731</f>
        <v>0</v>
      </c>
      <c r="P8" s="49">
        <f>'P.N.C. x Comp. x Ramos'!C796</f>
        <v>0</v>
      </c>
      <c r="Q8" s="86">
        <f>SUM(N8:P8)</f>
        <v>1201045546.6499996</v>
      </c>
      <c r="R8" s="86">
        <f>(E8+I8+M8+Q8)</f>
        <v>13609287869.769999</v>
      </c>
      <c r="S8" s="162">
        <f>R8/R46*100</f>
        <v>22.905396695334961</v>
      </c>
    </row>
    <row r="9" spans="1:19" ht="14.1" customHeight="1" x14ac:dyDescent="0.2">
      <c r="A9" s="52" t="s">
        <v>118</v>
      </c>
      <c r="B9" s="49">
        <v>1080401435.8600001</v>
      </c>
      <c r="C9" s="49">
        <v>851141783.63000011</v>
      </c>
      <c r="D9" s="49">
        <v>722736223.13</v>
      </c>
      <c r="E9" s="86">
        <f t="shared" ref="E9:E45" si="0">SUM(B9:D9)</f>
        <v>2654279442.6200004</v>
      </c>
      <c r="F9" s="49">
        <v>581689123.54000008</v>
      </c>
      <c r="G9" s="49">
        <v>615586688.76999998</v>
      </c>
      <c r="H9" s="49">
        <v>901869680.86000013</v>
      </c>
      <c r="I9" s="86">
        <f t="shared" ref="I9:I45" si="1">SUM(F9:H9)</f>
        <v>2099145493.1700001</v>
      </c>
      <c r="J9" s="49">
        <v>967619592.10000014</v>
      </c>
      <c r="K9" s="49">
        <v>997247576.37000012</v>
      </c>
      <c r="L9" s="49">
        <v>678120492.68000007</v>
      </c>
      <c r="M9" s="86">
        <f t="shared" ref="M9:M45" si="2">SUM(J9:L9)</f>
        <v>2642987661.1500006</v>
      </c>
      <c r="N9" s="49">
        <f>'P.N.C. x Comp. x Ramos'!C666</f>
        <v>802808685.8599999</v>
      </c>
      <c r="O9" s="49">
        <f>'P.N.C. x Comp. x Ramos'!C732</f>
        <v>0</v>
      </c>
      <c r="P9" s="49">
        <f>'P.N.C. x Comp. x Ramos'!C797</f>
        <v>0</v>
      </c>
      <c r="Q9" s="86">
        <f t="shared" ref="Q9:Q45" si="3">SUM(N9:P9)</f>
        <v>802808685.8599999</v>
      </c>
      <c r="R9" s="86">
        <f t="shared" ref="R9:R45" si="4">(E9+I9+M9+Q9)</f>
        <v>8199221282.8000011</v>
      </c>
      <c r="S9" s="162">
        <f>R9/R46*100</f>
        <v>13.79987093171402</v>
      </c>
    </row>
    <row r="10" spans="1:19" ht="14.1" customHeight="1" x14ac:dyDescent="0.2">
      <c r="A10" s="52" t="s">
        <v>97</v>
      </c>
      <c r="B10" s="49">
        <v>621751352.54999995</v>
      </c>
      <c r="C10" s="49">
        <v>636546704.72000003</v>
      </c>
      <c r="D10" s="49">
        <v>635365811.16999996</v>
      </c>
      <c r="E10" s="86">
        <f t="shared" si="0"/>
        <v>1893663868.4400001</v>
      </c>
      <c r="F10" s="49">
        <v>817703859.91000009</v>
      </c>
      <c r="G10" s="49">
        <v>563895327.59000003</v>
      </c>
      <c r="H10" s="49">
        <v>641799505.10000002</v>
      </c>
      <c r="I10" s="86">
        <f t="shared" si="1"/>
        <v>2023398692.5999999</v>
      </c>
      <c r="J10" s="49">
        <v>568636108.95000005</v>
      </c>
      <c r="K10" s="49">
        <v>786710354.45999992</v>
      </c>
      <c r="L10" s="49">
        <v>848236524.60000014</v>
      </c>
      <c r="M10" s="86">
        <f t="shared" si="2"/>
        <v>2203582988.0100002</v>
      </c>
      <c r="N10" s="49">
        <f>'P.N.C. x Comp. x Ramos'!C667</f>
        <v>671834500.95999992</v>
      </c>
      <c r="O10" s="49">
        <f>'P.N.C. x Comp. x Ramos'!C733</f>
        <v>0</v>
      </c>
      <c r="P10" s="49">
        <f>'P.N.C. x Comp. x Ramos'!C798</f>
        <v>0</v>
      </c>
      <c r="Q10" s="86">
        <f t="shared" si="3"/>
        <v>671834500.95999992</v>
      </c>
      <c r="R10" s="86">
        <f t="shared" si="4"/>
        <v>6792480050.0100002</v>
      </c>
      <c r="S10" s="162">
        <f>R10/R46*100</f>
        <v>11.432225666724555</v>
      </c>
    </row>
    <row r="11" spans="1:19" ht="14.1" customHeight="1" x14ac:dyDescent="0.2">
      <c r="A11" s="52" t="s">
        <v>94</v>
      </c>
      <c r="B11" s="49">
        <v>402595295.91000003</v>
      </c>
      <c r="C11" s="49">
        <v>457317665.36999995</v>
      </c>
      <c r="D11" s="49">
        <v>474517632.34999996</v>
      </c>
      <c r="E11" s="86">
        <f t="shared" si="0"/>
        <v>1334430593.6299999</v>
      </c>
      <c r="F11" s="49">
        <v>343179783.70999998</v>
      </c>
      <c r="G11" s="49">
        <v>426853496.85999995</v>
      </c>
      <c r="H11" s="49">
        <v>371929480.09000003</v>
      </c>
      <c r="I11" s="86">
        <f t="shared" si="1"/>
        <v>1141962760.6599998</v>
      </c>
      <c r="J11" s="49">
        <v>547973492.22000003</v>
      </c>
      <c r="K11" s="49">
        <v>400716515.51999998</v>
      </c>
      <c r="L11" s="49">
        <v>448193431.36000001</v>
      </c>
      <c r="M11" s="86">
        <f t="shared" si="2"/>
        <v>1396883439.0999999</v>
      </c>
      <c r="N11" s="49">
        <f>'P.N.C. x Comp. x Ramos'!C668</f>
        <v>485745866.58000004</v>
      </c>
      <c r="O11" s="49">
        <f>'P.N.C. x Comp. x Ramos'!C734</f>
        <v>0</v>
      </c>
      <c r="P11" s="49">
        <f>'P.N.C. x Comp. x Ramos'!C799</f>
        <v>0</v>
      </c>
      <c r="Q11" s="86">
        <f t="shared" si="3"/>
        <v>485745866.58000004</v>
      </c>
      <c r="R11" s="86">
        <f t="shared" si="4"/>
        <v>4359022659.9700003</v>
      </c>
      <c r="S11" s="162">
        <f>R11/R46*100</f>
        <v>7.3365442913696315</v>
      </c>
    </row>
    <row r="12" spans="1:19" ht="14.1" customHeight="1" x14ac:dyDescent="0.2">
      <c r="A12" s="52" t="s">
        <v>89</v>
      </c>
      <c r="B12" s="49">
        <v>433394865.13999999</v>
      </c>
      <c r="C12" s="49">
        <v>353489267.95000005</v>
      </c>
      <c r="D12" s="49">
        <v>342916213.70999998</v>
      </c>
      <c r="E12" s="86">
        <f t="shared" si="0"/>
        <v>1129800346.8</v>
      </c>
      <c r="F12" s="49">
        <v>358488898.77000004</v>
      </c>
      <c r="G12" s="49">
        <v>450868280.94000006</v>
      </c>
      <c r="H12" s="49">
        <v>550466192.41999996</v>
      </c>
      <c r="I12" s="86">
        <f t="shared" si="1"/>
        <v>1359823372.1300001</v>
      </c>
      <c r="J12" s="49">
        <v>765548343.26999986</v>
      </c>
      <c r="K12" s="49">
        <v>579132829.62</v>
      </c>
      <c r="L12" s="49">
        <v>570581931.46000004</v>
      </c>
      <c r="M12" s="86">
        <f t="shared" si="2"/>
        <v>1915263104.3499999</v>
      </c>
      <c r="N12" s="49">
        <f>'P.N.C. x Comp. x Ramos'!C669</f>
        <v>682455541.53000009</v>
      </c>
      <c r="O12" s="49">
        <f>'P.N.C. x Comp. x Ramos'!C735</f>
        <v>0</v>
      </c>
      <c r="P12" s="49">
        <f>'P.N.C. x Comp. x Ramos'!C800</f>
        <v>0</v>
      </c>
      <c r="Q12" s="86">
        <f t="shared" si="3"/>
        <v>682455541.53000009</v>
      </c>
      <c r="R12" s="86">
        <f t="shared" si="4"/>
        <v>5087342364.8100004</v>
      </c>
      <c r="S12" s="162">
        <f>R12/R46*100</f>
        <v>8.5623580091796452</v>
      </c>
    </row>
    <row r="13" spans="1:19" ht="14.1" customHeight="1" x14ac:dyDescent="0.2">
      <c r="A13" s="52" t="s">
        <v>127</v>
      </c>
      <c r="B13" s="49">
        <v>0</v>
      </c>
      <c r="C13" s="49">
        <v>0</v>
      </c>
      <c r="D13" s="49">
        <v>0</v>
      </c>
      <c r="E13" s="86">
        <f t="shared" si="0"/>
        <v>0</v>
      </c>
      <c r="F13" s="49">
        <v>9082500.75</v>
      </c>
      <c r="G13" s="49">
        <v>5454680.2800000003</v>
      </c>
      <c r="H13" s="49">
        <v>2384308.41</v>
      </c>
      <c r="I13" s="86">
        <f t="shared" si="1"/>
        <v>16921489.440000001</v>
      </c>
      <c r="J13" s="49">
        <v>617145.27413793106</v>
      </c>
      <c r="K13" s="49">
        <v>932884.58</v>
      </c>
      <c r="L13" s="49">
        <v>257024.31</v>
      </c>
      <c r="M13" s="86">
        <f t="shared" si="2"/>
        <v>1807054.1641379311</v>
      </c>
      <c r="N13" s="49">
        <f>'P.N.C. x Comp. x Ramos'!C670</f>
        <v>2491745.79</v>
      </c>
      <c r="O13" s="49">
        <f>'P.N.C. x Comp. x Ramos'!C736</f>
        <v>0</v>
      </c>
      <c r="P13" s="49">
        <f>'P.N.C. x Comp. x Ramos'!C801</f>
        <v>0</v>
      </c>
      <c r="Q13" s="86">
        <f t="shared" si="3"/>
        <v>2491745.79</v>
      </c>
      <c r="R13" s="86">
        <f t="shared" si="4"/>
        <v>21220289.39413793</v>
      </c>
      <c r="S13" s="162">
        <f>R13/R46*100</f>
        <v>3.5715252055341602E-2</v>
      </c>
    </row>
    <row r="14" spans="1:19" ht="14.1" customHeight="1" x14ac:dyDescent="0.2">
      <c r="A14" s="52" t="s">
        <v>91</v>
      </c>
      <c r="B14" s="49">
        <v>100133009.91</v>
      </c>
      <c r="C14" s="49">
        <v>90174641.460000008</v>
      </c>
      <c r="D14" s="49">
        <v>74240925.650000006</v>
      </c>
      <c r="E14" s="86">
        <f t="shared" si="0"/>
        <v>264548577.02000001</v>
      </c>
      <c r="F14" s="49">
        <v>54729341.217931032</v>
      </c>
      <c r="G14" s="49">
        <v>73144058.043793097</v>
      </c>
      <c r="H14" s="49">
        <v>94236820.248275861</v>
      </c>
      <c r="I14" s="86">
        <f t="shared" si="1"/>
        <v>222110219.50999999</v>
      </c>
      <c r="J14" s="49">
        <v>100297971.34689654</v>
      </c>
      <c r="K14" s="49">
        <v>102491124.57620689</v>
      </c>
      <c r="L14" s="49">
        <v>93000591.638275862</v>
      </c>
      <c r="M14" s="86">
        <f t="shared" si="2"/>
        <v>295789687.56137931</v>
      </c>
      <c r="N14" s="49">
        <f>'P.N.C. x Comp. x Ramos'!C671</f>
        <v>109593897.82000001</v>
      </c>
      <c r="O14" s="49">
        <f>'P.N.C. x Comp. x Ramos'!C737</f>
        <v>0</v>
      </c>
      <c r="P14" s="49">
        <f>'P.N.C. x Comp. x Ramos'!C802</f>
        <v>0</v>
      </c>
      <c r="Q14" s="86">
        <f t="shared" si="3"/>
        <v>109593897.82000001</v>
      </c>
      <c r="R14" s="86">
        <f t="shared" si="4"/>
        <v>892042381.91137934</v>
      </c>
      <c r="S14" s="162">
        <f>R14/R46*100</f>
        <v>1.5013705950124012</v>
      </c>
    </row>
    <row r="15" spans="1:19" ht="14.1" customHeight="1" x14ac:dyDescent="0.2">
      <c r="A15" s="52" t="s">
        <v>123</v>
      </c>
      <c r="B15" s="49">
        <v>135805770.16</v>
      </c>
      <c r="C15" s="49">
        <v>113164193.86999999</v>
      </c>
      <c r="D15" s="49">
        <v>136881814.32999998</v>
      </c>
      <c r="E15" s="86">
        <f t="shared" si="0"/>
        <v>385851778.35999995</v>
      </c>
      <c r="F15" s="49">
        <v>113962100.5775862</v>
      </c>
      <c r="G15" s="49">
        <v>90312652.630352646</v>
      </c>
      <c r="H15" s="49">
        <v>115436543.26206899</v>
      </c>
      <c r="I15" s="86">
        <f t="shared" si="1"/>
        <v>319711296.47000784</v>
      </c>
      <c r="J15" s="49">
        <v>117901911.99448276</v>
      </c>
      <c r="K15" s="49">
        <v>132646805.1541051</v>
      </c>
      <c r="L15" s="49">
        <v>105752987.31862068</v>
      </c>
      <c r="M15" s="86">
        <f t="shared" si="2"/>
        <v>356301704.4672085</v>
      </c>
      <c r="N15" s="49">
        <f>'P.N.C. x Comp. x Ramos'!C672</f>
        <v>142327286.14999998</v>
      </c>
      <c r="O15" s="49">
        <f>'P.N.C. x Comp. x Ramos'!C738</f>
        <v>0</v>
      </c>
      <c r="P15" s="49">
        <f>'P.N.C. x Comp. x Ramos'!C803</f>
        <v>0</v>
      </c>
      <c r="Q15" s="86">
        <f t="shared" si="3"/>
        <v>142327286.14999998</v>
      </c>
      <c r="R15" s="86">
        <f t="shared" si="4"/>
        <v>1204192065.4472163</v>
      </c>
      <c r="S15" s="162">
        <f>R15/R46*100</f>
        <v>2.0267406509720192</v>
      </c>
    </row>
    <row r="16" spans="1:19" ht="14.1" customHeight="1" x14ac:dyDescent="0.2">
      <c r="A16" s="52" t="s">
        <v>78</v>
      </c>
      <c r="B16" s="49">
        <v>102829270.11000001</v>
      </c>
      <c r="C16" s="49">
        <v>90324419.099999994</v>
      </c>
      <c r="D16" s="49">
        <v>62757334.530000001</v>
      </c>
      <c r="E16" s="86">
        <f t="shared" si="0"/>
        <v>255911023.74000001</v>
      </c>
      <c r="F16" s="49">
        <v>49171308.381724134</v>
      </c>
      <c r="G16" s="49">
        <v>82298940.717241392</v>
      </c>
      <c r="H16" s="49">
        <v>107548884.17344826</v>
      </c>
      <c r="I16" s="86">
        <f t="shared" si="1"/>
        <v>239019133.27241379</v>
      </c>
      <c r="J16" s="49">
        <v>105892677.78448276</v>
      </c>
      <c r="K16" s="49">
        <v>99168338.799310356</v>
      </c>
      <c r="L16" s="49">
        <v>96636872.708275869</v>
      </c>
      <c r="M16" s="86">
        <f t="shared" si="2"/>
        <v>301697889.29206896</v>
      </c>
      <c r="N16" s="49">
        <f>'P.N.C. x Comp. x Ramos'!C673</f>
        <v>106082374.14999999</v>
      </c>
      <c r="O16" s="49">
        <f>'P.N.C. x Comp. x Ramos'!C739</f>
        <v>0</v>
      </c>
      <c r="P16" s="49">
        <f>'P.N.C. x Comp. x Ramos'!C804</f>
        <v>0</v>
      </c>
      <c r="Q16" s="86">
        <f t="shared" si="3"/>
        <v>106082374.14999999</v>
      </c>
      <c r="R16" s="86">
        <f t="shared" si="4"/>
        <v>902710420.45448267</v>
      </c>
      <c r="S16" s="162">
        <f>R16/R46*100</f>
        <v>1.5193256604889487</v>
      </c>
    </row>
    <row r="17" spans="1:19" ht="14.1" customHeight="1" x14ac:dyDescent="0.2">
      <c r="A17" s="52" t="s">
        <v>93</v>
      </c>
      <c r="B17" s="49">
        <v>176239112.04999998</v>
      </c>
      <c r="C17" s="49">
        <v>222186322.91999999</v>
      </c>
      <c r="D17" s="49">
        <v>184598508.78</v>
      </c>
      <c r="E17" s="86">
        <f t="shared" si="0"/>
        <v>583023943.75</v>
      </c>
      <c r="F17" s="49">
        <v>156776079.86551723</v>
      </c>
      <c r="G17" s="49">
        <v>235533005.17965516</v>
      </c>
      <c r="H17" s="49">
        <v>210386229.27000001</v>
      </c>
      <c r="I17" s="86">
        <f t="shared" si="1"/>
        <v>602695314.31517243</v>
      </c>
      <c r="J17" s="49">
        <v>240262841.00206894</v>
      </c>
      <c r="K17" s="49">
        <v>184145703.31137931</v>
      </c>
      <c r="L17" s="49">
        <v>175553542.04551724</v>
      </c>
      <c r="M17" s="86">
        <f t="shared" si="2"/>
        <v>599962086.35896552</v>
      </c>
      <c r="N17" s="49">
        <f>'P.N.C. x Comp. x Ramos'!C674</f>
        <v>229417458.35999998</v>
      </c>
      <c r="O17" s="49">
        <f>'P.N.C. x Comp. x Ramos'!C740</f>
        <v>0</v>
      </c>
      <c r="P17" s="49">
        <f>'P.N.C. x Comp. x Ramos'!C805</f>
        <v>0</v>
      </c>
      <c r="Q17" s="86">
        <f t="shared" si="3"/>
        <v>229417458.35999998</v>
      </c>
      <c r="R17" s="86">
        <f t="shared" si="4"/>
        <v>2015098802.784138</v>
      </c>
      <c r="S17" s="162">
        <f>R17/R46*100</f>
        <v>3.3915542017883182</v>
      </c>
    </row>
    <row r="18" spans="1:19" ht="14.1" customHeight="1" x14ac:dyDescent="0.2">
      <c r="A18" s="52" t="s">
        <v>96</v>
      </c>
      <c r="B18" s="49">
        <v>7422804.6500000004</v>
      </c>
      <c r="C18" s="49">
        <v>9682324.0099999998</v>
      </c>
      <c r="D18" s="49">
        <v>6030235.8400000008</v>
      </c>
      <c r="E18" s="86">
        <f t="shared" si="0"/>
        <v>23135364.5</v>
      </c>
      <c r="F18" s="49">
        <v>3645519.56</v>
      </c>
      <c r="G18" s="49">
        <v>6407668.7600000007</v>
      </c>
      <c r="H18" s="49">
        <v>8314014.1100000013</v>
      </c>
      <c r="I18" s="86">
        <f t="shared" si="1"/>
        <v>18367202.43</v>
      </c>
      <c r="J18" s="49">
        <v>11271860.129999999</v>
      </c>
      <c r="K18" s="49">
        <v>10569046.829999998</v>
      </c>
      <c r="L18" s="49">
        <v>8155321.25</v>
      </c>
      <c r="M18" s="86">
        <f t="shared" si="2"/>
        <v>29996228.209999997</v>
      </c>
      <c r="N18" s="49">
        <f>'P.N.C. x Comp. x Ramos'!C675</f>
        <v>9634112.9399999995</v>
      </c>
      <c r="O18" s="49">
        <f>'P.N.C. x Comp. x Ramos'!C741</f>
        <v>0</v>
      </c>
      <c r="P18" s="49">
        <f>'P.N.C. x Comp. x Ramos'!C806</f>
        <v>0</v>
      </c>
      <c r="Q18" s="86">
        <f t="shared" si="3"/>
        <v>9634112.9399999995</v>
      </c>
      <c r="R18" s="86">
        <f t="shared" si="4"/>
        <v>81132908.079999998</v>
      </c>
      <c r="S18" s="162">
        <f>R18/R46*100</f>
        <v>0.13655243848184939</v>
      </c>
    </row>
    <row r="19" spans="1:19" ht="14.1" customHeight="1" x14ac:dyDescent="0.2">
      <c r="A19" s="52" t="s">
        <v>83</v>
      </c>
      <c r="B19" s="49">
        <v>31264180.059999999</v>
      </c>
      <c r="C19" s="49">
        <v>28490655.879999999</v>
      </c>
      <c r="D19" s="49">
        <v>15725959.109999999</v>
      </c>
      <c r="E19" s="86">
        <f t="shared" si="0"/>
        <v>75480795.049999997</v>
      </c>
      <c r="F19" s="49">
        <v>10306394.862068966</v>
      </c>
      <c r="G19" s="49">
        <v>21121497.75</v>
      </c>
      <c r="H19" s="49">
        <v>28506638.327586208</v>
      </c>
      <c r="I19" s="86">
        <f t="shared" si="1"/>
        <v>59934530.93965517</v>
      </c>
      <c r="J19" s="49">
        <v>33838398.93965517</v>
      </c>
      <c r="K19" s="49">
        <v>34285041.181034483</v>
      </c>
      <c r="L19" s="49">
        <v>34446372.905172415</v>
      </c>
      <c r="M19" s="86">
        <f t="shared" si="2"/>
        <v>102569813.02586207</v>
      </c>
      <c r="N19" s="49">
        <f>'P.N.C. x Comp. x Ramos'!C676</f>
        <v>36354250.469999999</v>
      </c>
      <c r="O19" s="49">
        <f>'P.N.C. x Comp. x Ramos'!C742</f>
        <v>0</v>
      </c>
      <c r="P19" s="49">
        <f>'P.N.C. x Comp. x Ramos'!C807</f>
        <v>0</v>
      </c>
      <c r="Q19" s="86">
        <f t="shared" si="3"/>
        <v>36354250.469999999</v>
      </c>
      <c r="R19" s="86">
        <f t="shared" si="4"/>
        <v>274339389.48551726</v>
      </c>
      <c r="S19" s="162">
        <f>R19/R46*100</f>
        <v>0.46173264945625531</v>
      </c>
    </row>
    <row r="20" spans="1:19" ht="14.1" customHeight="1" x14ac:dyDescent="0.2">
      <c r="A20" s="52" t="s">
        <v>125</v>
      </c>
      <c r="B20" s="49">
        <v>41253.730000000003</v>
      </c>
      <c r="C20" s="49">
        <v>44793.53</v>
      </c>
      <c r="D20" s="49">
        <v>59233.61</v>
      </c>
      <c r="E20" s="86">
        <f t="shared" si="0"/>
        <v>145280.87</v>
      </c>
      <c r="F20" s="49">
        <v>88040.320000000007</v>
      </c>
      <c r="G20" s="49">
        <v>67937.03</v>
      </c>
      <c r="H20" s="49">
        <v>103844.95999999999</v>
      </c>
      <c r="I20" s="86">
        <f t="shared" si="1"/>
        <v>259822.31</v>
      </c>
      <c r="J20" s="49">
        <v>116403.45</v>
      </c>
      <c r="K20" s="49">
        <v>156641.88</v>
      </c>
      <c r="L20" s="49">
        <v>200181.23</v>
      </c>
      <c r="M20" s="86">
        <f t="shared" si="2"/>
        <v>473226.56000000006</v>
      </c>
      <c r="N20" s="49">
        <f>'P.N.C. x Comp. x Ramos'!C677</f>
        <v>273803.93999999994</v>
      </c>
      <c r="O20" s="49">
        <f>'P.N.C. x Comp. x Ramos'!C743</f>
        <v>0</v>
      </c>
      <c r="P20" s="49">
        <f>'P.N.C. x Comp. x Ramos'!C808</f>
        <v>0</v>
      </c>
      <c r="Q20" s="86">
        <f t="shared" si="3"/>
        <v>273803.93999999994</v>
      </c>
      <c r="R20" s="86">
        <f t="shared" si="4"/>
        <v>1152133.68</v>
      </c>
      <c r="S20" s="162">
        <f>R20/R46*100</f>
        <v>1.9391226961313522E-3</v>
      </c>
    </row>
    <row r="21" spans="1:19" ht="14.1" customHeight="1" x14ac:dyDescent="0.2">
      <c r="A21" s="52" t="s">
        <v>81</v>
      </c>
      <c r="B21" s="49">
        <v>37624111.969999991</v>
      </c>
      <c r="C21" s="49">
        <v>37302601.090000004</v>
      </c>
      <c r="D21" s="49">
        <v>30635639.289999999</v>
      </c>
      <c r="E21" s="86">
        <f t="shared" si="0"/>
        <v>105562352.34999999</v>
      </c>
      <c r="F21" s="49">
        <v>28947055.993448276</v>
      </c>
      <c r="G21" s="49">
        <v>31163954.854137938</v>
      </c>
      <c r="H21" s="49">
        <v>37094651.663103446</v>
      </c>
      <c r="I21" s="86">
        <f t="shared" si="1"/>
        <v>97205662.510689661</v>
      </c>
      <c r="J21" s="49">
        <v>45893198.34827587</v>
      </c>
      <c r="K21" s="49">
        <v>35293383.127586208</v>
      </c>
      <c r="L21" s="49">
        <v>37245668.905172415</v>
      </c>
      <c r="M21" s="86">
        <f t="shared" si="2"/>
        <v>118432250.38103449</v>
      </c>
      <c r="N21" s="49">
        <f>'P.N.C. x Comp. x Ramos'!C678</f>
        <v>38127749.5</v>
      </c>
      <c r="O21" s="49">
        <f>'P.N.C. x Comp. x Ramos'!C744</f>
        <v>0</v>
      </c>
      <c r="P21" s="49">
        <f>'P.N.C. x Comp. x Ramos'!C809</f>
        <v>0</v>
      </c>
      <c r="Q21" s="86">
        <f t="shared" si="3"/>
        <v>38127749.5</v>
      </c>
      <c r="R21" s="86">
        <f t="shared" si="4"/>
        <v>359328014.74172413</v>
      </c>
      <c r="S21" s="162">
        <f>R21/R46*100</f>
        <v>0.60477453340440357</v>
      </c>
    </row>
    <row r="22" spans="1:19" ht="14.1" customHeight="1" x14ac:dyDescent="0.2">
      <c r="A22" s="52" t="s">
        <v>80</v>
      </c>
      <c r="B22" s="49">
        <v>37288640.640000001</v>
      </c>
      <c r="C22" s="49">
        <v>31329482</v>
      </c>
      <c r="D22" s="49">
        <v>23097877.689999998</v>
      </c>
      <c r="E22" s="86">
        <f t="shared" si="0"/>
        <v>91716000.329999998</v>
      </c>
      <c r="F22" s="49">
        <v>12974423.1</v>
      </c>
      <c r="G22" s="49">
        <v>14149248.080000002</v>
      </c>
      <c r="H22" s="49">
        <v>25551166.749999996</v>
      </c>
      <c r="I22" s="86">
        <f t="shared" si="1"/>
        <v>52674837.929999992</v>
      </c>
      <c r="J22" s="49">
        <v>27558347.050000001</v>
      </c>
      <c r="K22" s="49">
        <v>32773101.719999999</v>
      </c>
      <c r="L22" s="49">
        <v>35403357.879999995</v>
      </c>
      <c r="M22" s="86">
        <f t="shared" si="2"/>
        <v>95734806.649999991</v>
      </c>
      <c r="N22" s="49">
        <f>'P.N.C. x Comp. x Ramos'!C679</f>
        <v>33261483.949999999</v>
      </c>
      <c r="O22" s="49">
        <f>'P.N.C. x Comp. x Ramos'!C745</f>
        <v>0</v>
      </c>
      <c r="P22" s="49">
        <f>'P.N.C. x Comp. x Ramos'!C810</f>
        <v>0</v>
      </c>
      <c r="Q22" s="86">
        <f t="shared" si="3"/>
        <v>33261483.949999999</v>
      </c>
      <c r="R22" s="86">
        <f t="shared" si="4"/>
        <v>273387128.85999995</v>
      </c>
      <c r="S22" s="162">
        <f>R22/R46*100</f>
        <v>0.46012992728640012</v>
      </c>
    </row>
    <row r="23" spans="1:19" ht="14.1" customHeight="1" x14ac:dyDescent="0.2">
      <c r="A23" s="52" t="s">
        <v>104</v>
      </c>
      <c r="B23" s="49">
        <v>65628393.75</v>
      </c>
      <c r="C23" s="49">
        <v>58901128.919999994</v>
      </c>
      <c r="D23" s="49">
        <v>40333820.509999998</v>
      </c>
      <c r="E23" s="86">
        <f t="shared" si="0"/>
        <v>164863343.17999998</v>
      </c>
      <c r="F23" s="49">
        <v>27654286.789999999</v>
      </c>
      <c r="G23" s="49">
        <v>43892352.890000001</v>
      </c>
      <c r="H23" s="49">
        <v>62268915.960000001</v>
      </c>
      <c r="I23" s="86">
        <f t="shared" si="1"/>
        <v>133815555.64000002</v>
      </c>
      <c r="J23" s="49">
        <v>66519990.820000015</v>
      </c>
      <c r="K23" s="49">
        <v>61426502.720000006</v>
      </c>
      <c r="L23" s="49">
        <v>62267579.910000004</v>
      </c>
      <c r="M23" s="86">
        <f t="shared" si="2"/>
        <v>190214073.45000002</v>
      </c>
      <c r="N23" s="49">
        <f>'P.N.C. x Comp. x Ramos'!C680</f>
        <v>67263885.850000009</v>
      </c>
      <c r="O23" s="49">
        <f>'P.N.C. x Comp. x Ramos'!C746</f>
        <v>0</v>
      </c>
      <c r="P23" s="49">
        <f>'P.N.C. x Comp. x Ramos'!C811</f>
        <v>0</v>
      </c>
      <c r="Q23" s="86">
        <f t="shared" si="3"/>
        <v>67263885.850000009</v>
      </c>
      <c r="R23" s="86">
        <f t="shared" si="4"/>
        <v>556156858.12</v>
      </c>
      <c r="S23" s="162">
        <f>R23/R46*100</f>
        <v>0.93605143648747102</v>
      </c>
    </row>
    <row r="24" spans="1:19" ht="14.1" customHeight="1" x14ac:dyDescent="0.2">
      <c r="A24" s="52" t="s">
        <v>79</v>
      </c>
      <c r="B24" s="49">
        <v>135682606.31999999</v>
      </c>
      <c r="C24" s="49">
        <v>123660654.12</v>
      </c>
      <c r="D24" s="49">
        <v>125805427.03</v>
      </c>
      <c r="E24" s="86">
        <f t="shared" si="0"/>
        <v>385148687.47000003</v>
      </c>
      <c r="F24" s="49">
        <v>112201229.30586207</v>
      </c>
      <c r="G24" s="49">
        <v>111890021.04551724</v>
      </c>
      <c r="H24" s="49">
        <v>127048580.48724137</v>
      </c>
      <c r="I24" s="86">
        <f t="shared" si="1"/>
        <v>351139830.83862066</v>
      </c>
      <c r="J24" s="49">
        <v>126500174.35586208</v>
      </c>
      <c r="K24" s="49">
        <v>121335658.13689655</v>
      </c>
      <c r="L24" s="49">
        <v>130988313.74413794</v>
      </c>
      <c r="M24" s="86">
        <f t="shared" si="2"/>
        <v>378824146.23689657</v>
      </c>
      <c r="N24" s="49">
        <f>'P.N.C. x Comp. x Ramos'!C681</f>
        <v>136911197.46000001</v>
      </c>
      <c r="O24" s="49">
        <f>'P.N.C. x Comp. x Ramos'!C747</f>
        <v>0</v>
      </c>
      <c r="P24" s="49">
        <f>'P.N.C. x Comp. x Ramos'!C812</f>
        <v>0</v>
      </c>
      <c r="Q24" s="86">
        <f t="shared" si="3"/>
        <v>136911197.46000001</v>
      </c>
      <c r="R24" s="86">
        <f t="shared" si="4"/>
        <v>1252023862.0055172</v>
      </c>
      <c r="S24" s="162">
        <f>R24/R46*100</f>
        <v>2.1072449569505918</v>
      </c>
    </row>
    <row r="25" spans="1:19" ht="14.1" customHeight="1" x14ac:dyDescent="0.2">
      <c r="A25" s="52" t="s">
        <v>84</v>
      </c>
      <c r="B25" s="49">
        <v>0</v>
      </c>
      <c r="C25" s="49">
        <v>0</v>
      </c>
      <c r="D25" s="49">
        <v>0</v>
      </c>
      <c r="E25" s="86">
        <f t="shared" si="0"/>
        <v>0</v>
      </c>
      <c r="F25" s="49">
        <v>0</v>
      </c>
      <c r="G25" s="49">
        <v>0</v>
      </c>
      <c r="H25" s="49">
        <v>0</v>
      </c>
      <c r="I25" s="86">
        <f t="shared" si="1"/>
        <v>0</v>
      </c>
      <c r="J25" s="49">
        <v>0</v>
      </c>
      <c r="K25" s="49">
        <v>0</v>
      </c>
      <c r="L25" s="49">
        <v>0</v>
      </c>
      <c r="M25" s="86">
        <f t="shared" si="2"/>
        <v>0</v>
      </c>
      <c r="N25" s="49">
        <f>'P.N.C. x Comp. x Ramos'!C682</f>
        <v>0</v>
      </c>
      <c r="O25" s="49">
        <f>'P.N.C. x Comp. x Ramos'!C748</f>
        <v>0</v>
      </c>
      <c r="P25" s="49">
        <f>'P.N.C. x Comp. x Ramos'!C813</f>
        <v>0</v>
      </c>
      <c r="Q25" s="86">
        <f t="shared" si="3"/>
        <v>0</v>
      </c>
      <c r="R25" s="86">
        <f t="shared" si="4"/>
        <v>0</v>
      </c>
      <c r="S25" s="162">
        <f>R25/R46*100</f>
        <v>0</v>
      </c>
    </row>
    <row r="26" spans="1:19" ht="14.1" customHeight="1" x14ac:dyDescent="0.2">
      <c r="A26" s="52" t="s">
        <v>98</v>
      </c>
      <c r="B26" s="49">
        <v>30345105.390000001</v>
      </c>
      <c r="C26" s="49">
        <v>25325986.989999998</v>
      </c>
      <c r="D26" s="49">
        <v>34836077.600000001</v>
      </c>
      <c r="E26" s="86">
        <f t="shared" si="0"/>
        <v>90507169.979999989</v>
      </c>
      <c r="F26" s="49">
        <v>24791988.797586206</v>
      </c>
      <c r="G26" s="49">
        <v>33094340.630344827</v>
      </c>
      <c r="H26" s="49">
        <v>32689777.856551725</v>
      </c>
      <c r="I26" s="86">
        <f t="shared" si="1"/>
        <v>90576107.284482762</v>
      </c>
      <c r="J26" s="49">
        <v>38654843.50931035</v>
      </c>
      <c r="K26" s="49">
        <v>25267185.115862068</v>
      </c>
      <c r="L26" s="49">
        <v>53479562.322068967</v>
      </c>
      <c r="M26" s="86">
        <f t="shared" si="2"/>
        <v>117401590.9472414</v>
      </c>
      <c r="N26" s="49">
        <f>'P.N.C. x Comp. x Ramos'!C683</f>
        <v>23172738.189999998</v>
      </c>
      <c r="O26" s="49">
        <f>'P.N.C. x Comp. x Ramos'!C749</f>
        <v>0</v>
      </c>
      <c r="P26" s="49">
        <f>'P.N.C. x Comp. x Ramos'!C814</f>
        <v>0</v>
      </c>
      <c r="Q26" s="86">
        <f t="shared" si="3"/>
        <v>23172738.189999998</v>
      </c>
      <c r="R26" s="86">
        <f t="shared" si="4"/>
        <v>321657606.40172416</v>
      </c>
      <c r="S26" s="162">
        <f>R26/R46*100</f>
        <v>0.54137256447261284</v>
      </c>
    </row>
    <row r="27" spans="1:19" ht="14.1" customHeight="1" x14ac:dyDescent="0.2">
      <c r="A27" s="52" t="s">
        <v>90</v>
      </c>
      <c r="B27" s="49">
        <v>5975681.7799999993</v>
      </c>
      <c r="C27" s="49">
        <v>5192012.7</v>
      </c>
      <c r="D27" s="49">
        <v>4470582.0600000005</v>
      </c>
      <c r="E27" s="75">
        <f t="shared" si="0"/>
        <v>15638276.540000001</v>
      </c>
      <c r="F27" s="49">
        <v>2892097.7155172415</v>
      </c>
      <c r="G27" s="49">
        <v>4166631.215517242</v>
      </c>
      <c r="H27" s="49">
        <v>4416181.3620689651</v>
      </c>
      <c r="I27" s="86">
        <f t="shared" si="1"/>
        <v>11474910.293103449</v>
      </c>
      <c r="J27" s="49">
        <v>4635761.9655172424</v>
      </c>
      <c r="K27" s="49">
        <v>5218888.1034482773</v>
      </c>
      <c r="L27" s="49">
        <v>5171155.9051724132</v>
      </c>
      <c r="M27" s="86">
        <f t="shared" si="2"/>
        <v>15025805.974137934</v>
      </c>
      <c r="N27" s="49">
        <f>'P.N.C. x Comp. x Ramos'!C684</f>
        <v>6926461.9200000009</v>
      </c>
      <c r="O27" s="49">
        <f>'P.N.C. x Comp. x Ramos'!C750</f>
        <v>0</v>
      </c>
      <c r="P27" s="49">
        <f>'P.N.C. x Comp. x Ramos'!C815</f>
        <v>0</v>
      </c>
      <c r="Q27" s="86">
        <f t="shared" si="3"/>
        <v>6926461.9200000009</v>
      </c>
      <c r="R27" s="86">
        <f t="shared" si="4"/>
        <v>49065454.727241382</v>
      </c>
      <c r="S27" s="162">
        <f>R27/R46*100</f>
        <v>8.2580640171545996E-2</v>
      </c>
    </row>
    <row r="28" spans="1:19" ht="14.1" customHeight="1" x14ac:dyDescent="0.2">
      <c r="A28" s="52" t="s">
        <v>99</v>
      </c>
      <c r="B28" s="49">
        <v>66146684.949999996</v>
      </c>
      <c r="C28" s="49">
        <v>65436003.689999998</v>
      </c>
      <c r="D28" s="49">
        <v>42897100.770000003</v>
      </c>
      <c r="E28" s="86">
        <f t="shared" si="0"/>
        <v>174479789.41</v>
      </c>
      <c r="F28" s="49">
        <v>23379345.275862072</v>
      </c>
      <c r="G28" s="49">
        <v>48265413.98275888</v>
      </c>
      <c r="H28" s="49">
        <v>60790502.737930603</v>
      </c>
      <c r="I28" s="86">
        <f t="shared" si="1"/>
        <v>132435261.99655154</v>
      </c>
      <c r="J28" s="49">
        <v>86293013.851378694</v>
      </c>
      <c r="K28" s="49">
        <v>65756441.260344408</v>
      </c>
      <c r="L28" s="49">
        <v>55762144.665861927</v>
      </c>
      <c r="M28" s="86">
        <f t="shared" si="2"/>
        <v>207811599.77758503</v>
      </c>
      <c r="N28" s="49">
        <f>'P.N.C. x Comp. x Ramos'!C685</f>
        <v>60140681.070000008</v>
      </c>
      <c r="O28" s="49">
        <f>'P.N.C. x Comp. x Ramos'!C751</f>
        <v>0</v>
      </c>
      <c r="P28" s="49">
        <f>'P.N.C. x Comp. x Ramos'!C816</f>
        <v>0</v>
      </c>
      <c r="Q28" s="86">
        <f t="shared" si="3"/>
        <v>60140681.070000008</v>
      </c>
      <c r="R28" s="86">
        <f t="shared" si="4"/>
        <v>574867332.25413656</v>
      </c>
      <c r="S28" s="162">
        <f>R28/R46*100</f>
        <v>0.96754249145678917</v>
      </c>
    </row>
    <row r="29" spans="1:19" ht="14.1" customHeight="1" x14ac:dyDescent="0.2">
      <c r="A29" s="51" t="s">
        <v>112</v>
      </c>
      <c r="B29" s="49">
        <v>46171756.880000003</v>
      </c>
      <c r="C29" s="49">
        <v>41383821.57</v>
      </c>
      <c r="D29" s="49">
        <v>34555463.240000002</v>
      </c>
      <c r="E29" s="86">
        <f t="shared" si="0"/>
        <v>122111041.69</v>
      </c>
      <c r="F29" s="49">
        <v>16752689.094827589</v>
      </c>
      <c r="G29" s="49">
        <v>22451792.120689657</v>
      </c>
      <c r="H29" s="49">
        <v>39529761.698275872</v>
      </c>
      <c r="I29" s="86">
        <f t="shared" si="1"/>
        <v>78734242.913793117</v>
      </c>
      <c r="J29" s="49">
        <v>44430975.715517253</v>
      </c>
      <c r="K29" s="49">
        <v>41264815.465517238</v>
      </c>
      <c r="L29" s="49">
        <v>41070703</v>
      </c>
      <c r="M29" s="86">
        <f t="shared" si="2"/>
        <v>126766494.18103449</v>
      </c>
      <c r="N29" s="49">
        <f>'P.N.C. x Comp. x Ramos'!C686</f>
        <v>44430872.450000003</v>
      </c>
      <c r="O29" s="49">
        <f>'P.N.C. x Comp. x Ramos'!C752</f>
        <v>0</v>
      </c>
      <c r="P29" s="49">
        <f>'P.N.C. x Comp. x Ramos'!C817</f>
        <v>0</v>
      </c>
      <c r="Q29" s="86">
        <f t="shared" si="3"/>
        <v>44430872.450000003</v>
      </c>
      <c r="R29" s="86">
        <f t="shared" si="4"/>
        <v>372042651.23482758</v>
      </c>
      <c r="S29" s="162">
        <f>R29/R46*100</f>
        <v>0.62617416838151563</v>
      </c>
    </row>
    <row r="30" spans="1:19" ht="14.1" customHeight="1" x14ac:dyDescent="0.2">
      <c r="A30" s="52" t="s">
        <v>103</v>
      </c>
      <c r="B30" s="49">
        <v>0</v>
      </c>
      <c r="C30" s="49">
        <v>0</v>
      </c>
      <c r="D30" s="49">
        <v>0</v>
      </c>
      <c r="E30" s="86">
        <f t="shared" si="0"/>
        <v>0</v>
      </c>
      <c r="F30" s="49">
        <v>0</v>
      </c>
      <c r="G30" s="49">
        <v>0</v>
      </c>
      <c r="H30" s="49">
        <v>0</v>
      </c>
      <c r="I30" s="86">
        <f t="shared" si="1"/>
        <v>0</v>
      </c>
      <c r="J30" s="49">
        <v>0</v>
      </c>
      <c r="K30" s="49">
        <v>0</v>
      </c>
      <c r="L30" s="49">
        <v>0</v>
      </c>
      <c r="M30" s="86">
        <f t="shared" si="2"/>
        <v>0</v>
      </c>
      <c r="N30" s="49">
        <f>'P.N.C. x Comp. x Ramos'!C687</f>
        <v>0</v>
      </c>
      <c r="O30" s="49">
        <f>'P.N.C. x Comp. x Ramos'!C753</f>
        <v>0</v>
      </c>
      <c r="P30" s="49">
        <f>'P.N.C. x Comp. x Ramos'!C818</f>
        <v>0</v>
      </c>
      <c r="Q30" s="86">
        <f t="shared" si="3"/>
        <v>0</v>
      </c>
      <c r="R30" s="86">
        <f t="shared" si="4"/>
        <v>0</v>
      </c>
      <c r="S30" s="162">
        <f>R30/R46*100</f>
        <v>0</v>
      </c>
    </row>
    <row r="31" spans="1:19" ht="14.1" customHeight="1" x14ac:dyDescent="0.2">
      <c r="A31" s="52" t="s">
        <v>82</v>
      </c>
      <c r="B31" s="49">
        <v>7296078.9699999997</v>
      </c>
      <c r="C31" s="49">
        <v>4891074.26</v>
      </c>
      <c r="D31" s="49">
        <v>3445898.67</v>
      </c>
      <c r="E31" s="86">
        <f t="shared" si="0"/>
        <v>15633051.9</v>
      </c>
      <c r="F31" s="49">
        <v>552020.5948275862</v>
      </c>
      <c r="G31" s="49">
        <v>2235149.3793103448</v>
      </c>
      <c r="H31" s="49">
        <v>6966892.9827586217</v>
      </c>
      <c r="I31" s="86">
        <f t="shared" si="1"/>
        <v>9754062.9568965528</v>
      </c>
      <c r="J31" s="49">
        <v>5881017.1896551736</v>
      </c>
      <c r="K31" s="49">
        <v>5365979.4741379321</v>
      </c>
      <c r="L31" s="49">
        <v>5364194.1034482764</v>
      </c>
      <c r="M31" s="86">
        <f t="shared" si="2"/>
        <v>16611190.767241381</v>
      </c>
      <c r="N31" s="49">
        <f>'P.N.C. x Comp. x Ramos'!C688</f>
        <v>5846521.0199999996</v>
      </c>
      <c r="O31" s="49">
        <f>'P.N.C. x Comp. x Ramos'!C754</f>
        <v>0</v>
      </c>
      <c r="P31" s="49">
        <f>'P.N.C. x Comp. x Ramos'!C819</f>
        <v>0</v>
      </c>
      <c r="Q31" s="86">
        <f t="shared" si="3"/>
        <v>5846521.0199999996</v>
      </c>
      <c r="R31" s="86">
        <f t="shared" si="4"/>
        <v>47844826.644137934</v>
      </c>
      <c r="S31" s="162">
        <f>R31/R46*100</f>
        <v>8.0526236537168075E-2</v>
      </c>
    </row>
    <row r="32" spans="1:19" ht="14.1" customHeight="1" x14ac:dyDescent="0.2">
      <c r="A32" s="52" t="s">
        <v>102</v>
      </c>
      <c r="B32" s="49">
        <v>0</v>
      </c>
      <c r="C32" s="49">
        <v>0</v>
      </c>
      <c r="D32" s="49">
        <v>0</v>
      </c>
      <c r="E32" s="86">
        <f t="shared" si="0"/>
        <v>0</v>
      </c>
      <c r="F32" s="49">
        <v>0</v>
      </c>
      <c r="G32" s="49">
        <v>0</v>
      </c>
      <c r="H32" s="49">
        <v>0</v>
      </c>
      <c r="I32" s="86">
        <f t="shared" si="1"/>
        <v>0</v>
      </c>
      <c r="J32" s="49">
        <v>0</v>
      </c>
      <c r="K32" s="49">
        <v>0</v>
      </c>
      <c r="L32" s="49">
        <v>0</v>
      </c>
      <c r="M32" s="86">
        <f t="shared" si="2"/>
        <v>0</v>
      </c>
      <c r="N32" s="49">
        <f>'P.N.C. x Comp. x Ramos'!C689</f>
        <v>0</v>
      </c>
      <c r="O32" s="49">
        <f>'P.N.C. x Comp. x Ramos'!C755</f>
        <v>0</v>
      </c>
      <c r="P32" s="49">
        <f>'P.N.C. x Comp. x Ramos'!C820</f>
        <v>0</v>
      </c>
      <c r="Q32" s="86">
        <f t="shared" si="3"/>
        <v>0</v>
      </c>
      <c r="R32" s="86">
        <f t="shared" si="4"/>
        <v>0</v>
      </c>
      <c r="S32" s="162">
        <f>R32/R46*100</f>
        <v>0</v>
      </c>
    </row>
    <row r="33" spans="1:19" ht="14.1" customHeight="1" x14ac:dyDescent="0.2">
      <c r="A33" s="52" t="s">
        <v>111</v>
      </c>
      <c r="B33" s="49">
        <v>49069427.029999994</v>
      </c>
      <c r="C33" s="49">
        <v>49902741.640000001</v>
      </c>
      <c r="D33" s="49">
        <v>35415725.879999995</v>
      </c>
      <c r="E33" s="86">
        <f t="shared" si="0"/>
        <v>134387894.54999998</v>
      </c>
      <c r="F33" s="49">
        <v>37978791.209999993</v>
      </c>
      <c r="G33" s="49">
        <v>39122987.25999999</v>
      </c>
      <c r="H33" s="49">
        <v>44144780.250000007</v>
      </c>
      <c r="I33" s="86">
        <f t="shared" si="1"/>
        <v>121246558.72</v>
      </c>
      <c r="J33" s="49">
        <v>45103947.140000001</v>
      </c>
      <c r="K33" s="49">
        <v>48256206.670000002</v>
      </c>
      <c r="L33" s="49">
        <v>52625615.5</v>
      </c>
      <c r="M33" s="86">
        <f t="shared" si="2"/>
        <v>145985769.31</v>
      </c>
      <c r="N33" s="49">
        <f>'P.N.C. x Comp. x Ramos'!C690</f>
        <v>54774068.209999993</v>
      </c>
      <c r="O33" s="49">
        <f>'P.N.C. x Comp. x Ramos'!C756</f>
        <v>0</v>
      </c>
      <c r="P33" s="49">
        <f>'P.N.C. x Comp. x Ramos'!C821</f>
        <v>0</v>
      </c>
      <c r="Q33" s="86">
        <f t="shared" si="3"/>
        <v>54774068.209999993</v>
      </c>
      <c r="R33" s="86">
        <f t="shared" si="4"/>
        <v>456394290.78999996</v>
      </c>
      <c r="S33" s="162">
        <f>R33/R46*100</f>
        <v>0.7681439602179333</v>
      </c>
    </row>
    <row r="34" spans="1:19" ht="14.1" customHeight="1" x14ac:dyDescent="0.2">
      <c r="A34" s="52" t="s">
        <v>113</v>
      </c>
      <c r="B34" s="49">
        <v>981293569.28999984</v>
      </c>
      <c r="C34" s="49">
        <v>850125342.29999995</v>
      </c>
      <c r="D34" s="49">
        <v>1048416533.8099999</v>
      </c>
      <c r="E34" s="86">
        <f t="shared" si="0"/>
        <v>2879835445.3999996</v>
      </c>
      <c r="F34" s="49">
        <v>800827499.94999707</v>
      </c>
      <c r="G34" s="49">
        <v>1001429919.5900002</v>
      </c>
      <c r="H34" s="49">
        <v>1032570960.9700001</v>
      </c>
      <c r="I34" s="86">
        <f t="shared" si="1"/>
        <v>2834828380.5099974</v>
      </c>
      <c r="J34" s="49">
        <v>1086637775.0799999</v>
      </c>
      <c r="K34" s="49">
        <v>944746035.18999994</v>
      </c>
      <c r="L34" s="49">
        <v>988579595.03000009</v>
      </c>
      <c r="M34" s="86">
        <f t="shared" si="2"/>
        <v>3019963405.3000002</v>
      </c>
      <c r="N34" s="49">
        <f>'P.N.C. x Comp. x Ramos'!C691</f>
        <v>1181229139.54</v>
      </c>
      <c r="O34" s="49">
        <f>'P.N.C. x Comp. x Ramos'!C757</f>
        <v>0</v>
      </c>
      <c r="P34" s="49">
        <f>'P.N.C. x Comp. x Ramos'!C822</f>
        <v>0</v>
      </c>
      <c r="Q34" s="86">
        <f t="shared" si="3"/>
        <v>1181229139.54</v>
      </c>
      <c r="R34" s="86">
        <f t="shared" si="4"/>
        <v>9915856370.7499962</v>
      </c>
      <c r="S34" s="162">
        <f>R34/R46*100</f>
        <v>16.689089533516611</v>
      </c>
    </row>
    <row r="35" spans="1:19" ht="14.1" customHeight="1" x14ac:dyDescent="0.2">
      <c r="A35" s="52" t="s">
        <v>116</v>
      </c>
      <c r="B35" s="49">
        <v>16673089.789999999</v>
      </c>
      <c r="C35" s="49">
        <v>29371993.850000001</v>
      </c>
      <c r="D35" s="49">
        <v>23616857.350000001</v>
      </c>
      <c r="E35" s="86">
        <f t="shared" si="0"/>
        <v>69661940.99000001</v>
      </c>
      <c r="F35" s="49">
        <v>20222816.240000002</v>
      </c>
      <c r="G35" s="49">
        <v>21478633.18</v>
      </c>
      <c r="H35" s="49">
        <v>35686215.674999997</v>
      </c>
      <c r="I35" s="86">
        <f t="shared" si="1"/>
        <v>77387665.094999999</v>
      </c>
      <c r="J35" s="49">
        <v>32780265.009999998</v>
      </c>
      <c r="K35" s="49">
        <v>30583307.280000001</v>
      </c>
      <c r="L35" s="49">
        <v>31259784.57</v>
      </c>
      <c r="M35" s="86">
        <f t="shared" si="2"/>
        <v>94623356.859999999</v>
      </c>
      <c r="N35" s="49">
        <f>'P.N.C. x Comp. x Ramos'!C692</f>
        <v>32450520.559999999</v>
      </c>
      <c r="O35" s="49">
        <f>'P.N.C. x Comp. x Ramos'!C758</f>
        <v>0</v>
      </c>
      <c r="P35" s="49">
        <f>'P.N.C. x Comp. x Ramos'!C823</f>
        <v>0</v>
      </c>
      <c r="Q35" s="86">
        <f t="shared" si="3"/>
        <v>32450520.559999999</v>
      </c>
      <c r="R35" s="86">
        <f t="shared" si="4"/>
        <v>274123483.505</v>
      </c>
      <c r="S35" s="162">
        <f>R35/R46*100</f>
        <v>0.4613692643783609</v>
      </c>
    </row>
    <row r="36" spans="1:19" ht="14.1" customHeight="1" x14ac:dyDescent="0.2">
      <c r="A36" s="52" t="s">
        <v>120</v>
      </c>
      <c r="B36" s="49">
        <v>23409540.32</v>
      </c>
      <c r="C36" s="49">
        <v>19463574.609999999</v>
      </c>
      <c r="D36" s="49">
        <v>17254467.34</v>
      </c>
      <c r="E36" s="86">
        <f t="shared" si="0"/>
        <v>60127582.269999996</v>
      </c>
      <c r="F36" s="49">
        <v>7195256.5862068962</v>
      </c>
      <c r="G36" s="49">
        <v>13189678.948275862</v>
      </c>
      <c r="H36" s="49">
        <v>15600049.327586206</v>
      </c>
      <c r="I36" s="86">
        <f t="shared" si="1"/>
        <v>35984984.862068966</v>
      </c>
      <c r="J36" s="49">
        <v>26843618.672413789</v>
      </c>
      <c r="K36" s="49">
        <v>19874464.043103464</v>
      </c>
      <c r="L36" s="49">
        <v>24319618.000000004</v>
      </c>
      <c r="M36" s="86">
        <f t="shared" si="2"/>
        <v>71037700.715517253</v>
      </c>
      <c r="N36" s="49">
        <f>'P.N.C. x Comp. x Ramos'!C693</f>
        <v>24769722.199999999</v>
      </c>
      <c r="O36" s="49">
        <f>'P.N.C. x Comp. x Ramos'!C759</f>
        <v>0</v>
      </c>
      <c r="P36" s="49">
        <f>'P.N.C. x Comp. x Ramos'!C824</f>
        <v>0</v>
      </c>
      <c r="Q36" s="86">
        <f t="shared" si="3"/>
        <v>24769722.199999999</v>
      </c>
      <c r="R36" s="86">
        <f t="shared" si="4"/>
        <v>191919990.0475862</v>
      </c>
      <c r="S36" s="162">
        <f>R36/R46*100</f>
        <v>0.32301495477727693</v>
      </c>
    </row>
    <row r="37" spans="1:19" ht="14.1" customHeight="1" x14ac:dyDescent="0.2">
      <c r="A37" s="52" t="s">
        <v>100</v>
      </c>
      <c r="B37" s="49">
        <v>0</v>
      </c>
      <c r="C37" s="49">
        <v>0</v>
      </c>
      <c r="D37" s="49">
        <v>0</v>
      </c>
      <c r="E37" s="86">
        <f t="shared" si="0"/>
        <v>0</v>
      </c>
      <c r="F37" s="49">
        <v>0</v>
      </c>
      <c r="G37" s="49">
        <v>0</v>
      </c>
      <c r="H37" s="49">
        <v>0</v>
      </c>
      <c r="I37" s="86">
        <f t="shared" si="1"/>
        <v>0</v>
      </c>
      <c r="J37" s="49">
        <v>0</v>
      </c>
      <c r="K37" s="49">
        <v>0</v>
      </c>
      <c r="L37" s="49">
        <v>0</v>
      </c>
      <c r="M37" s="86">
        <f t="shared" si="2"/>
        <v>0</v>
      </c>
      <c r="N37" s="49">
        <f>'P.N.C. x Comp. x Ramos'!C694</f>
        <v>0</v>
      </c>
      <c r="O37" s="49">
        <f>'P.N.C. x Comp. x Ramos'!C760</f>
        <v>0</v>
      </c>
      <c r="P37" s="49">
        <f>'P.N.C. x Comp. x Ramos'!C825</f>
        <v>0</v>
      </c>
      <c r="Q37" s="86">
        <f t="shared" si="3"/>
        <v>0</v>
      </c>
      <c r="R37" s="86">
        <f t="shared" si="4"/>
        <v>0</v>
      </c>
      <c r="S37" s="163">
        <f>R37/R46*100</f>
        <v>0</v>
      </c>
    </row>
    <row r="38" spans="1:19" ht="14.1" customHeight="1" x14ac:dyDescent="0.2">
      <c r="A38" s="51" t="s">
        <v>106</v>
      </c>
      <c r="B38" s="49">
        <v>30727095.120000001</v>
      </c>
      <c r="C38" s="49">
        <v>31587723.879999999</v>
      </c>
      <c r="D38" s="49">
        <v>25590868.48</v>
      </c>
      <c r="E38" s="86">
        <f t="shared" si="0"/>
        <v>87905687.480000004</v>
      </c>
      <c r="F38" s="49">
        <v>19761358.09</v>
      </c>
      <c r="G38" s="49">
        <v>23403082.190000001</v>
      </c>
      <c r="H38" s="49">
        <v>21445884.379999999</v>
      </c>
      <c r="I38" s="86">
        <f t="shared" si="1"/>
        <v>64610324.659999996</v>
      </c>
      <c r="J38" s="49">
        <v>38828778</v>
      </c>
      <c r="K38" s="49">
        <v>32333954.57</v>
      </c>
      <c r="L38" s="49">
        <v>31079718.57</v>
      </c>
      <c r="M38" s="86">
        <f t="shared" si="2"/>
        <v>102242451.13999999</v>
      </c>
      <c r="N38" s="49">
        <f>'P.N.C. x Comp. x Ramos'!C695</f>
        <v>28513055.100000001</v>
      </c>
      <c r="O38" s="49">
        <f>'P.N.C. x Comp. x Ramos'!C761</f>
        <v>0</v>
      </c>
      <c r="P38" s="49">
        <f>'P.N.C. x Comp. x Ramos'!C826</f>
        <v>0</v>
      </c>
      <c r="Q38" s="86">
        <f t="shared" si="3"/>
        <v>28513055.100000001</v>
      </c>
      <c r="R38" s="86">
        <f t="shared" si="4"/>
        <v>283271518.38</v>
      </c>
      <c r="S38" s="162">
        <f>R38/R46*100</f>
        <v>0.47676605587838344</v>
      </c>
    </row>
    <row r="39" spans="1:19" ht="14.1" customHeight="1" x14ac:dyDescent="0.2">
      <c r="A39" s="52" t="s">
        <v>119</v>
      </c>
      <c r="B39" s="49">
        <v>7297730.9700000007</v>
      </c>
      <c r="C39" s="49">
        <v>7022894.1099999994</v>
      </c>
      <c r="D39" s="49">
        <v>4942576.2399999993</v>
      </c>
      <c r="E39" s="86">
        <f t="shared" si="0"/>
        <v>19263201.32</v>
      </c>
      <c r="F39" s="49">
        <v>2157721.2800000003</v>
      </c>
      <c r="G39" s="49">
        <v>5463348.7300000004</v>
      </c>
      <c r="H39" s="49">
        <v>7626982.8799999999</v>
      </c>
      <c r="I39" s="86">
        <f t="shared" si="1"/>
        <v>15248052.890000001</v>
      </c>
      <c r="J39" s="49">
        <v>8082664.0700000012</v>
      </c>
      <c r="K39" s="49">
        <v>12435278.900000002</v>
      </c>
      <c r="L39" s="49">
        <v>10312188.770000001</v>
      </c>
      <c r="M39" s="86">
        <f t="shared" si="2"/>
        <v>30830131.740000002</v>
      </c>
      <c r="N39" s="49">
        <f>'P.N.C. x Comp. x Ramos'!C696</f>
        <v>13338828</v>
      </c>
      <c r="O39" s="49">
        <f>'P.N.C. x Comp. x Ramos'!C762</f>
        <v>0</v>
      </c>
      <c r="P39" s="49">
        <f>'P.N.C. x Comp. x Ramos'!C827</f>
        <v>0</v>
      </c>
      <c r="Q39" s="86">
        <f t="shared" si="3"/>
        <v>13338828</v>
      </c>
      <c r="R39" s="86">
        <f t="shared" si="4"/>
        <v>78680213.950000003</v>
      </c>
      <c r="S39" s="163">
        <f>R39/R46*100</f>
        <v>0.13242438030881595</v>
      </c>
    </row>
    <row r="40" spans="1:19" ht="14.1" customHeight="1" x14ac:dyDescent="0.2">
      <c r="A40" s="52" t="s">
        <v>115</v>
      </c>
      <c r="B40" s="49">
        <v>12777788.230000002</v>
      </c>
      <c r="C40" s="49">
        <v>16931067.18</v>
      </c>
      <c r="D40" s="49">
        <v>16618536.48</v>
      </c>
      <c r="E40" s="86">
        <f t="shared" si="0"/>
        <v>46327391.890000001</v>
      </c>
      <c r="F40" s="49">
        <v>14361797.569999998</v>
      </c>
      <c r="G40" s="49">
        <v>14563353.709999997</v>
      </c>
      <c r="H40" s="49">
        <v>6675278.9400000004</v>
      </c>
      <c r="I40" s="86">
        <f t="shared" si="1"/>
        <v>35600430.219999991</v>
      </c>
      <c r="J40" s="49">
        <v>22601047.32</v>
      </c>
      <c r="K40" s="49">
        <v>13576129.789999999</v>
      </c>
      <c r="L40" s="49">
        <v>14856569.32</v>
      </c>
      <c r="M40" s="86">
        <f t="shared" si="2"/>
        <v>51033746.43</v>
      </c>
      <c r="N40" s="49">
        <f>'P.N.C. x Comp. x Ramos'!C697</f>
        <v>13078281.589999998</v>
      </c>
      <c r="O40" s="49">
        <f>'P.N.C. x Comp. x Ramos'!C763</f>
        <v>0</v>
      </c>
      <c r="P40" s="49">
        <f>'P.N.C. x Comp. x Ramos'!C828</f>
        <v>0</v>
      </c>
      <c r="Q40" s="86">
        <f t="shared" si="3"/>
        <v>13078281.589999998</v>
      </c>
      <c r="R40" s="86">
        <f t="shared" si="4"/>
        <v>146039850.13</v>
      </c>
      <c r="S40" s="163">
        <f>R40/R46*100</f>
        <v>0.24579542534222612</v>
      </c>
    </row>
    <row r="41" spans="1:19" ht="14.1" customHeight="1" x14ac:dyDescent="0.2">
      <c r="A41" s="52" t="s">
        <v>117</v>
      </c>
      <c r="B41" s="49">
        <v>0</v>
      </c>
      <c r="C41" s="49">
        <v>0</v>
      </c>
      <c r="D41" s="49">
        <v>0</v>
      </c>
      <c r="E41" s="86">
        <f t="shared" si="0"/>
        <v>0</v>
      </c>
      <c r="F41" s="49">
        <v>0</v>
      </c>
      <c r="G41" s="49">
        <v>0</v>
      </c>
      <c r="H41" s="49">
        <v>0</v>
      </c>
      <c r="I41" s="86">
        <f t="shared" si="1"/>
        <v>0</v>
      </c>
      <c r="J41" s="49">
        <v>0</v>
      </c>
      <c r="K41" s="49">
        <v>0</v>
      </c>
      <c r="L41" s="49">
        <v>0</v>
      </c>
      <c r="M41" s="86">
        <f t="shared" si="2"/>
        <v>0</v>
      </c>
      <c r="N41" s="49">
        <f>'P.N.C. x Comp. x Ramos'!C698</f>
        <v>0</v>
      </c>
      <c r="O41" s="49">
        <f>'P.N.C. x Comp. x Ramos'!C764</f>
        <v>0</v>
      </c>
      <c r="P41" s="49">
        <f>'P.N.C. x Comp. x Ramos'!C829</f>
        <v>0</v>
      </c>
      <c r="Q41" s="86">
        <f t="shared" si="3"/>
        <v>0</v>
      </c>
      <c r="R41" s="86">
        <f t="shared" si="4"/>
        <v>0</v>
      </c>
      <c r="S41" s="163">
        <f>R41/$R$46*100</f>
        <v>0</v>
      </c>
    </row>
    <row r="42" spans="1:19" ht="14.1" customHeight="1" x14ac:dyDescent="0.2">
      <c r="A42" s="52" t="s">
        <v>122</v>
      </c>
      <c r="B42" s="49">
        <v>1600701.31</v>
      </c>
      <c r="C42" s="49">
        <v>622143.59</v>
      </c>
      <c r="D42" s="49">
        <v>1241765.1600000001</v>
      </c>
      <c r="E42" s="86">
        <f t="shared" si="0"/>
        <v>3464610.06</v>
      </c>
      <c r="F42" s="49">
        <v>435246.28448275873</v>
      </c>
      <c r="G42" s="49">
        <v>456812.34482758626</v>
      </c>
      <c r="H42" s="49">
        <v>612922.35344827594</v>
      </c>
      <c r="I42" s="86">
        <f t="shared" si="1"/>
        <v>1504980.982758621</v>
      </c>
      <c r="J42" s="49">
        <v>1181999.6637931035</v>
      </c>
      <c r="K42" s="49">
        <v>482263.61206896557</v>
      </c>
      <c r="L42" s="49">
        <v>2220276.6034482759</v>
      </c>
      <c r="M42" s="86">
        <f t="shared" si="2"/>
        <v>3884539.8793103453</v>
      </c>
      <c r="N42" s="49">
        <f>'P.N.C. x Comp. x Ramos'!C699</f>
        <v>1116519.83</v>
      </c>
      <c r="O42" s="49">
        <f>'P.N.C. x Comp. x Ramos'!C765</f>
        <v>0</v>
      </c>
      <c r="P42" s="49">
        <f>'P.N.C. x Comp. x Ramos'!C830</f>
        <v>0</v>
      </c>
      <c r="Q42" s="86">
        <f t="shared" si="3"/>
        <v>1116519.83</v>
      </c>
      <c r="R42" s="86">
        <f t="shared" si="4"/>
        <v>9970650.7520689666</v>
      </c>
      <c r="S42" s="163">
        <f>R42/$R$46*100</f>
        <v>1.6781312363454273E-2</v>
      </c>
    </row>
    <row r="43" spans="1:19" ht="14.1" customHeight="1" x14ac:dyDescent="0.2">
      <c r="A43" s="52" t="s">
        <v>124</v>
      </c>
      <c r="B43" s="49">
        <v>173363.79</v>
      </c>
      <c r="C43" s="49">
        <v>49772.12</v>
      </c>
      <c r="D43" s="49">
        <v>149772.45000000001</v>
      </c>
      <c r="E43" s="86">
        <f t="shared" si="0"/>
        <v>372908.36</v>
      </c>
      <c r="F43" s="49">
        <v>1171998.4310344828</v>
      </c>
      <c r="G43" s="49">
        <v>53932.948275862072</v>
      </c>
      <c r="H43" s="49">
        <v>390317.16379310348</v>
      </c>
      <c r="I43" s="86">
        <f t="shared" si="1"/>
        <v>1616248.5431034483</v>
      </c>
      <c r="J43" s="49">
        <v>722426.18965517252</v>
      </c>
      <c r="K43" s="49">
        <v>848907.78448275873</v>
      </c>
      <c r="L43" s="49">
        <v>360807.70689655177</v>
      </c>
      <c r="M43" s="86">
        <f t="shared" si="2"/>
        <v>1932141.681034483</v>
      </c>
      <c r="N43" s="49">
        <f>'P.N.C. x Comp. x Ramos'!C700</f>
        <v>218434.11</v>
      </c>
      <c r="O43" s="49">
        <f>'P.N.C. x Comp. x Ramos'!C766</f>
        <v>0</v>
      </c>
      <c r="P43" s="49">
        <f>'P.N.C. x Comp. x Ramos'!C831</f>
        <v>0</v>
      </c>
      <c r="Q43" s="86">
        <f t="shared" si="3"/>
        <v>218434.11</v>
      </c>
      <c r="R43" s="86">
        <f t="shared" si="4"/>
        <v>4139732.6941379313</v>
      </c>
      <c r="S43" s="163">
        <f>R43/$R$46*100</f>
        <v>6.9674637261883127E-3</v>
      </c>
    </row>
    <row r="44" spans="1:19" ht="14.1" customHeight="1" x14ac:dyDescent="0.2">
      <c r="A44" s="52" t="s">
        <v>101</v>
      </c>
      <c r="B44" s="49">
        <v>56464110.269999996</v>
      </c>
      <c r="C44" s="49">
        <v>48040589.539999999</v>
      </c>
      <c r="D44" s="49">
        <v>36718514.43</v>
      </c>
      <c r="E44" s="86">
        <f t="shared" si="0"/>
        <v>141223214.24000001</v>
      </c>
      <c r="F44" s="49">
        <v>35573917.960000001</v>
      </c>
      <c r="G44" s="49">
        <v>36471401.049999997</v>
      </c>
      <c r="H44" s="49">
        <v>33067013.890000001</v>
      </c>
      <c r="I44" s="86">
        <f t="shared" si="1"/>
        <v>105112332.89999999</v>
      </c>
      <c r="J44" s="49">
        <v>178014164.34</v>
      </c>
      <c r="K44" s="49">
        <v>45924579.45000001</v>
      </c>
      <c r="L44" s="49">
        <v>34840177.509999998</v>
      </c>
      <c r="M44" s="86">
        <f t="shared" si="2"/>
        <v>258778921.30000001</v>
      </c>
      <c r="N44" s="49">
        <f>'P.N.C. x Comp. x Ramos'!C701</f>
        <v>13196462.550000001</v>
      </c>
      <c r="O44" s="49">
        <f>'P.N.C. x Comp. x Ramos'!C767</f>
        <v>0</v>
      </c>
      <c r="P44" s="49">
        <f>'P.N.C. x Comp. x Ramos'!C832</f>
        <v>0</v>
      </c>
      <c r="Q44" s="86">
        <f t="shared" si="3"/>
        <v>13196462.550000001</v>
      </c>
      <c r="R44" s="86">
        <f t="shared" si="4"/>
        <v>518310930.99000001</v>
      </c>
      <c r="S44" s="162">
        <f>R44/$R$46*100</f>
        <v>0.8723540569838043</v>
      </c>
    </row>
    <row r="45" spans="1:19" ht="14.1" customHeight="1" x14ac:dyDescent="0.2">
      <c r="A45" s="52" t="s">
        <v>107</v>
      </c>
      <c r="B45" s="49">
        <v>32049426.489999998</v>
      </c>
      <c r="C45" s="49">
        <v>28281822.289999999</v>
      </c>
      <c r="D45" s="49">
        <v>24127104.710000001</v>
      </c>
      <c r="E45" s="86">
        <f t="shared" si="0"/>
        <v>84458353.49000001</v>
      </c>
      <c r="F45" s="49">
        <v>36333106.590000004</v>
      </c>
      <c r="G45" s="49">
        <v>13104190.58</v>
      </c>
      <c r="H45" s="49">
        <v>32655017.140000001</v>
      </c>
      <c r="I45" s="86">
        <f t="shared" si="1"/>
        <v>82092314.310000002</v>
      </c>
      <c r="J45" s="49">
        <v>29848077.280000001</v>
      </c>
      <c r="K45" s="49">
        <v>31907649.830000002</v>
      </c>
      <c r="L45" s="49">
        <v>29108133.829999998</v>
      </c>
      <c r="M45" s="86">
        <f t="shared" si="2"/>
        <v>90863860.939999998</v>
      </c>
      <c r="N45" s="49">
        <f>'P.N.C. x Comp. x Ramos'!C702</f>
        <v>33464759.48</v>
      </c>
      <c r="O45" s="49">
        <f>'P.N.C. x Comp. x Ramos'!C768</f>
        <v>0</v>
      </c>
      <c r="P45" s="49">
        <f>'P.N.C. x Comp. x Ramos'!C833</f>
        <v>0</v>
      </c>
      <c r="Q45" s="86">
        <f t="shared" si="3"/>
        <v>33464759.48</v>
      </c>
      <c r="R45" s="86">
        <f t="shared" si="4"/>
        <v>290879288.22000003</v>
      </c>
      <c r="S45" s="162">
        <f>R45/$R$46*100</f>
        <v>0.48957047208439836</v>
      </c>
    </row>
    <row r="46" spans="1:19" ht="14.1" customHeight="1" x14ac:dyDescent="0.2">
      <c r="A46" s="84" t="s">
        <v>108</v>
      </c>
      <c r="B46" s="56">
        <f t="shared" ref="B46:Q46" si="5">SUM(B8:B45)</f>
        <v>6375206976.6899996</v>
      </c>
      <c r="C46" s="56">
        <f t="shared" si="5"/>
        <v>6018932808.1399994</v>
      </c>
      <c r="D46" s="56">
        <f t="shared" si="5"/>
        <v>5510261007.2900009</v>
      </c>
      <c r="E46" s="56">
        <f t="shared" si="5"/>
        <v>17904400792.120007</v>
      </c>
      <c r="F46" s="56">
        <f t="shared" si="5"/>
        <v>4719898590.8044796</v>
      </c>
      <c r="G46" s="56">
        <f t="shared" si="5"/>
        <v>5105287441.8406973</v>
      </c>
      <c r="H46" s="56">
        <f t="shared" si="5"/>
        <v>6021745054.1391382</v>
      </c>
      <c r="I46" s="56">
        <f t="shared" si="5"/>
        <v>15846931086.784313</v>
      </c>
      <c r="J46" s="56">
        <f t="shared" si="5"/>
        <v>7114507298.0931015</v>
      </c>
      <c r="K46" s="56">
        <f t="shared" si="5"/>
        <v>6376014628.2054825</v>
      </c>
      <c r="L46" s="56">
        <f t="shared" si="5"/>
        <v>5881052414.812068</v>
      </c>
      <c r="M46" s="56">
        <f t="shared" si="5"/>
        <v>19371574341.110653</v>
      </c>
      <c r="N46" s="56">
        <f t="shared" si="5"/>
        <v>6292296453.7799988</v>
      </c>
      <c r="O46" s="56">
        <f t="shared" si="5"/>
        <v>0</v>
      </c>
      <c r="P46" s="56">
        <f t="shared" si="5"/>
        <v>0</v>
      </c>
      <c r="Q46" s="56">
        <f t="shared" si="5"/>
        <v>6292296453.7799988</v>
      </c>
      <c r="R46" s="56">
        <f>SUM(R8:R45)</f>
        <v>59415202673.794952</v>
      </c>
      <c r="S46" s="91">
        <f>SUM(S8:S45)</f>
        <v>100</v>
      </c>
    </row>
    <row r="47" spans="1:19" x14ac:dyDescent="0.2">
      <c r="A47" s="80" t="s">
        <v>95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2020-12-18T19:10:21Z</dcterms:modified>
</cp:coreProperties>
</file>