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2020\Analisis Financiero y Estadísticas\PNC\"/>
    </mc:Choice>
  </mc:AlternateContent>
  <xr:revisionPtr revIDLastSave="0" documentId="8_{12A9984F-F078-4FAB-85B9-BE0BF1FEF5EA}" xr6:coauthVersionLast="36" xr6:coauthVersionMax="36" xr10:uidLastSave="{00000000-0000-0000-0000-000000000000}"/>
  <bookViews>
    <workbookView xWindow="0" yWindow="0" windowWidth="24000" windowHeight="892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AG478" i="5" l="1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477" i="5"/>
  <c r="AG515" i="5" s="1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AD507" i="5"/>
  <c r="AD508" i="5"/>
  <c r="AD509" i="5"/>
  <c r="AD510" i="5"/>
  <c r="AD511" i="5"/>
  <c r="AD512" i="5"/>
  <c r="AD513" i="5"/>
  <c r="AD514" i="5"/>
  <c r="AD477" i="5"/>
  <c r="AD515" i="5" s="1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477" i="5"/>
  <c r="L515" i="5" s="1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477" i="5"/>
  <c r="I515" i="5" s="1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477" i="5"/>
  <c r="F515" i="5" s="1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 s="1"/>
  <c r="AG432" i="5"/>
  <c r="AG433" i="5"/>
  <c r="AG434" i="5"/>
  <c r="AG435" i="5"/>
  <c r="M483" i="1" s="1"/>
  <c r="AG436" i="5"/>
  <c r="AG437" i="5"/>
  <c r="AG438" i="5"/>
  <c r="AG439" i="5"/>
  <c r="AG440" i="5"/>
  <c r="AG441" i="5"/>
  <c r="AG442" i="5"/>
  <c r="AG443" i="5"/>
  <c r="M491" i="1"/>
  <c r="AG444" i="5"/>
  <c r="AG445" i="5"/>
  <c r="AG446" i="5"/>
  <c r="AG447" i="5"/>
  <c r="M495" i="1" s="1"/>
  <c r="AG448" i="5"/>
  <c r="AG449" i="5"/>
  <c r="AG450" i="5"/>
  <c r="AG451" i="5"/>
  <c r="M499" i="1" s="1"/>
  <c r="AG452" i="5"/>
  <c r="AG453" i="5"/>
  <c r="AG454" i="5"/>
  <c r="AG455" i="5"/>
  <c r="M503" i="1" s="1"/>
  <c r="AG456" i="5"/>
  <c r="AG419" i="5"/>
  <c r="AD420" i="5"/>
  <c r="AD421" i="5"/>
  <c r="AD422" i="5"/>
  <c r="AD423" i="5"/>
  <c r="AD424" i="5"/>
  <c r="AD425" i="5"/>
  <c r="AD426" i="5"/>
  <c r="AD427" i="5"/>
  <c r="AD428" i="5"/>
  <c r="AD429" i="5"/>
  <c r="AD430" i="5"/>
  <c r="AD431" i="5"/>
  <c r="L479" i="1"/>
  <c r="AD432" i="5"/>
  <c r="AD433" i="5"/>
  <c r="AD434" i="5"/>
  <c r="L482" i="1"/>
  <c r="AD435" i="5"/>
  <c r="L483" i="1"/>
  <c r="AD436" i="5"/>
  <c r="AD437" i="5"/>
  <c r="AD438" i="5"/>
  <c r="L486" i="1"/>
  <c r="AD439" i="5"/>
  <c r="L487" i="1"/>
  <c r="AD440" i="5"/>
  <c r="AD441" i="5"/>
  <c r="AD442" i="5"/>
  <c r="L490" i="1"/>
  <c r="AD443" i="5"/>
  <c r="L491" i="1"/>
  <c r="AD444" i="5"/>
  <c r="AD445" i="5"/>
  <c r="AD446" i="5"/>
  <c r="AD447" i="5"/>
  <c r="AD448" i="5"/>
  <c r="AD449" i="5"/>
  <c r="AD450" i="5"/>
  <c r="AD451" i="5"/>
  <c r="L499" i="1" s="1"/>
  <c r="AD452" i="5"/>
  <c r="AD453" i="5"/>
  <c r="AD454" i="5"/>
  <c r="L502" i="1" s="1"/>
  <c r="AD455" i="5"/>
  <c r="L503" i="1" s="1"/>
  <c r="AD456" i="5"/>
  <c r="AD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K479" i="1" s="1"/>
  <c r="AA432" i="5"/>
  <c r="AA433" i="5"/>
  <c r="AA434" i="5"/>
  <c r="AA435" i="5"/>
  <c r="AA436" i="5"/>
  <c r="AA437" i="5"/>
  <c r="AA438" i="5"/>
  <c r="AA439" i="5"/>
  <c r="K487" i="1"/>
  <c r="AA440" i="5"/>
  <c r="AA441" i="5"/>
  <c r="AA442" i="5"/>
  <c r="AA443" i="5"/>
  <c r="AA444" i="5"/>
  <c r="AA445" i="5"/>
  <c r="AA446" i="5"/>
  <c r="AA447" i="5"/>
  <c r="K495" i="1" s="1"/>
  <c r="AA448" i="5"/>
  <c r="AA449" i="5"/>
  <c r="AA450" i="5"/>
  <c r="AA451" i="5"/>
  <c r="K499" i="1"/>
  <c r="AA452" i="5"/>
  <c r="AA453" i="5"/>
  <c r="AA454" i="5"/>
  <c r="AA455" i="5"/>
  <c r="K503" i="1" s="1"/>
  <c r="AA456" i="5"/>
  <c r="AA419" i="5"/>
  <c r="X420" i="5"/>
  <c r="X421" i="5"/>
  <c r="X422" i="5"/>
  <c r="X423" i="5"/>
  <c r="J471" i="1"/>
  <c r="X424" i="5"/>
  <c r="X425" i="5"/>
  <c r="X426" i="5"/>
  <c r="X427" i="5"/>
  <c r="J475" i="1" s="1"/>
  <c r="X428" i="5"/>
  <c r="X429" i="5"/>
  <c r="X430" i="5"/>
  <c r="X431" i="5"/>
  <c r="J479" i="1"/>
  <c r="X432" i="5"/>
  <c r="X433" i="5"/>
  <c r="X434" i="5"/>
  <c r="X435" i="5"/>
  <c r="J483" i="1" s="1"/>
  <c r="X436" i="5"/>
  <c r="X437" i="5"/>
  <c r="X438" i="5"/>
  <c r="X439" i="5"/>
  <c r="X440" i="5"/>
  <c r="X441" i="5"/>
  <c r="X442" i="5"/>
  <c r="X443" i="5"/>
  <c r="J491" i="1"/>
  <c r="X444" i="5"/>
  <c r="X445" i="5"/>
  <c r="X446" i="5"/>
  <c r="X447" i="5"/>
  <c r="J495" i="1" s="1"/>
  <c r="X448" i="5"/>
  <c r="X449" i="5"/>
  <c r="X450" i="5"/>
  <c r="X451" i="5"/>
  <c r="J499" i="1"/>
  <c r="X452" i="5"/>
  <c r="X453" i="5"/>
  <c r="X454" i="5"/>
  <c r="X455" i="5"/>
  <c r="J503" i="1" s="1"/>
  <c r="X456" i="5"/>
  <c r="X419" i="5"/>
  <c r="U420" i="5"/>
  <c r="U421" i="5"/>
  <c r="U422" i="5"/>
  <c r="U423" i="5"/>
  <c r="I471" i="1"/>
  <c r="U424" i="5"/>
  <c r="U425" i="5"/>
  <c r="U426" i="5"/>
  <c r="U427" i="5"/>
  <c r="I475" i="1" s="1"/>
  <c r="U428" i="5"/>
  <c r="U429" i="5"/>
  <c r="U430" i="5"/>
  <c r="U431" i="5"/>
  <c r="U432" i="5"/>
  <c r="U433" i="5"/>
  <c r="U434" i="5"/>
  <c r="U435" i="5"/>
  <c r="U436" i="5"/>
  <c r="U437" i="5"/>
  <c r="U438" i="5"/>
  <c r="U439" i="5"/>
  <c r="I487" i="1" s="1"/>
  <c r="U440" i="5"/>
  <c r="U441" i="5"/>
  <c r="U442" i="5"/>
  <c r="U443" i="5"/>
  <c r="I491" i="1" s="1"/>
  <c r="U444" i="5"/>
  <c r="U445" i="5"/>
  <c r="U446" i="5"/>
  <c r="U447" i="5"/>
  <c r="I495" i="1"/>
  <c r="U448" i="5"/>
  <c r="U449" i="5"/>
  <c r="U450" i="5"/>
  <c r="U451" i="5"/>
  <c r="I499" i="1" s="1"/>
  <c r="U452" i="5"/>
  <c r="U453" i="5"/>
  <c r="U454" i="5"/>
  <c r="U455" i="5"/>
  <c r="U456" i="5"/>
  <c r="U419" i="5"/>
  <c r="R420" i="5"/>
  <c r="R421" i="5"/>
  <c r="R422" i="5"/>
  <c r="R423" i="5"/>
  <c r="H471" i="1"/>
  <c r="R424" i="5"/>
  <c r="R425" i="5"/>
  <c r="R426" i="5"/>
  <c r="R427" i="5"/>
  <c r="H475" i="1" s="1"/>
  <c r="R428" i="5"/>
  <c r="R429" i="5"/>
  <c r="R430" i="5"/>
  <c r="R431" i="5"/>
  <c r="H479" i="1" s="1"/>
  <c r="R432" i="5"/>
  <c r="R433" i="5"/>
  <c r="R434" i="5"/>
  <c r="R435" i="5"/>
  <c r="H483" i="1" s="1"/>
  <c r="R436" i="5"/>
  <c r="R437" i="5"/>
  <c r="R438" i="5"/>
  <c r="R439" i="5"/>
  <c r="H487" i="1"/>
  <c r="R440" i="5"/>
  <c r="R441" i="5"/>
  <c r="R442" i="5"/>
  <c r="R443" i="5"/>
  <c r="R444" i="5"/>
  <c r="R445" i="5"/>
  <c r="R446" i="5"/>
  <c r="R447" i="5"/>
  <c r="H495" i="1" s="1"/>
  <c r="R448" i="5"/>
  <c r="R449" i="5"/>
  <c r="R450" i="5"/>
  <c r="R451" i="5"/>
  <c r="H499" i="1" s="1"/>
  <c r="R452" i="5"/>
  <c r="R453" i="5"/>
  <c r="R454" i="5"/>
  <c r="R455" i="5"/>
  <c r="H503" i="1" s="1"/>
  <c r="R456" i="5"/>
  <c r="R419" i="5"/>
  <c r="O420" i="5"/>
  <c r="O421" i="5"/>
  <c r="O422" i="5"/>
  <c r="G470" i="1" s="1"/>
  <c r="O423" i="5"/>
  <c r="G471" i="1" s="1"/>
  <c r="O424" i="5"/>
  <c r="O425" i="5"/>
  <c r="O426" i="5"/>
  <c r="O427" i="5"/>
  <c r="O428" i="5"/>
  <c r="O429" i="5"/>
  <c r="O430" i="5"/>
  <c r="O431" i="5"/>
  <c r="G479" i="1"/>
  <c r="O432" i="5"/>
  <c r="O433" i="5"/>
  <c r="O434" i="5"/>
  <c r="G482" i="1"/>
  <c r="O435" i="5"/>
  <c r="O436" i="5"/>
  <c r="O437" i="5"/>
  <c r="O438" i="5"/>
  <c r="O439" i="5"/>
  <c r="O440" i="5"/>
  <c r="O441" i="5"/>
  <c r="O442" i="5"/>
  <c r="O443" i="5"/>
  <c r="O444" i="5"/>
  <c r="O445" i="5"/>
  <c r="O446" i="5"/>
  <c r="G494" i="1" s="1"/>
  <c r="O447" i="5"/>
  <c r="G495" i="1"/>
  <c r="O448" i="5"/>
  <c r="O449" i="5"/>
  <c r="O450" i="5"/>
  <c r="O451" i="5"/>
  <c r="G499" i="1"/>
  <c r="O452" i="5"/>
  <c r="O453" i="5"/>
  <c r="O454" i="5"/>
  <c r="O455" i="5"/>
  <c r="O456" i="5"/>
  <c r="O419" i="5"/>
  <c r="L420" i="5"/>
  <c r="L421" i="5"/>
  <c r="L422" i="5"/>
  <c r="L423" i="5"/>
  <c r="F471" i="1"/>
  <c r="L424" i="5"/>
  <c r="L425" i="5"/>
  <c r="L426" i="5"/>
  <c r="L427" i="5"/>
  <c r="F475" i="1"/>
  <c r="L428" i="5"/>
  <c r="L429" i="5"/>
  <c r="L430" i="5"/>
  <c r="L431" i="5"/>
  <c r="L432" i="5"/>
  <c r="L433" i="5"/>
  <c r="L434" i="5"/>
  <c r="L435" i="5"/>
  <c r="F483" i="1" s="1"/>
  <c r="L436" i="5"/>
  <c r="L437" i="5"/>
  <c r="L438" i="5"/>
  <c r="L439" i="5"/>
  <c r="F487" i="1" s="1"/>
  <c r="L440" i="5"/>
  <c r="L441" i="5"/>
  <c r="L442" i="5"/>
  <c r="L443" i="5"/>
  <c r="F491" i="1" s="1"/>
  <c r="L444" i="5"/>
  <c r="L445" i="5"/>
  <c r="F493" i="1"/>
  <c r="L446" i="5"/>
  <c r="L447" i="5"/>
  <c r="F495" i="1" s="1"/>
  <c r="L448" i="5"/>
  <c r="L449" i="5"/>
  <c r="L450" i="5"/>
  <c r="L451" i="5"/>
  <c r="L452" i="5"/>
  <c r="L453" i="5"/>
  <c r="L454" i="5"/>
  <c r="L455" i="5"/>
  <c r="F503" i="1"/>
  <c r="L456" i="5"/>
  <c r="L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E479" i="1" s="1"/>
  <c r="I432" i="5"/>
  <c r="I433" i="5"/>
  <c r="I434" i="5"/>
  <c r="I435" i="5"/>
  <c r="E483" i="1"/>
  <c r="I436" i="5"/>
  <c r="I437" i="5"/>
  <c r="I438" i="5"/>
  <c r="I439" i="5"/>
  <c r="E487" i="1" s="1"/>
  <c r="I440" i="5"/>
  <c r="I441" i="5"/>
  <c r="I442" i="5"/>
  <c r="I443" i="5"/>
  <c r="E491" i="1"/>
  <c r="I444" i="5"/>
  <c r="I445" i="5"/>
  <c r="I446" i="5"/>
  <c r="I447" i="5"/>
  <c r="I448" i="5"/>
  <c r="I449" i="5"/>
  <c r="I450" i="5"/>
  <c r="I451" i="5"/>
  <c r="E499" i="1" s="1"/>
  <c r="I452" i="5"/>
  <c r="I453" i="5"/>
  <c r="I454" i="5"/>
  <c r="I455" i="5"/>
  <c r="E503" i="1" s="1"/>
  <c r="I456" i="5"/>
  <c r="I419" i="5"/>
  <c r="F420" i="5"/>
  <c r="F421" i="5"/>
  <c r="F422" i="5"/>
  <c r="D470" i="1"/>
  <c r="F423" i="5"/>
  <c r="F424" i="5"/>
  <c r="F425" i="5"/>
  <c r="F426" i="5"/>
  <c r="F427" i="5"/>
  <c r="D475" i="1" s="1"/>
  <c r="F428" i="5"/>
  <c r="F429" i="5"/>
  <c r="F430" i="5"/>
  <c r="D478" i="1" s="1"/>
  <c r="F431" i="5"/>
  <c r="D479" i="1"/>
  <c r="F432" i="5"/>
  <c r="F433" i="5"/>
  <c r="F434" i="5"/>
  <c r="F435" i="5"/>
  <c r="D483" i="1" s="1"/>
  <c r="F436" i="5"/>
  <c r="F437" i="5"/>
  <c r="F438" i="5"/>
  <c r="F439" i="5"/>
  <c r="D487" i="1" s="1"/>
  <c r="F440" i="5"/>
  <c r="F441" i="5"/>
  <c r="F442" i="5"/>
  <c r="F443" i="5"/>
  <c r="F444" i="5"/>
  <c r="F445" i="5"/>
  <c r="F446" i="5"/>
  <c r="D494" i="1" s="1"/>
  <c r="F447" i="5"/>
  <c r="F448" i="5"/>
  <c r="F449" i="5"/>
  <c r="D497" i="1" s="1"/>
  <c r="F450" i="5"/>
  <c r="D498" i="1"/>
  <c r="F451" i="5"/>
  <c r="D499" i="1" s="1"/>
  <c r="F452" i="5"/>
  <c r="F453" i="5"/>
  <c r="F454" i="5"/>
  <c r="F455" i="5"/>
  <c r="F456" i="5"/>
  <c r="F419" i="5"/>
  <c r="AG363" i="5"/>
  <c r="AG364" i="5"/>
  <c r="M403" i="1" s="1"/>
  <c r="AG365" i="5"/>
  <c r="AG366" i="5"/>
  <c r="AG367" i="5"/>
  <c r="AG368" i="5"/>
  <c r="AG369" i="5"/>
  <c r="AG370" i="5"/>
  <c r="M409" i="1"/>
  <c r="AG371" i="5"/>
  <c r="AG372" i="5"/>
  <c r="AG373" i="5"/>
  <c r="AG374" i="5"/>
  <c r="M413" i="1" s="1"/>
  <c r="AG375" i="5"/>
  <c r="AG376" i="5"/>
  <c r="AG377" i="5"/>
  <c r="AG378" i="5"/>
  <c r="M417" i="1"/>
  <c r="AG379" i="5"/>
  <c r="AG380" i="5"/>
  <c r="AG381" i="5"/>
  <c r="AG382" i="5"/>
  <c r="AG383" i="5"/>
  <c r="AG384" i="5"/>
  <c r="AG385" i="5"/>
  <c r="AG386" i="5"/>
  <c r="M425" i="1" s="1"/>
  <c r="AG387" i="5"/>
  <c r="M426" i="1"/>
  <c r="AG388" i="5"/>
  <c r="AG389" i="5"/>
  <c r="AG390" i="5"/>
  <c r="M429" i="1"/>
  <c r="AG391" i="5"/>
  <c r="AG392" i="5"/>
  <c r="AG393" i="5"/>
  <c r="AG394" i="5"/>
  <c r="M433" i="1"/>
  <c r="AG395" i="5"/>
  <c r="AG396" i="5"/>
  <c r="AG397" i="5"/>
  <c r="AG398" i="5"/>
  <c r="M437" i="1" s="1"/>
  <c r="AG399" i="5"/>
  <c r="AG362" i="5"/>
  <c r="AD363" i="5"/>
  <c r="AD364" i="5"/>
  <c r="AD365" i="5"/>
  <c r="AD366" i="5"/>
  <c r="L405" i="1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L417" i="1" s="1"/>
  <c r="AD379" i="5"/>
  <c r="AD380" i="5"/>
  <c r="AD381" i="5"/>
  <c r="AD382" i="5"/>
  <c r="L421" i="1" s="1"/>
  <c r="AD383" i="5"/>
  <c r="AD384" i="5"/>
  <c r="AD385" i="5"/>
  <c r="AD386" i="5"/>
  <c r="L425" i="1" s="1"/>
  <c r="AD387" i="5"/>
  <c r="AD388" i="5"/>
  <c r="AD389" i="5"/>
  <c r="AD390" i="5"/>
  <c r="L429" i="1"/>
  <c r="AD391" i="5"/>
  <c r="AD392" i="5"/>
  <c r="AD393" i="5"/>
  <c r="AD394" i="5"/>
  <c r="AD395" i="5"/>
  <c r="AD396" i="5"/>
  <c r="AD397" i="5"/>
  <c r="AD398" i="5"/>
  <c r="L437" i="1" s="1"/>
  <c r="AD399" i="5"/>
  <c r="AD362" i="5"/>
  <c r="AA363" i="5"/>
  <c r="AA364" i="5"/>
  <c r="AA365" i="5"/>
  <c r="AA366" i="5"/>
  <c r="AA367" i="5"/>
  <c r="AA368" i="5"/>
  <c r="AA369" i="5"/>
  <c r="AA370" i="5"/>
  <c r="K409" i="1"/>
  <c r="AA371" i="5"/>
  <c r="AA372" i="5"/>
  <c r="AA373" i="5"/>
  <c r="AA374" i="5"/>
  <c r="K413" i="1" s="1"/>
  <c r="AA375" i="5"/>
  <c r="AA376" i="5"/>
  <c r="AA377" i="5"/>
  <c r="AA378" i="5"/>
  <c r="K417" i="1" s="1"/>
  <c r="AA379" i="5"/>
  <c r="K418" i="1"/>
  <c r="AA380" i="5"/>
  <c r="AA381" i="5"/>
  <c r="AA382" i="5"/>
  <c r="AA383" i="5"/>
  <c r="K422" i="1" s="1"/>
  <c r="AA384" i="5"/>
  <c r="AA385" i="5"/>
  <c r="AA386" i="5"/>
  <c r="K425" i="1" s="1"/>
  <c r="AA387" i="5"/>
  <c r="AA388" i="5"/>
  <c r="AA389" i="5"/>
  <c r="AA390" i="5"/>
  <c r="K429" i="1" s="1"/>
  <c r="AA391" i="5"/>
  <c r="AA392" i="5"/>
  <c r="AA393" i="5"/>
  <c r="AA394" i="5"/>
  <c r="AA395" i="5"/>
  <c r="AA396" i="5"/>
  <c r="AA397" i="5"/>
  <c r="AA398" i="5"/>
  <c r="K437" i="1" s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J411" i="1" s="1"/>
  <c r="X373" i="5"/>
  <c r="X374" i="5"/>
  <c r="J413" i="1"/>
  <c r="X375" i="5"/>
  <c r="X376" i="5"/>
  <c r="X377" i="5"/>
  <c r="X378" i="5"/>
  <c r="J417" i="1" s="1"/>
  <c r="X379" i="5"/>
  <c r="X380" i="5"/>
  <c r="X381" i="5"/>
  <c r="J420" i="1" s="1"/>
  <c r="X382" i="5"/>
  <c r="X383" i="5"/>
  <c r="X384" i="5"/>
  <c r="X385" i="5"/>
  <c r="X386" i="5"/>
  <c r="J425" i="1" s="1"/>
  <c r="X387" i="5"/>
  <c r="X388" i="5"/>
  <c r="X389" i="5"/>
  <c r="X390" i="5"/>
  <c r="J429" i="1"/>
  <c r="X391" i="5"/>
  <c r="X392" i="5"/>
  <c r="X393" i="5"/>
  <c r="J432" i="1"/>
  <c r="X394" i="5"/>
  <c r="J433" i="1"/>
  <c r="X395" i="5"/>
  <c r="X396" i="5"/>
  <c r="X397" i="5"/>
  <c r="X398" i="5"/>
  <c r="J437" i="1" s="1"/>
  <c r="X399" i="5"/>
  <c r="X362" i="5"/>
  <c r="U363" i="5"/>
  <c r="U364" i="5"/>
  <c r="U365" i="5"/>
  <c r="U366" i="5"/>
  <c r="I405" i="1" s="1"/>
  <c r="U367" i="5"/>
  <c r="U368" i="5"/>
  <c r="U369" i="5"/>
  <c r="U370" i="5"/>
  <c r="I409" i="1" s="1"/>
  <c r="U371" i="5"/>
  <c r="U372" i="5"/>
  <c r="U373" i="5"/>
  <c r="U374" i="5"/>
  <c r="I413" i="1"/>
  <c r="U375" i="5"/>
  <c r="U376" i="5"/>
  <c r="U377" i="5"/>
  <c r="U378" i="5"/>
  <c r="I417" i="1" s="1"/>
  <c r="U379" i="5"/>
  <c r="U380" i="5"/>
  <c r="U381" i="5"/>
  <c r="U382" i="5"/>
  <c r="I421" i="1" s="1"/>
  <c r="U383" i="5"/>
  <c r="U384" i="5"/>
  <c r="U385" i="5"/>
  <c r="U386" i="5"/>
  <c r="U387" i="5"/>
  <c r="U388" i="5"/>
  <c r="U389" i="5"/>
  <c r="I428" i="1" s="1"/>
  <c r="U390" i="5"/>
  <c r="U391" i="5"/>
  <c r="U392" i="5"/>
  <c r="U393" i="5"/>
  <c r="U394" i="5"/>
  <c r="I433" i="1"/>
  <c r="U395" i="5"/>
  <c r="U396" i="5"/>
  <c r="U397" i="5"/>
  <c r="U398" i="5"/>
  <c r="I437" i="1" s="1"/>
  <c r="U399" i="5"/>
  <c r="U362" i="5"/>
  <c r="R363" i="5"/>
  <c r="R364" i="5"/>
  <c r="R365" i="5"/>
  <c r="R366" i="5"/>
  <c r="R367" i="5"/>
  <c r="R368" i="5"/>
  <c r="R369" i="5"/>
  <c r="R370" i="5"/>
  <c r="H409" i="1"/>
  <c r="R371" i="5"/>
  <c r="R372" i="5"/>
  <c r="R373" i="5"/>
  <c r="R374" i="5"/>
  <c r="H413" i="1" s="1"/>
  <c r="R375" i="5"/>
  <c r="R376" i="5"/>
  <c r="R377" i="5"/>
  <c r="R378" i="5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 s="1"/>
  <c r="R391" i="5"/>
  <c r="R392" i="5"/>
  <c r="R393" i="5"/>
  <c r="R394" i="5"/>
  <c r="H433" i="1"/>
  <c r="R395" i="5"/>
  <c r="R396" i="5"/>
  <c r="R397" i="5"/>
  <c r="R398" i="5"/>
  <c r="R399" i="5"/>
  <c r="R362" i="5"/>
  <c r="O363" i="5"/>
  <c r="O364" i="5"/>
  <c r="O365" i="5"/>
  <c r="O366" i="5"/>
  <c r="G405" i="1"/>
  <c r="O367" i="5"/>
  <c r="O368" i="5"/>
  <c r="O369" i="5"/>
  <c r="O370" i="5"/>
  <c r="O371" i="5"/>
  <c r="O372" i="5"/>
  <c r="O373" i="5"/>
  <c r="G412" i="1"/>
  <c r="O374" i="5"/>
  <c r="G413" i="1" s="1"/>
  <c r="O375" i="5"/>
  <c r="O376" i="5"/>
  <c r="O377" i="5"/>
  <c r="O378" i="5"/>
  <c r="G417" i="1" s="1"/>
  <c r="O379" i="5"/>
  <c r="O380" i="5"/>
  <c r="O381" i="5"/>
  <c r="O382" i="5"/>
  <c r="G421" i="1"/>
  <c r="O383" i="5"/>
  <c r="O384" i="5"/>
  <c r="O385" i="5"/>
  <c r="O386" i="5"/>
  <c r="O387" i="5"/>
  <c r="O388" i="5"/>
  <c r="O389" i="5"/>
  <c r="O390" i="5"/>
  <c r="G429" i="1"/>
  <c r="O391" i="5"/>
  <c r="O392" i="5"/>
  <c r="O393" i="5"/>
  <c r="G432" i="1"/>
  <c r="O394" i="5"/>
  <c r="G433" i="1"/>
  <c r="O395" i="5"/>
  <c r="O396" i="5"/>
  <c r="O397" i="5"/>
  <c r="O398" i="5"/>
  <c r="G437" i="1" s="1"/>
  <c r="O399" i="5"/>
  <c r="O362" i="5"/>
  <c r="L363" i="5"/>
  <c r="L364" i="5"/>
  <c r="L365" i="5"/>
  <c r="L366" i="5"/>
  <c r="F405" i="1"/>
  <c r="L367" i="5"/>
  <c r="L368" i="5"/>
  <c r="L369" i="5"/>
  <c r="L370" i="5"/>
  <c r="F409" i="1" s="1"/>
  <c r="L371" i="5"/>
  <c r="L372" i="5"/>
  <c r="L373" i="5"/>
  <c r="L374" i="5"/>
  <c r="F413" i="1"/>
  <c r="L375" i="5"/>
  <c r="L376" i="5"/>
  <c r="L377" i="5"/>
  <c r="L378" i="5"/>
  <c r="L379" i="5"/>
  <c r="L380" i="5"/>
  <c r="L381" i="5"/>
  <c r="L382" i="5"/>
  <c r="F421" i="1" s="1"/>
  <c r="L383" i="5"/>
  <c r="L384" i="5"/>
  <c r="L385" i="5"/>
  <c r="L386" i="5"/>
  <c r="F425" i="1"/>
  <c r="L387" i="5"/>
  <c r="L388" i="5"/>
  <c r="L389" i="5"/>
  <c r="L390" i="5"/>
  <c r="F429" i="1" s="1"/>
  <c r="L391" i="5"/>
  <c r="L392" i="5"/>
  <c r="L393" i="5"/>
  <c r="L394" i="5"/>
  <c r="F433" i="1"/>
  <c r="L395" i="5"/>
  <c r="L396" i="5"/>
  <c r="L397" i="5"/>
  <c r="L398" i="5"/>
  <c r="F437" i="1" s="1"/>
  <c r="L399" i="5"/>
  <c r="L362" i="5"/>
  <c r="I363" i="5"/>
  <c r="E402" i="1" s="1"/>
  <c r="I364" i="5"/>
  <c r="I365" i="5"/>
  <c r="I366" i="5"/>
  <c r="E405" i="1" s="1"/>
  <c r="I367" i="5"/>
  <c r="I368" i="5"/>
  <c r="I369" i="5"/>
  <c r="I370" i="5"/>
  <c r="E409" i="1"/>
  <c r="I371" i="5"/>
  <c r="I372" i="5"/>
  <c r="I373" i="5"/>
  <c r="I374" i="5"/>
  <c r="E413" i="1" s="1"/>
  <c r="I375" i="5"/>
  <c r="I376" i="5"/>
  <c r="I377" i="5"/>
  <c r="I378" i="5"/>
  <c r="E417" i="1"/>
  <c r="I379" i="5"/>
  <c r="E418" i="1"/>
  <c r="I380" i="5"/>
  <c r="I381" i="5"/>
  <c r="I382" i="5"/>
  <c r="I383" i="5"/>
  <c r="E422" i="1" s="1"/>
  <c r="I384" i="5"/>
  <c r="I385" i="5"/>
  <c r="I386" i="5"/>
  <c r="E425" i="1" s="1"/>
  <c r="I387" i="5"/>
  <c r="I388" i="5"/>
  <c r="I389" i="5"/>
  <c r="I390" i="5"/>
  <c r="E429" i="1"/>
  <c r="I391" i="5"/>
  <c r="I392" i="5"/>
  <c r="I393" i="5"/>
  <c r="I394" i="5"/>
  <c r="E433" i="1" s="1"/>
  <c r="I395" i="5"/>
  <c r="I396" i="5"/>
  <c r="I397" i="5"/>
  <c r="I398" i="5"/>
  <c r="E437" i="1"/>
  <c r="I399" i="5"/>
  <c r="I362" i="5"/>
  <c r="F363" i="5"/>
  <c r="F364" i="5"/>
  <c r="F365" i="5"/>
  <c r="F366" i="5"/>
  <c r="D405" i="1" s="1"/>
  <c r="F367" i="5"/>
  <c r="F368" i="5"/>
  <c r="F369" i="5"/>
  <c r="F370" i="5"/>
  <c r="D409" i="1"/>
  <c r="F371" i="5"/>
  <c r="D410" i="1"/>
  <c r="F372" i="5"/>
  <c r="F373" i="5"/>
  <c r="F374" i="5"/>
  <c r="F375" i="5"/>
  <c r="F376" i="5"/>
  <c r="F377" i="5"/>
  <c r="F378" i="5"/>
  <c r="D417" i="1"/>
  <c r="F379" i="5"/>
  <c r="F380" i="5"/>
  <c r="F381" i="5"/>
  <c r="F382" i="5"/>
  <c r="D421" i="1" s="1"/>
  <c r="F383" i="5"/>
  <c r="F384" i="5"/>
  <c r="F385" i="5"/>
  <c r="F386" i="5"/>
  <c r="D425" i="1"/>
  <c r="F387" i="5"/>
  <c r="F388" i="5"/>
  <c r="F389" i="5"/>
  <c r="F390" i="5"/>
  <c r="D429" i="1" s="1"/>
  <c r="F391" i="5"/>
  <c r="F392" i="5"/>
  <c r="F393" i="5"/>
  <c r="F394" i="5"/>
  <c r="F395" i="5"/>
  <c r="F396" i="5"/>
  <c r="F397" i="5"/>
  <c r="F398" i="5"/>
  <c r="D437" i="1"/>
  <c r="F399" i="5"/>
  <c r="F362" i="5"/>
  <c r="AG303" i="5"/>
  <c r="AG304" i="5"/>
  <c r="AG305" i="5"/>
  <c r="AG306" i="5"/>
  <c r="M340" i="1"/>
  <c r="AG307" i="5"/>
  <c r="AG308" i="5"/>
  <c r="AG309" i="5"/>
  <c r="AG310" i="5"/>
  <c r="M344" i="1"/>
  <c r="AG311" i="5"/>
  <c r="AG312" i="5"/>
  <c r="AG313" i="5"/>
  <c r="AG314" i="5"/>
  <c r="AG315" i="5"/>
  <c r="AG316" i="5"/>
  <c r="AG317" i="5"/>
  <c r="AG318" i="5"/>
  <c r="M352" i="1" s="1"/>
  <c r="AG319" i="5"/>
  <c r="AG320" i="5"/>
  <c r="AG321" i="5"/>
  <c r="M355" i="1" s="1"/>
  <c r="AG322" i="5"/>
  <c r="M356" i="1"/>
  <c r="AG323" i="5"/>
  <c r="AG324" i="5"/>
  <c r="AG325" i="5"/>
  <c r="AG326" i="5"/>
  <c r="M360" i="1"/>
  <c r="AG327" i="5"/>
  <c r="AG328" i="5"/>
  <c r="AG329" i="5"/>
  <c r="AG330" i="5"/>
  <c r="AG331" i="5"/>
  <c r="AG332" i="5"/>
  <c r="AG333" i="5"/>
  <c r="AG334" i="5"/>
  <c r="M368" i="1" s="1"/>
  <c r="AG335" i="5"/>
  <c r="AG336" i="5"/>
  <c r="AG337" i="5"/>
  <c r="AG338" i="5"/>
  <c r="M372" i="1"/>
  <c r="AG339" i="5"/>
  <c r="AG302" i="5"/>
  <c r="AD303" i="5"/>
  <c r="AD304" i="5"/>
  <c r="AD305" i="5"/>
  <c r="AD306" i="5"/>
  <c r="L340" i="1" s="1"/>
  <c r="AD307" i="5"/>
  <c r="AD308" i="5"/>
  <c r="AD309" i="5"/>
  <c r="AD310" i="5"/>
  <c r="L344" i="1"/>
  <c r="AD311" i="5"/>
  <c r="AD312" i="5"/>
  <c r="AD313" i="5"/>
  <c r="AD314" i="5"/>
  <c r="L348" i="1" s="1"/>
  <c r="AD315" i="5"/>
  <c r="AD316" i="5"/>
  <c r="AD317" i="5"/>
  <c r="AD318" i="5"/>
  <c r="L352" i="1"/>
  <c r="AD319" i="5"/>
  <c r="AD320" i="5"/>
  <c r="AD321" i="5"/>
  <c r="AD322" i="5"/>
  <c r="AD323" i="5"/>
  <c r="AD324" i="5"/>
  <c r="AD325" i="5"/>
  <c r="AD326" i="5"/>
  <c r="L360" i="1" s="1"/>
  <c r="AD327" i="5"/>
  <c r="AD328" i="5"/>
  <c r="AD329" i="5"/>
  <c r="AD330" i="5"/>
  <c r="L364" i="1" s="1"/>
  <c r="AD331" i="5"/>
  <c r="AD332" i="5"/>
  <c r="AD333" i="5"/>
  <c r="AD334" i="5"/>
  <c r="L368" i="1" s="1"/>
  <c r="AD335" i="5"/>
  <c r="AD336" i="5"/>
  <c r="AD337" i="5"/>
  <c r="AD338" i="5"/>
  <c r="L372" i="1"/>
  <c r="AD339" i="5"/>
  <c r="AD302" i="5"/>
  <c r="AA303" i="5"/>
  <c r="AA304" i="5"/>
  <c r="AA305" i="5"/>
  <c r="AA306" i="5"/>
  <c r="K340" i="1" s="1"/>
  <c r="AA307" i="5"/>
  <c r="AA308" i="5"/>
  <c r="AA309" i="5"/>
  <c r="AA310" i="5"/>
  <c r="K344" i="1"/>
  <c r="AA311" i="5"/>
  <c r="AA312" i="5"/>
  <c r="AA313" i="5"/>
  <c r="K347" i="1"/>
  <c r="AA314" i="5"/>
  <c r="K348" i="1"/>
  <c r="AA315" i="5"/>
  <c r="AA316" i="5"/>
  <c r="AA317" i="5"/>
  <c r="AA318" i="5"/>
  <c r="AA319" i="5"/>
  <c r="AA320" i="5"/>
  <c r="AA321" i="5"/>
  <c r="K355" i="1"/>
  <c r="AA322" i="5"/>
  <c r="K356" i="1"/>
  <c r="AA323" i="5"/>
  <c r="AA324" i="5"/>
  <c r="AA325" i="5"/>
  <c r="AA326" i="5"/>
  <c r="K360" i="1" s="1"/>
  <c r="AA327" i="5"/>
  <c r="AA328" i="5"/>
  <c r="AA329" i="5"/>
  <c r="K363" i="1" s="1"/>
  <c r="AA330" i="5"/>
  <c r="K364" i="1" s="1"/>
  <c r="AA331" i="5"/>
  <c r="AA332" i="5"/>
  <c r="AA333" i="5"/>
  <c r="K367" i="1" s="1"/>
  <c r="AA334" i="5"/>
  <c r="K368" i="1" s="1"/>
  <c r="AA335" i="5"/>
  <c r="AA336" i="5"/>
  <c r="AA337" i="5"/>
  <c r="AA338" i="5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J348" i="1"/>
  <c r="X315" i="5"/>
  <c r="X316" i="5"/>
  <c r="X317" i="5"/>
  <c r="X318" i="5"/>
  <c r="J352" i="1" s="1"/>
  <c r="X319" i="5"/>
  <c r="X320" i="5"/>
  <c r="X321" i="5"/>
  <c r="X322" i="5"/>
  <c r="J356" i="1" s="1"/>
  <c r="X323" i="5"/>
  <c r="X324" i="5"/>
  <c r="X325" i="5"/>
  <c r="X326" i="5"/>
  <c r="X327" i="5"/>
  <c r="X328" i="5"/>
  <c r="X329" i="5"/>
  <c r="X330" i="5"/>
  <c r="X331" i="5"/>
  <c r="X332" i="5"/>
  <c r="X333" i="5"/>
  <c r="X334" i="5"/>
  <c r="J368" i="1" s="1"/>
  <c r="X335" i="5"/>
  <c r="X336" i="5"/>
  <c r="X337" i="5"/>
  <c r="X338" i="5"/>
  <c r="J372" i="1"/>
  <c r="X339" i="5"/>
  <c r="X302" i="5"/>
  <c r="U303" i="5"/>
  <c r="U304" i="5"/>
  <c r="U305" i="5"/>
  <c r="I339" i="1"/>
  <c r="U306" i="5"/>
  <c r="I340" i="1" s="1"/>
  <c r="U307" i="5"/>
  <c r="U308" i="5"/>
  <c r="I342" i="1"/>
  <c r="U309" i="5"/>
  <c r="U310" i="5"/>
  <c r="I344" i="1"/>
  <c r="U311" i="5"/>
  <c r="U312" i="5"/>
  <c r="U313" i="5"/>
  <c r="U314" i="5"/>
  <c r="I348" i="1"/>
  <c r="U315" i="5"/>
  <c r="I349" i="1" s="1"/>
  <c r="U316" i="5"/>
  <c r="U317" i="5"/>
  <c r="U318" i="5"/>
  <c r="I352" i="1" s="1"/>
  <c r="U319" i="5"/>
  <c r="U320" i="5"/>
  <c r="U321" i="5"/>
  <c r="I355" i="1" s="1"/>
  <c r="U322" i="5"/>
  <c r="I356" i="1"/>
  <c r="U323" i="5"/>
  <c r="U324" i="5"/>
  <c r="U325" i="5"/>
  <c r="U326" i="5"/>
  <c r="I360" i="1" s="1"/>
  <c r="U327" i="5"/>
  <c r="U328" i="5"/>
  <c r="U329" i="5"/>
  <c r="I363" i="1" s="1"/>
  <c r="U330" i="5"/>
  <c r="I364" i="1" s="1"/>
  <c r="U331" i="5"/>
  <c r="U332" i="5"/>
  <c r="U333" i="5"/>
  <c r="U334" i="5"/>
  <c r="U335" i="5"/>
  <c r="U336" i="5"/>
  <c r="U337" i="5"/>
  <c r="I371" i="1"/>
  <c r="U338" i="5"/>
  <c r="I372" i="1" s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 s="1"/>
  <c r="R315" i="5"/>
  <c r="R316" i="5"/>
  <c r="R317" i="5"/>
  <c r="R318" i="5"/>
  <c r="R319" i="5"/>
  <c r="R320" i="5"/>
  <c r="R321" i="5"/>
  <c r="R322" i="5"/>
  <c r="H356" i="1" s="1"/>
  <c r="R323" i="5"/>
  <c r="R324" i="5"/>
  <c r="R325" i="5"/>
  <c r="R326" i="5"/>
  <c r="H360" i="1" s="1"/>
  <c r="R327" i="5"/>
  <c r="R328" i="5"/>
  <c r="R329" i="5"/>
  <c r="R330" i="5"/>
  <c r="H364" i="1"/>
  <c r="R331" i="5"/>
  <c r="H365" i="1"/>
  <c r="R332" i="5"/>
  <c r="R333" i="5"/>
  <c r="R334" i="5"/>
  <c r="H368" i="1"/>
  <c r="R335" i="5"/>
  <c r="R336" i="5"/>
  <c r="R337" i="5"/>
  <c r="R338" i="5"/>
  <c r="R339" i="5"/>
  <c r="R302" i="5"/>
  <c r="R340" i="5" s="1"/>
  <c r="O303" i="5"/>
  <c r="O304" i="5"/>
  <c r="O305" i="5"/>
  <c r="O306" i="5"/>
  <c r="O307" i="5"/>
  <c r="O308" i="5"/>
  <c r="O309" i="5"/>
  <c r="O310" i="5"/>
  <c r="O311" i="5"/>
  <c r="G345" i="1"/>
  <c r="O312" i="5"/>
  <c r="O313" i="5"/>
  <c r="O314" i="5"/>
  <c r="G348" i="1"/>
  <c r="O315" i="5"/>
  <c r="O316" i="5"/>
  <c r="O317" i="5"/>
  <c r="O318" i="5"/>
  <c r="G352" i="1" s="1"/>
  <c r="O319" i="5"/>
  <c r="O320" i="5"/>
  <c r="O321" i="5"/>
  <c r="O322" i="5"/>
  <c r="O323" i="5"/>
  <c r="O324" i="5"/>
  <c r="O325" i="5"/>
  <c r="G359" i="1" s="1"/>
  <c r="O326" i="5"/>
  <c r="O327" i="5"/>
  <c r="O328" i="5"/>
  <c r="G362" i="1" s="1"/>
  <c r="O329" i="5"/>
  <c r="O330" i="5"/>
  <c r="G364" i="1"/>
  <c r="O331" i="5"/>
  <c r="O332" i="5"/>
  <c r="O333" i="5"/>
  <c r="O334" i="5"/>
  <c r="O335" i="5"/>
  <c r="G369" i="1"/>
  <c r="O336" i="5"/>
  <c r="O337" i="5"/>
  <c r="O338" i="5"/>
  <c r="G372" i="1"/>
  <c r="O339" i="5"/>
  <c r="O302" i="5"/>
  <c r="O340" i="5" s="1"/>
  <c r="L303" i="5"/>
  <c r="L304" i="5"/>
  <c r="L305" i="5"/>
  <c r="L306" i="5"/>
  <c r="L307" i="5"/>
  <c r="L308" i="5"/>
  <c r="L309" i="5"/>
  <c r="L310" i="5"/>
  <c r="F344" i="1" s="1"/>
  <c r="L311" i="5"/>
  <c r="F345" i="1" s="1"/>
  <c r="L312" i="5"/>
  <c r="L313" i="5"/>
  <c r="L314" i="5"/>
  <c r="F348" i="1" s="1"/>
  <c r="L315" i="5"/>
  <c r="L316" i="5"/>
  <c r="L317" i="5"/>
  <c r="L318" i="5"/>
  <c r="F352" i="1"/>
  <c r="L319" i="5"/>
  <c r="L320" i="5"/>
  <c r="L321" i="5"/>
  <c r="L322" i="5"/>
  <c r="F356" i="1" s="1"/>
  <c r="L323" i="5"/>
  <c r="L324" i="5"/>
  <c r="L325" i="5"/>
  <c r="L326" i="5"/>
  <c r="F360" i="1"/>
  <c r="L327" i="5"/>
  <c r="L328" i="5"/>
  <c r="L329" i="5"/>
  <c r="L330" i="5"/>
  <c r="F364" i="1" s="1"/>
  <c r="L331" i="5"/>
  <c r="L332" i="5"/>
  <c r="L333" i="5"/>
  <c r="L334" i="5"/>
  <c r="L335" i="5"/>
  <c r="L336" i="5"/>
  <c r="L337" i="5"/>
  <c r="L338" i="5"/>
  <c r="F372" i="1"/>
  <c r="L339" i="5"/>
  <c r="L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E348" i="1"/>
  <c r="I315" i="5"/>
  <c r="I316" i="5"/>
  <c r="I317" i="5"/>
  <c r="I318" i="5"/>
  <c r="E352" i="1" s="1"/>
  <c r="I319" i="5"/>
  <c r="I320" i="5"/>
  <c r="E354" i="1"/>
  <c r="I321" i="5"/>
  <c r="I322" i="5"/>
  <c r="E356" i="1" s="1"/>
  <c r="I323" i="5"/>
  <c r="I324" i="5"/>
  <c r="E358" i="1"/>
  <c r="I325" i="5"/>
  <c r="I326" i="5"/>
  <c r="I327" i="5"/>
  <c r="I328" i="5"/>
  <c r="I329" i="5"/>
  <c r="I330" i="5"/>
  <c r="E364" i="1" s="1"/>
  <c r="I331" i="5"/>
  <c r="I332" i="5"/>
  <c r="I333" i="5"/>
  <c r="I334" i="5"/>
  <c r="E368" i="1"/>
  <c r="I335" i="5"/>
  <c r="I336" i="5"/>
  <c r="I337" i="5"/>
  <c r="I338" i="5"/>
  <c r="E372" i="1" s="1"/>
  <c r="I339" i="5"/>
  <c r="I302" i="5"/>
  <c r="F303" i="5"/>
  <c r="F304" i="5"/>
  <c r="F305" i="5"/>
  <c r="F306" i="5"/>
  <c r="F307" i="5"/>
  <c r="F308" i="5"/>
  <c r="F309" i="5"/>
  <c r="F310" i="5"/>
  <c r="D344" i="1"/>
  <c r="F311" i="5"/>
  <c r="F312" i="5"/>
  <c r="F313" i="5"/>
  <c r="F314" i="5"/>
  <c r="D348" i="1" s="1"/>
  <c r="F315" i="5"/>
  <c r="F316" i="5"/>
  <c r="D350" i="1"/>
  <c r="F317" i="5"/>
  <c r="F318" i="5"/>
  <c r="D352" i="1" s="1"/>
  <c r="F319" i="5"/>
  <c r="F320" i="5"/>
  <c r="F321" i="5"/>
  <c r="F322" i="5"/>
  <c r="F323" i="5"/>
  <c r="F324" i="5"/>
  <c r="F325" i="5"/>
  <c r="F326" i="5"/>
  <c r="D360" i="1"/>
  <c r="F327" i="5"/>
  <c r="D361" i="1"/>
  <c r="F328" i="5"/>
  <c r="F329" i="5"/>
  <c r="F330" i="5"/>
  <c r="D364" i="1"/>
  <c r="F331" i="5"/>
  <c r="F332" i="5"/>
  <c r="F333" i="5"/>
  <c r="F334" i="5"/>
  <c r="D368" i="1" s="1"/>
  <c r="F335" i="5"/>
  <c r="F336" i="5"/>
  <c r="F337" i="5"/>
  <c r="F338" i="5"/>
  <c r="D372" i="1"/>
  <c r="F339" i="5"/>
  <c r="F302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M290" i="1" s="1"/>
  <c r="AG266" i="5"/>
  <c r="AG267" i="5"/>
  <c r="AG268" i="5"/>
  <c r="AG269" i="5"/>
  <c r="M294" i="1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K282" i="1"/>
  <c r="AA258" i="5"/>
  <c r="AA259" i="5"/>
  <c r="AA260" i="5"/>
  <c r="AA261" i="5"/>
  <c r="AA262" i="5"/>
  <c r="AA263" i="5"/>
  <c r="AA264" i="5"/>
  <c r="AA265" i="5"/>
  <c r="K290" i="1" s="1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K302" i="1" s="1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 s="1"/>
  <c r="R252" i="5"/>
  <c r="R253" i="5"/>
  <c r="R254" i="5"/>
  <c r="R255" i="5"/>
  <c r="H280" i="1" s="1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G278" i="1"/>
  <c r="O254" i="5"/>
  <c r="O255" i="5"/>
  <c r="O256" i="5"/>
  <c r="O257" i="5"/>
  <c r="O258" i="5"/>
  <c r="O259" i="5"/>
  <c r="O260" i="5"/>
  <c r="O261" i="5"/>
  <c r="G286" i="1"/>
  <c r="O262" i="5"/>
  <c r="O263" i="5"/>
  <c r="O264" i="5"/>
  <c r="O265" i="5"/>
  <c r="O266" i="5"/>
  <c r="O267" i="5"/>
  <c r="O268" i="5"/>
  <c r="O269" i="5"/>
  <c r="O270" i="5"/>
  <c r="O271" i="5"/>
  <c r="O272" i="5"/>
  <c r="O273" i="5"/>
  <c r="G298" i="1" s="1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E290" i="1" s="1"/>
  <c r="I266" i="5"/>
  <c r="I267" i="5"/>
  <c r="I268" i="5"/>
  <c r="I269" i="5"/>
  <c r="I270" i="5"/>
  <c r="I271" i="5"/>
  <c r="I272" i="5"/>
  <c r="I273" i="5"/>
  <c r="E298" i="1"/>
  <c r="I274" i="5"/>
  <c r="I275" i="5"/>
  <c r="I276" i="5"/>
  <c r="I277" i="5"/>
  <c r="I278" i="5"/>
  <c r="I279" i="5"/>
  <c r="I280" i="5"/>
  <c r="I281" i="5"/>
  <c r="E306" i="1" s="1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D292" i="1" s="1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 s="1"/>
  <c r="AG203" i="5"/>
  <c r="AG204" i="5"/>
  <c r="AG205" i="5"/>
  <c r="AG206" i="5"/>
  <c r="M224" i="1" s="1"/>
  <c r="AG207" i="5"/>
  <c r="AG208" i="5"/>
  <c r="AG209" i="5"/>
  <c r="AG210" i="5"/>
  <c r="M228" i="1" s="1"/>
  <c r="AG211" i="5"/>
  <c r="M229" i="1" s="1"/>
  <c r="AG212" i="5"/>
  <c r="AG213" i="5"/>
  <c r="AG214" i="5"/>
  <c r="M232" i="1" s="1"/>
  <c r="AG215" i="5"/>
  <c r="AG216" i="5"/>
  <c r="AG217" i="5"/>
  <c r="AG218" i="5"/>
  <c r="M236" i="1" s="1"/>
  <c r="AG219" i="5"/>
  <c r="AG220" i="5"/>
  <c r="AG221" i="5"/>
  <c r="M239" i="1" s="1"/>
  <c r="AG222" i="5"/>
  <c r="M240" i="1"/>
  <c r="AG223" i="5"/>
  <c r="AG186" i="5"/>
  <c r="AD187" i="5"/>
  <c r="L205" i="1"/>
  <c r="AD188" i="5"/>
  <c r="AD189" i="5"/>
  <c r="AD190" i="5"/>
  <c r="L208" i="1"/>
  <c r="AD191" i="5"/>
  <c r="AD192" i="5"/>
  <c r="AD193" i="5"/>
  <c r="AD194" i="5"/>
  <c r="L212" i="1" s="1"/>
  <c r="AD195" i="5"/>
  <c r="AD196" i="5"/>
  <c r="AD197" i="5"/>
  <c r="L215" i="1" s="1"/>
  <c r="AD198" i="5"/>
  <c r="L216" i="1" s="1"/>
  <c r="AD199" i="5"/>
  <c r="L217" i="1" s="1"/>
  <c r="AD200" i="5"/>
  <c r="AD201" i="5"/>
  <c r="AD202" i="5"/>
  <c r="L220" i="1" s="1"/>
  <c r="AD203" i="5"/>
  <c r="AD204" i="5"/>
  <c r="AD205" i="5"/>
  <c r="AD206" i="5"/>
  <c r="L224" i="1"/>
  <c r="AD207" i="5"/>
  <c r="AD208" i="5"/>
  <c r="AD209" i="5"/>
  <c r="L227" i="1"/>
  <c r="AD210" i="5"/>
  <c r="L228" i="1"/>
  <c r="AD211" i="5"/>
  <c r="AD212" i="5"/>
  <c r="AD213" i="5"/>
  <c r="L231" i="1"/>
  <c r="AD214" i="5"/>
  <c r="L232" i="1" s="1"/>
  <c r="AD215" i="5"/>
  <c r="AD216" i="5"/>
  <c r="L234" i="1" s="1"/>
  <c r="AD217" i="5"/>
  <c r="AD218" i="5"/>
  <c r="L236" i="1"/>
  <c r="AD219" i="5"/>
  <c r="L237" i="1" s="1"/>
  <c r="AD220" i="5"/>
  <c r="AD221" i="5"/>
  <c r="AD222" i="5"/>
  <c r="L240" i="1" s="1"/>
  <c r="AD223" i="5"/>
  <c r="AD186" i="5"/>
  <c r="AA187" i="5"/>
  <c r="AA188" i="5"/>
  <c r="AA189" i="5"/>
  <c r="AA190" i="5"/>
  <c r="AA191" i="5"/>
  <c r="AA192" i="5"/>
  <c r="AA193" i="5"/>
  <c r="AA194" i="5"/>
  <c r="K212" i="1" s="1"/>
  <c r="AA195" i="5"/>
  <c r="AA196" i="5"/>
  <c r="AA197" i="5"/>
  <c r="AA198" i="5"/>
  <c r="K216" i="1" s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AA209" i="5"/>
  <c r="AA210" i="5"/>
  <c r="AA211" i="5"/>
  <c r="AA212" i="5"/>
  <c r="AA213" i="5"/>
  <c r="AA214" i="5"/>
  <c r="K232" i="1" s="1"/>
  <c r="AA215" i="5"/>
  <c r="AA216" i="5"/>
  <c r="AA217" i="5"/>
  <c r="AA218" i="5"/>
  <c r="K236" i="1" s="1"/>
  <c r="AA219" i="5"/>
  <c r="AA220" i="5"/>
  <c r="AA221" i="5"/>
  <c r="AA222" i="5"/>
  <c r="K240" i="1"/>
  <c r="AA223" i="5"/>
  <c r="AA186" i="5"/>
  <c r="X187" i="5"/>
  <c r="X188" i="5"/>
  <c r="X189" i="5"/>
  <c r="X190" i="5"/>
  <c r="J208" i="1" s="1"/>
  <c r="X191" i="5"/>
  <c r="X192" i="5"/>
  <c r="X193" i="5"/>
  <c r="X194" i="5"/>
  <c r="X195" i="5"/>
  <c r="X196" i="5"/>
  <c r="X197" i="5"/>
  <c r="X198" i="5"/>
  <c r="J216" i="1" s="1"/>
  <c r="X199" i="5"/>
  <c r="X200" i="5"/>
  <c r="X201" i="5"/>
  <c r="X202" i="5"/>
  <c r="J220" i="1"/>
  <c r="X203" i="5"/>
  <c r="X204" i="5"/>
  <c r="X205" i="5"/>
  <c r="X206" i="5"/>
  <c r="J224" i="1" s="1"/>
  <c r="X207" i="5"/>
  <c r="J225" i="1"/>
  <c r="X208" i="5"/>
  <c r="X209" i="5"/>
  <c r="X210" i="5"/>
  <c r="J228" i="1"/>
  <c r="X211" i="5"/>
  <c r="X212" i="5"/>
  <c r="X213" i="5"/>
  <c r="X214" i="5"/>
  <c r="J232" i="1"/>
  <c r="X215" i="5"/>
  <c r="X216" i="5"/>
  <c r="X217" i="5"/>
  <c r="X218" i="5"/>
  <c r="J236" i="1" s="1"/>
  <c r="X219" i="5"/>
  <c r="X220" i="5"/>
  <c r="X221" i="5"/>
  <c r="J239" i="1" s="1"/>
  <c r="X222" i="5"/>
  <c r="J240" i="1"/>
  <c r="X223" i="5"/>
  <c r="X186" i="5"/>
  <c r="U187" i="5"/>
  <c r="I205" i="1"/>
  <c r="U188" i="5"/>
  <c r="U189" i="5"/>
  <c r="U190" i="5"/>
  <c r="I208" i="1"/>
  <c r="U191" i="5"/>
  <c r="U192" i="5"/>
  <c r="U193" i="5"/>
  <c r="U194" i="5"/>
  <c r="I212" i="1"/>
  <c r="U195" i="5"/>
  <c r="U196" i="5"/>
  <c r="U197" i="5"/>
  <c r="U198" i="5"/>
  <c r="I216" i="1" s="1"/>
  <c r="U199" i="5"/>
  <c r="U200" i="5"/>
  <c r="U201" i="5"/>
  <c r="U202" i="5"/>
  <c r="U203" i="5"/>
  <c r="U204" i="5"/>
  <c r="U205" i="5"/>
  <c r="U206" i="5"/>
  <c r="U207" i="5"/>
  <c r="U208" i="5"/>
  <c r="U209" i="5"/>
  <c r="U210" i="5"/>
  <c r="I228" i="1" s="1"/>
  <c r="U211" i="5"/>
  <c r="U212" i="5"/>
  <c r="U213" i="5"/>
  <c r="U214" i="5"/>
  <c r="I232" i="1" s="1"/>
  <c r="U215" i="5"/>
  <c r="U216" i="5"/>
  <c r="U217" i="5"/>
  <c r="I235" i="1" s="1"/>
  <c r="U218" i="5"/>
  <c r="I236" i="1" s="1"/>
  <c r="U219" i="5"/>
  <c r="U220" i="5"/>
  <c r="U221" i="5"/>
  <c r="U222" i="5"/>
  <c r="U223" i="5"/>
  <c r="U186" i="5"/>
  <c r="R187" i="5"/>
  <c r="R188" i="5"/>
  <c r="R189" i="5"/>
  <c r="H207" i="1"/>
  <c r="R190" i="5"/>
  <c r="H208" i="1" s="1"/>
  <c r="R191" i="5"/>
  <c r="R192" i="5"/>
  <c r="R193" i="5"/>
  <c r="R194" i="5"/>
  <c r="H212" i="1" s="1"/>
  <c r="R195" i="5"/>
  <c r="R196" i="5"/>
  <c r="R197" i="5"/>
  <c r="R198" i="5"/>
  <c r="H216" i="1" s="1"/>
  <c r="R199" i="5"/>
  <c r="R200" i="5"/>
  <c r="R201" i="5"/>
  <c r="R202" i="5"/>
  <c r="H220" i="1"/>
  <c r="R203" i="5"/>
  <c r="R204" i="5"/>
  <c r="R205" i="5"/>
  <c r="R206" i="5"/>
  <c r="H224" i="1" s="1"/>
  <c r="R207" i="5"/>
  <c r="R208" i="5"/>
  <c r="R209" i="5"/>
  <c r="R210" i="5"/>
  <c r="R211" i="5"/>
  <c r="R212" i="5"/>
  <c r="R213" i="5"/>
  <c r="R214" i="5"/>
  <c r="H232" i="1" s="1"/>
  <c r="R215" i="5"/>
  <c r="R216" i="5"/>
  <c r="R217" i="5"/>
  <c r="H235" i="1" s="1"/>
  <c r="R218" i="5"/>
  <c r="H236" i="1"/>
  <c r="R219" i="5"/>
  <c r="R220" i="5"/>
  <c r="R221" i="5"/>
  <c r="H239" i="1"/>
  <c r="R222" i="5"/>
  <c r="H240" i="1" s="1"/>
  <c r="R223" i="5"/>
  <c r="R186" i="5"/>
  <c r="O187" i="5"/>
  <c r="O188" i="5"/>
  <c r="O189" i="5"/>
  <c r="G207" i="1"/>
  <c r="O190" i="5"/>
  <c r="O191" i="5"/>
  <c r="O192" i="5"/>
  <c r="O193" i="5"/>
  <c r="G211" i="1" s="1"/>
  <c r="O194" i="5"/>
  <c r="G212" i="1" s="1"/>
  <c r="O195" i="5"/>
  <c r="O196" i="5"/>
  <c r="O197" i="5"/>
  <c r="O198" i="5"/>
  <c r="G216" i="1"/>
  <c r="O199" i="5"/>
  <c r="O200" i="5"/>
  <c r="O201" i="5"/>
  <c r="O202" i="5"/>
  <c r="G220" i="1" s="1"/>
  <c r="O203" i="5"/>
  <c r="O204" i="5"/>
  <c r="O205" i="5"/>
  <c r="O206" i="5"/>
  <c r="G224" i="1"/>
  <c r="O207" i="5"/>
  <c r="O208" i="5"/>
  <c r="G226" i="1" s="1"/>
  <c r="O209" i="5"/>
  <c r="O210" i="5"/>
  <c r="G228" i="1"/>
  <c r="O211" i="5"/>
  <c r="G229" i="1"/>
  <c r="O212" i="5"/>
  <c r="G230" i="1"/>
  <c r="O213" i="5"/>
  <c r="O214" i="5"/>
  <c r="O215" i="5"/>
  <c r="O216" i="5"/>
  <c r="G234" i="1" s="1"/>
  <c r="O217" i="5"/>
  <c r="O218" i="5"/>
  <c r="G236" i="1" s="1"/>
  <c r="O219" i="5"/>
  <c r="G237" i="1" s="1"/>
  <c r="O220" i="5"/>
  <c r="O221" i="5"/>
  <c r="O222" i="5"/>
  <c r="G240" i="1" s="1"/>
  <c r="O223" i="5"/>
  <c r="O186" i="5"/>
  <c r="L187" i="5"/>
  <c r="L188" i="5"/>
  <c r="L189" i="5"/>
  <c r="F207" i="1" s="1"/>
  <c r="L190" i="5"/>
  <c r="L191" i="5"/>
  <c r="F209" i="1" s="1"/>
  <c r="L192" i="5"/>
  <c r="L193" i="5"/>
  <c r="L194" i="5"/>
  <c r="F212" i="1" s="1"/>
  <c r="L195" i="5"/>
  <c r="L196" i="5"/>
  <c r="L197" i="5"/>
  <c r="L198" i="5"/>
  <c r="F216" i="1" s="1"/>
  <c r="L199" i="5"/>
  <c r="L200" i="5"/>
  <c r="L201" i="5"/>
  <c r="L202" i="5"/>
  <c r="F220" i="1" s="1"/>
  <c r="L203" i="5"/>
  <c r="L204" i="5"/>
  <c r="L205" i="5"/>
  <c r="L206" i="5"/>
  <c r="F224" i="1" s="1"/>
  <c r="L207" i="5"/>
  <c r="L208" i="5"/>
  <c r="L209" i="5"/>
  <c r="L210" i="5"/>
  <c r="F228" i="1" s="1"/>
  <c r="L211" i="5"/>
  <c r="L212" i="5"/>
  <c r="L213" i="5"/>
  <c r="L214" i="5"/>
  <c r="F232" i="1"/>
  <c r="L215" i="5"/>
  <c r="L216" i="5"/>
  <c r="F234" i="1" s="1"/>
  <c r="L217" i="5"/>
  <c r="L218" i="5"/>
  <c r="F236" i="1" s="1"/>
  <c r="L219" i="5"/>
  <c r="L220" i="5"/>
  <c r="F238" i="1" s="1"/>
  <c r="L221" i="5"/>
  <c r="L222" i="5"/>
  <c r="F240" i="1" s="1"/>
  <c r="L223" i="5"/>
  <c r="F241" i="1" s="1"/>
  <c r="L186" i="5"/>
  <c r="I187" i="5"/>
  <c r="I188" i="5"/>
  <c r="I189" i="5"/>
  <c r="E207" i="1"/>
  <c r="I190" i="5"/>
  <c r="E208" i="1" s="1"/>
  <c r="I191" i="5"/>
  <c r="I192" i="5"/>
  <c r="I193" i="5"/>
  <c r="I194" i="5"/>
  <c r="I195" i="5"/>
  <c r="I196" i="5"/>
  <c r="I197" i="5"/>
  <c r="I198" i="5"/>
  <c r="E216" i="1" s="1"/>
  <c r="I199" i="5"/>
  <c r="I200" i="5"/>
  <c r="I201" i="5"/>
  <c r="I202" i="5"/>
  <c r="E220" i="1"/>
  <c r="I203" i="5"/>
  <c r="I204" i="5"/>
  <c r="I205" i="5"/>
  <c r="I206" i="5"/>
  <c r="I207" i="5"/>
  <c r="I208" i="5"/>
  <c r="I209" i="5"/>
  <c r="I210" i="5"/>
  <c r="E228" i="1" s="1"/>
  <c r="I211" i="5"/>
  <c r="I212" i="5"/>
  <c r="I213" i="5"/>
  <c r="I214" i="5"/>
  <c r="E232" i="1" s="1"/>
  <c r="I215" i="5"/>
  <c r="I216" i="5"/>
  <c r="I217" i="5"/>
  <c r="I218" i="5"/>
  <c r="E236" i="1" s="1"/>
  <c r="I219" i="5"/>
  <c r="I220" i="5"/>
  <c r="I221" i="5"/>
  <c r="I222" i="5"/>
  <c r="E240" i="1"/>
  <c r="I223" i="5"/>
  <c r="I186" i="5"/>
  <c r="E204" i="1" s="1"/>
  <c r="F187" i="5"/>
  <c r="F188" i="5"/>
  <c r="F189" i="5"/>
  <c r="F190" i="5"/>
  <c r="F191" i="5"/>
  <c r="F192" i="5"/>
  <c r="F193" i="5"/>
  <c r="F194" i="5"/>
  <c r="D212" i="1"/>
  <c r="F195" i="5"/>
  <c r="F196" i="5"/>
  <c r="F197" i="5"/>
  <c r="F198" i="5"/>
  <c r="D216" i="1" s="1"/>
  <c r="F199" i="5"/>
  <c r="F200" i="5"/>
  <c r="F201" i="5"/>
  <c r="F202" i="5"/>
  <c r="F203" i="5"/>
  <c r="F204" i="5"/>
  <c r="F205" i="5"/>
  <c r="F206" i="5"/>
  <c r="D224" i="1"/>
  <c r="F207" i="5"/>
  <c r="F208" i="5"/>
  <c r="F209" i="5"/>
  <c r="F210" i="5"/>
  <c r="D228" i="1" s="1"/>
  <c r="F211" i="5"/>
  <c r="F212" i="5"/>
  <c r="F213" i="5"/>
  <c r="F214" i="5"/>
  <c r="D232" i="1"/>
  <c r="F215" i="5"/>
  <c r="F216" i="5"/>
  <c r="F217" i="5"/>
  <c r="F218" i="5"/>
  <c r="D236" i="1" s="1"/>
  <c r="F219" i="5"/>
  <c r="F220" i="5"/>
  <c r="F221" i="5"/>
  <c r="F222" i="5"/>
  <c r="F223" i="5"/>
  <c r="F186" i="5"/>
  <c r="L223" i="1"/>
  <c r="L235" i="1"/>
  <c r="L239" i="1"/>
  <c r="K228" i="1"/>
  <c r="J212" i="1"/>
  <c r="I220" i="1"/>
  <c r="I240" i="1"/>
  <c r="G208" i="1"/>
  <c r="G232" i="1"/>
  <c r="D220" i="1"/>
  <c r="D240" i="1"/>
  <c r="C240" i="1" s="1"/>
  <c r="AG128" i="5"/>
  <c r="AG129" i="5"/>
  <c r="AG130" i="5"/>
  <c r="AG131" i="5"/>
  <c r="M143" i="1" s="1"/>
  <c r="AG132" i="5"/>
  <c r="AG133" i="5"/>
  <c r="AG134" i="5"/>
  <c r="AG135" i="5"/>
  <c r="M147" i="1"/>
  <c r="AG136" i="5"/>
  <c r="AG137" i="5"/>
  <c r="AG138" i="5"/>
  <c r="AG139" i="5"/>
  <c r="M151" i="1" s="1"/>
  <c r="AG140" i="5"/>
  <c r="AG141" i="5"/>
  <c r="AG142" i="5"/>
  <c r="AG143" i="5"/>
  <c r="M155" i="1"/>
  <c r="AG144" i="5"/>
  <c r="AG145" i="5"/>
  <c r="AG146" i="5"/>
  <c r="AG147" i="5"/>
  <c r="M159" i="1" s="1"/>
  <c r="AG148" i="5"/>
  <c r="AG149" i="5"/>
  <c r="AG150" i="5"/>
  <c r="AG151" i="5"/>
  <c r="M163" i="1"/>
  <c r="AG152" i="5"/>
  <c r="AG153" i="5"/>
  <c r="AG154" i="5"/>
  <c r="AG155" i="5"/>
  <c r="M167" i="1" s="1"/>
  <c r="AG156" i="5"/>
  <c r="AG157" i="5"/>
  <c r="AG158" i="5"/>
  <c r="AG159" i="5"/>
  <c r="M171" i="1" s="1"/>
  <c r="AG160" i="5"/>
  <c r="AG161" i="5"/>
  <c r="AG162" i="5"/>
  <c r="AG163" i="5"/>
  <c r="AG164" i="5"/>
  <c r="AG127" i="5"/>
  <c r="AD128" i="5"/>
  <c r="AD129" i="5"/>
  <c r="AD130" i="5"/>
  <c r="AD131" i="5"/>
  <c r="L143" i="1" s="1"/>
  <c r="AD132" i="5"/>
  <c r="AD133" i="5"/>
  <c r="AD134" i="5"/>
  <c r="AD135" i="5"/>
  <c r="L147" i="1"/>
  <c r="AD136" i="5"/>
  <c r="AD137" i="5"/>
  <c r="AD138" i="5"/>
  <c r="L150" i="1"/>
  <c r="AD139" i="5"/>
  <c r="L151" i="1"/>
  <c r="AD140" i="5"/>
  <c r="AD141" i="5"/>
  <c r="AD142" i="5"/>
  <c r="L154" i="1"/>
  <c r="AD143" i="5"/>
  <c r="L155" i="1" s="1"/>
  <c r="AD144" i="5"/>
  <c r="AD145" i="5"/>
  <c r="AD146" i="5"/>
  <c r="AD147" i="5"/>
  <c r="AD148" i="5"/>
  <c r="AD149" i="5"/>
  <c r="AD150" i="5"/>
  <c r="AD151" i="5"/>
  <c r="L163" i="1" s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L173" i="1"/>
  <c r="AD162" i="5"/>
  <c r="AD163" i="5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K155" i="1" s="1"/>
  <c r="AA144" i="5"/>
  <c r="AA145" i="5"/>
  <c r="AA146" i="5"/>
  <c r="AA147" i="5"/>
  <c r="K159" i="1" s="1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K171" i="1" s="1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 s="1"/>
  <c r="X136" i="5"/>
  <c r="X137" i="5"/>
  <c r="X138" i="5"/>
  <c r="X139" i="5"/>
  <c r="X140" i="5"/>
  <c r="X141" i="5"/>
  <c r="X142" i="5"/>
  <c r="X143" i="5"/>
  <c r="J155" i="1"/>
  <c r="X144" i="5"/>
  <c r="X145" i="5"/>
  <c r="X146" i="5"/>
  <c r="X147" i="5"/>
  <c r="J159" i="1" s="1"/>
  <c r="X148" i="5"/>
  <c r="X149" i="5"/>
  <c r="X150" i="5"/>
  <c r="X151" i="5"/>
  <c r="J163" i="1" s="1"/>
  <c r="X152" i="5"/>
  <c r="X153" i="5"/>
  <c r="X154" i="5"/>
  <c r="X155" i="5"/>
  <c r="X156" i="5"/>
  <c r="X157" i="5"/>
  <c r="X158" i="5"/>
  <c r="X159" i="5"/>
  <c r="J171" i="1" s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 s="1"/>
  <c r="U136" i="5"/>
  <c r="U137" i="5"/>
  <c r="U138" i="5"/>
  <c r="U139" i="5"/>
  <c r="I151" i="1" s="1"/>
  <c r="U140" i="5"/>
  <c r="U141" i="5"/>
  <c r="U142" i="5"/>
  <c r="U143" i="5"/>
  <c r="I155" i="1"/>
  <c r="U144" i="5"/>
  <c r="U145" i="5"/>
  <c r="U146" i="5"/>
  <c r="U147" i="5"/>
  <c r="I159" i="1" s="1"/>
  <c r="U148" i="5"/>
  <c r="U149" i="5"/>
  <c r="U150" i="5"/>
  <c r="U151" i="5"/>
  <c r="I163" i="1"/>
  <c r="U152" i="5"/>
  <c r="U153" i="5"/>
  <c r="U154" i="5"/>
  <c r="U155" i="5"/>
  <c r="I167" i="1" s="1"/>
  <c r="U156" i="5"/>
  <c r="U157" i="5"/>
  <c r="U158" i="5"/>
  <c r="U159" i="5"/>
  <c r="I171" i="1"/>
  <c r="U160" i="5"/>
  <c r="U161" i="5"/>
  <c r="U162" i="5"/>
  <c r="U163" i="5"/>
  <c r="I175" i="1" s="1"/>
  <c r="U164" i="5"/>
  <c r="U127" i="5"/>
  <c r="U165" i="5" s="1"/>
  <c r="R128" i="5"/>
  <c r="R129" i="5"/>
  <c r="R130" i="5"/>
  <c r="R131" i="5"/>
  <c r="H143" i="1"/>
  <c r="R132" i="5"/>
  <c r="R133" i="5"/>
  <c r="R134" i="5"/>
  <c r="R135" i="5"/>
  <c r="H147" i="1" s="1"/>
  <c r="R136" i="5"/>
  <c r="R137" i="5"/>
  <c r="R138" i="5"/>
  <c r="R139" i="5"/>
  <c r="R140" i="5"/>
  <c r="R141" i="5"/>
  <c r="R142" i="5"/>
  <c r="R143" i="5"/>
  <c r="H155" i="1" s="1"/>
  <c r="R144" i="5"/>
  <c r="R145" i="5"/>
  <c r="R146" i="5"/>
  <c r="H158" i="1"/>
  <c r="R147" i="5"/>
  <c r="H159" i="1"/>
  <c r="R148" i="5"/>
  <c r="R149" i="5"/>
  <c r="R150" i="5"/>
  <c r="R151" i="5"/>
  <c r="H163" i="1" s="1"/>
  <c r="R152" i="5"/>
  <c r="R153" i="5"/>
  <c r="R154" i="5"/>
  <c r="H166" i="1" s="1"/>
  <c r="R155" i="5"/>
  <c r="H167" i="1" s="1"/>
  <c r="R156" i="5"/>
  <c r="R157" i="5"/>
  <c r="R158" i="5"/>
  <c r="H170" i="1" s="1"/>
  <c r="R159" i="5"/>
  <c r="H171" i="1"/>
  <c r="R160" i="5"/>
  <c r="R161" i="5"/>
  <c r="R162" i="5"/>
  <c r="H174" i="1"/>
  <c r="R163" i="5"/>
  <c r="H175" i="1" s="1"/>
  <c r="R164" i="5"/>
  <c r="R127" i="5"/>
  <c r="O128" i="5"/>
  <c r="O129" i="5"/>
  <c r="O130" i="5"/>
  <c r="O131" i="5"/>
  <c r="G143" i="1" s="1"/>
  <c r="O132" i="5"/>
  <c r="O133" i="5"/>
  <c r="O134" i="5"/>
  <c r="O135" i="5"/>
  <c r="G147" i="1" s="1"/>
  <c r="O136" i="5"/>
  <c r="O137" i="5"/>
  <c r="O138" i="5"/>
  <c r="O139" i="5"/>
  <c r="G151" i="1" s="1"/>
  <c r="O140" i="5"/>
  <c r="O141" i="5"/>
  <c r="O142" i="5"/>
  <c r="O143" i="5"/>
  <c r="G155" i="1"/>
  <c r="O144" i="5"/>
  <c r="O145" i="5"/>
  <c r="O146" i="5"/>
  <c r="O147" i="5"/>
  <c r="G159" i="1" s="1"/>
  <c r="O148" i="5"/>
  <c r="O149" i="5"/>
  <c r="O150" i="5"/>
  <c r="O151" i="5"/>
  <c r="G163" i="1"/>
  <c r="O152" i="5"/>
  <c r="O153" i="5"/>
  <c r="O154" i="5"/>
  <c r="O155" i="5"/>
  <c r="G167" i="1" s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L132" i="5"/>
  <c r="L133" i="5"/>
  <c r="L134" i="5"/>
  <c r="L135" i="5"/>
  <c r="F147" i="1" s="1"/>
  <c r="L136" i="5"/>
  <c r="L137" i="5"/>
  <c r="L138" i="5"/>
  <c r="L139" i="5"/>
  <c r="F151" i="1" s="1"/>
  <c r="L140" i="5"/>
  <c r="L141" i="5"/>
  <c r="L142" i="5"/>
  <c r="L143" i="5"/>
  <c r="F155" i="1" s="1"/>
  <c r="L144" i="5"/>
  <c r="L145" i="5"/>
  <c r="L146" i="5"/>
  <c r="L147" i="5"/>
  <c r="L148" i="5"/>
  <c r="L149" i="5"/>
  <c r="L150" i="5"/>
  <c r="L151" i="5"/>
  <c r="F163" i="1"/>
  <c r="L152" i="5"/>
  <c r="L153" i="5"/>
  <c r="L154" i="5"/>
  <c r="L155" i="5"/>
  <c r="F167" i="1" s="1"/>
  <c r="L156" i="5"/>
  <c r="L157" i="5"/>
  <c r="L158" i="5"/>
  <c r="L159" i="5"/>
  <c r="F171" i="1" s="1"/>
  <c r="L160" i="5"/>
  <c r="F172" i="1"/>
  <c r="L161" i="5"/>
  <c r="L162" i="5"/>
  <c r="L163" i="5"/>
  <c r="F175" i="1"/>
  <c r="L164" i="5"/>
  <c r="L127" i="5"/>
  <c r="I128" i="5"/>
  <c r="I129" i="5"/>
  <c r="I130" i="5"/>
  <c r="I131" i="5"/>
  <c r="E143" i="1"/>
  <c r="I132" i="5"/>
  <c r="I133" i="5"/>
  <c r="I134" i="5"/>
  <c r="I135" i="5"/>
  <c r="E147" i="1" s="1"/>
  <c r="I136" i="5"/>
  <c r="I137" i="5"/>
  <c r="I138" i="5"/>
  <c r="I139" i="5"/>
  <c r="E151" i="1" s="1"/>
  <c r="I140" i="5"/>
  <c r="I141" i="5"/>
  <c r="I142" i="5"/>
  <c r="I143" i="5"/>
  <c r="E155" i="1"/>
  <c r="I144" i="5"/>
  <c r="I145" i="5"/>
  <c r="I146" i="5"/>
  <c r="I147" i="5"/>
  <c r="E159" i="1"/>
  <c r="I148" i="5"/>
  <c r="I149" i="5"/>
  <c r="I150" i="5"/>
  <c r="E162" i="1"/>
  <c r="I151" i="5"/>
  <c r="E163" i="1"/>
  <c r="I152" i="5"/>
  <c r="I153" i="5"/>
  <c r="E165" i="1" s="1"/>
  <c r="I154" i="5"/>
  <c r="I155" i="5"/>
  <c r="I156" i="5"/>
  <c r="I157" i="5"/>
  <c r="E169" i="1"/>
  <c r="I158" i="5"/>
  <c r="I159" i="5"/>
  <c r="E171" i="1" s="1"/>
  <c r="I160" i="5"/>
  <c r="E172" i="1" s="1"/>
  <c r="I161" i="5"/>
  <c r="I162" i="5"/>
  <c r="I163" i="5"/>
  <c r="E175" i="1" s="1"/>
  <c r="I164" i="5"/>
  <c r="I127" i="5"/>
  <c r="F128" i="5"/>
  <c r="F129" i="5"/>
  <c r="D141" i="1" s="1"/>
  <c r="F130" i="5"/>
  <c r="F131" i="5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 s="1"/>
  <c r="F144" i="5"/>
  <c r="D156" i="1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 s="1"/>
  <c r="F156" i="5"/>
  <c r="F157" i="5"/>
  <c r="F158" i="5"/>
  <c r="F159" i="5"/>
  <c r="D171" i="1"/>
  <c r="F160" i="5"/>
  <c r="F161" i="5"/>
  <c r="F162" i="5"/>
  <c r="F163" i="5"/>
  <c r="D175" i="1"/>
  <c r="F164" i="5"/>
  <c r="F127" i="5"/>
  <c r="AG69" i="5"/>
  <c r="AG70" i="5"/>
  <c r="AG71" i="5"/>
  <c r="AG72" i="5"/>
  <c r="AG73" i="5"/>
  <c r="AG74" i="5"/>
  <c r="AG75" i="5"/>
  <c r="AG76" i="5"/>
  <c r="M82" i="1"/>
  <c r="AG77" i="5"/>
  <c r="AG78" i="5"/>
  <c r="AG79" i="5"/>
  <c r="AG80" i="5"/>
  <c r="M86" i="1" s="1"/>
  <c r="AG81" i="5"/>
  <c r="AG82" i="5"/>
  <c r="AG83" i="5"/>
  <c r="AG84" i="5"/>
  <c r="M90" i="1" s="1"/>
  <c r="AG85" i="5"/>
  <c r="AG86" i="5"/>
  <c r="AG87" i="5"/>
  <c r="AG88" i="5"/>
  <c r="M94" i="1" s="1"/>
  <c r="AG89" i="5"/>
  <c r="AG90" i="5"/>
  <c r="AG91" i="5"/>
  <c r="AG92" i="5"/>
  <c r="M98" i="1" s="1"/>
  <c r="AG93" i="5"/>
  <c r="AG94" i="5"/>
  <c r="AG95" i="5"/>
  <c r="AG96" i="5"/>
  <c r="AG97" i="5"/>
  <c r="AG98" i="5"/>
  <c r="AG99" i="5"/>
  <c r="AG100" i="5"/>
  <c r="M106" i="1"/>
  <c r="AG101" i="5"/>
  <c r="AG102" i="5"/>
  <c r="AG103" i="5"/>
  <c r="AG104" i="5"/>
  <c r="AG105" i="5"/>
  <c r="AG68" i="5"/>
  <c r="AG106" i="5" s="1"/>
  <c r="AD69" i="5"/>
  <c r="AD70" i="5"/>
  <c r="AD71" i="5"/>
  <c r="AD72" i="5"/>
  <c r="L78" i="1"/>
  <c r="AD73" i="5"/>
  <c r="AD74" i="5"/>
  <c r="AD75" i="5"/>
  <c r="AD76" i="5"/>
  <c r="L82" i="1" s="1"/>
  <c r="AD77" i="5"/>
  <c r="AD78" i="5"/>
  <c r="AD79" i="5"/>
  <c r="AD80" i="5"/>
  <c r="L86" i="1" s="1"/>
  <c r="AD81" i="5"/>
  <c r="AD82" i="5"/>
  <c r="AD83" i="5"/>
  <c r="AD84" i="5"/>
  <c r="AD85" i="5"/>
  <c r="AD86" i="5"/>
  <c r="AD87" i="5"/>
  <c r="AD88" i="5"/>
  <c r="L94" i="1"/>
  <c r="AD89" i="5"/>
  <c r="AD90" i="5"/>
  <c r="AD91" i="5"/>
  <c r="AD92" i="5"/>
  <c r="L98" i="1" s="1"/>
  <c r="AD93" i="5"/>
  <c r="AD94" i="5"/>
  <c r="AD95" i="5"/>
  <c r="AD96" i="5"/>
  <c r="L102" i="1"/>
  <c r="AD97" i="5"/>
  <c r="AD98" i="5"/>
  <c r="AD99" i="5"/>
  <c r="AD100" i="5"/>
  <c r="AD101" i="5"/>
  <c r="AD102" i="5"/>
  <c r="AD103" i="5"/>
  <c r="AD104" i="5"/>
  <c r="L110" i="1" s="1"/>
  <c r="AD105" i="5"/>
  <c r="AD68" i="5"/>
  <c r="AA69" i="5"/>
  <c r="AA70" i="5"/>
  <c r="AA71" i="5"/>
  <c r="AA72" i="5"/>
  <c r="AA73" i="5"/>
  <c r="AA74" i="5"/>
  <c r="AA75" i="5"/>
  <c r="AA76" i="5"/>
  <c r="K82" i="1"/>
  <c r="AA77" i="5"/>
  <c r="AA78" i="5"/>
  <c r="AA79" i="5"/>
  <c r="K85" i="1"/>
  <c r="AA80" i="5"/>
  <c r="K86" i="1" s="1"/>
  <c r="AA81" i="5"/>
  <c r="AA82" i="5"/>
  <c r="AA83" i="5"/>
  <c r="AA84" i="5"/>
  <c r="AA85" i="5"/>
  <c r="AA86" i="5"/>
  <c r="AA87" i="5"/>
  <c r="K93" i="1"/>
  <c r="AA88" i="5"/>
  <c r="K94" i="1"/>
  <c r="AA89" i="5"/>
  <c r="AA90" i="5"/>
  <c r="AA91" i="5"/>
  <c r="AA92" i="5"/>
  <c r="K98" i="1" s="1"/>
  <c r="AA93" i="5"/>
  <c r="AA94" i="5"/>
  <c r="AA95" i="5"/>
  <c r="AA96" i="5"/>
  <c r="K102" i="1"/>
  <c r="AA97" i="5"/>
  <c r="AA98" i="5"/>
  <c r="AA99" i="5"/>
  <c r="AA100" i="5"/>
  <c r="K106" i="1" s="1"/>
  <c r="AA101" i="5"/>
  <c r="AA102" i="5"/>
  <c r="AA103" i="5"/>
  <c r="AA104" i="5"/>
  <c r="K110" i="1" s="1"/>
  <c r="AA105" i="5"/>
  <c r="AA68" i="5"/>
  <c r="X69" i="5"/>
  <c r="X70" i="5"/>
  <c r="X71" i="5"/>
  <c r="X72" i="5"/>
  <c r="J78" i="1"/>
  <c r="X73" i="5"/>
  <c r="X74" i="5"/>
  <c r="X75" i="5"/>
  <c r="J81" i="1"/>
  <c r="X76" i="5"/>
  <c r="J82" i="1" s="1"/>
  <c r="X77" i="5"/>
  <c r="X78" i="5"/>
  <c r="X79" i="5"/>
  <c r="J85" i="1" s="1"/>
  <c r="X80" i="5"/>
  <c r="J86" i="1"/>
  <c r="X81" i="5"/>
  <c r="X82" i="5"/>
  <c r="X83" i="5"/>
  <c r="X84" i="5"/>
  <c r="X85" i="5"/>
  <c r="X86" i="5"/>
  <c r="X87" i="5"/>
  <c r="X88" i="5"/>
  <c r="J94" i="1"/>
  <c r="X89" i="5"/>
  <c r="X90" i="5"/>
  <c r="X91" i="5"/>
  <c r="X92" i="5"/>
  <c r="J98" i="1"/>
  <c r="X93" i="5"/>
  <c r="X94" i="5"/>
  <c r="X95" i="5"/>
  <c r="X96" i="5"/>
  <c r="J102" i="1" s="1"/>
  <c r="X97" i="5"/>
  <c r="X98" i="5"/>
  <c r="X99" i="5"/>
  <c r="X100" i="5"/>
  <c r="X101" i="5"/>
  <c r="X102" i="5"/>
  <c r="X103" i="5"/>
  <c r="J109" i="1" s="1"/>
  <c r="X104" i="5"/>
  <c r="X105" i="5"/>
  <c r="X68" i="5"/>
  <c r="X106" i="5" s="1"/>
  <c r="U69" i="5"/>
  <c r="U70" i="5"/>
  <c r="U71" i="5"/>
  <c r="U72" i="5"/>
  <c r="U73" i="5"/>
  <c r="U74" i="5"/>
  <c r="U75" i="5"/>
  <c r="U76" i="5"/>
  <c r="I82" i="1" s="1"/>
  <c r="U77" i="5"/>
  <c r="U78" i="5"/>
  <c r="U79" i="5"/>
  <c r="U80" i="5"/>
  <c r="U81" i="5"/>
  <c r="U82" i="5"/>
  <c r="U83" i="5"/>
  <c r="U84" i="5"/>
  <c r="I90" i="1"/>
  <c r="U85" i="5"/>
  <c r="U86" i="5"/>
  <c r="U87" i="5"/>
  <c r="U88" i="5"/>
  <c r="I94" i="1" s="1"/>
  <c r="U89" i="5"/>
  <c r="U90" i="5"/>
  <c r="U91" i="5"/>
  <c r="U92" i="5"/>
  <c r="I98" i="1" s="1"/>
  <c r="U93" i="5"/>
  <c r="U94" i="5"/>
  <c r="U95" i="5"/>
  <c r="U96" i="5"/>
  <c r="I102" i="1" s="1"/>
  <c r="U97" i="5"/>
  <c r="U98" i="5"/>
  <c r="U99" i="5"/>
  <c r="U100" i="5"/>
  <c r="I106" i="1"/>
  <c r="U101" i="5"/>
  <c r="U102" i="5"/>
  <c r="U103" i="5"/>
  <c r="U104" i="5"/>
  <c r="U105" i="5"/>
  <c r="U68" i="5"/>
  <c r="U106" i="5" s="1"/>
  <c r="R69" i="5"/>
  <c r="R70" i="5"/>
  <c r="R71" i="5"/>
  <c r="R72" i="5"/>
  <c r="H78" i="1" s="1"/>
  <c r="R73" i="5"/>
  <c r="R74" i="5"/>
  <c r="R75" i="5"/>
  <c r="R76" i="5"/>
  <c r="H82" i="1"/>
  <c r="R77" i="5"/>
  <c r="R78" i="5"/>
  <c r="R79" i="5"/>
  <c r="H85" i="1"/>
  <c r="R80" i="5"/>
  <c r="H86" i="1" s="1"/>
  <c r="R81" i="5"/>
  <c r="R82" i="5"/>
  <c r="H88" i="1" s="1"/>
  <c r="R83" i="5"/>
  <c r="H89" i="1" s="1"/>
  <c r="R84" i="5"/>
  <c r="R85" i="5"/>
  <c r="R86" i="5"/>
  <c r="H92" i="1" s="1"/>
  <c r="R87" i="5"/>
  <c r="R88" i="5"/>
  <c r="H94" i="1" s="1"/>
  <c r="R89" i="5"/>
  <c r="H95" i="1"/>
  <c r="R90" i="5"/>
  <c r="R91" i="5"/>
  <c r="H97" i="1" s="1"/>
  <c r="R92" i="5"/>
  <c r="H98" i="1" s="1"/>
  <c r="R93" i="5"/>
  <c r="R94" i="5"/>
  <c r="R95" i="5"/>
  <c r="R96" i="5"/>
  <c r="H102" i="1"/>
  <c r="R97" i="5"/>
  <c r="R98" i="5"/>
  <c r="R99" i="5"/>
  <c r="R100" i="5"/>
  <c r="R101" i="5"/>
  <c r="R102" i="5"/>
  <c r="R103" i="5"/>
  <c r="R104" i="5"/>
  <c r="H110" i="1"/>
  <c r="R105" i="5"/>
  <c r="R68" i="5"/>
  <c r="O69" i="5"/>
  <c r="O70" i="5"/>
  <c r="O71" i="5"/>
  <c r="O72" i="5"/>
  <c r="G78" i="1" s="1"/>
  <c r="O73" i="5"/>
  <c r="O74" i="5"/>
  <c r="O75" i="5"/>
  <c r="O76" i="5"/>
  <c r="G82" i="1"/>
  <c r="O77" i="5"/>
  <c r="O78" i="5"/>
  <c r="O79" i="5"/>
  <c r="O80" i="5"/>
  <c r="G86" i="1" s="1"/>
  <c r="O81" i="5"/>
  <c r="O82" i="5"/>
  <c r="O83" i="5"/>
  <c r="O84" i="5"/>
  <c r="G90" i="1"/>
  <c r="O85" i="5"/>
  <c r="O86" i="5"/>
  <c r="O87" i="5"/>
  <c r="O88" i="5"/>
  <c r="G94" i="1" s="1"/>
  <c r="O89" i="5"/>
  <c r="G95" i="1" s="1"/>
  <c r="O90" i="5"/>
  <c r="O91" i="5"/>
  <c r="O92" i="5"/>
  <c r="G98" i="1" s="1"/>
  <c r="O93" i="5"/>
  <c r="O94" i="5"/>
  <c r="O95" i="5"/>
  <c r="O96" i="5"/>
  <c r="G102" i="1"/>
  <c r="O97" i="5"/>
  <c r="O98" i="5"/>
  <c r="O99" i="5"/>
  <c r="O100" i="5"/>
  <c r="G106" i="1" s="1"/>
  <c r="O101" i="5"/>
  <c r="O102" i="5"/>
  <c r="O103" i="5"/>
  <c r="O104" i="5"/>
  <c r="O105" i="5"/>
  <c r="O68" i="5"/>
  <c r="L69" i="5"/>
  <c r="L70" i="5"/>
  <c r="L71" i="5"/>
  <c r="L72" i="5"/>
  <c r="L73" i="5"/>
  <c r="L74" i="5"/>
  <c r="L75" i="5"/>
  <c r="F81" i="1" s="1"/>
  <c r="L76" i="5"/>
  <c r="F82" i="1" s="1"/>
  <c r="L77" i="5"/>
  <c r="F83" i="1" s="1"/>
  <c r="L78" i="5"/>
  <c r="L79" i="5"/>
  <c r="L80" i="5"/>
  <c r="F86" i="1" s="1"/>
  <c r="L81" i="5"/>
  <c r="L82" i="5"/>
  <c r="L83" i="5"/>
  <c r="F89" i="1"/>
  <c r="L84" i="5"/>
  <c r="L85" i="5"/>
  <c r="L86" i="5"/>
  <c r="L87" i="5"/>
  <c r="F93" i="1" s="1"/>
  <c r="L88" i="5"/>
  <c r="F94" i="1" s="1"/>
  <c r="L89" i="5"/>
  <c r="L90" i="5"/>
  <c r="L91" i="5"/>
  <c r="F97" i="1" s="1"/>
  <c r="L92" i="5"/>
  <c r="F98" i="1" s="1"/>
  <c r="L93" i="5"/>
  <c r="L94" i="5"/>
  <c r="F100" i="1"/>
  <c r="L95" i="5"/>
  <c r="L96" i="5"/>
  <c r="F102" i="1" s="1"/>
  <c r="L97" i="5"/>
  <c r="F103" i="1" s="1"/>
  <c r="L98" i="5"/>
  <c r="L99" i="5"/>
  <c r="F105" i="1"/>
  <c r="L100" i="5"/>
  <c r="F106" i="1" s="1"/>
  <c r="L101" i="5"/>
  <c r="L102" i="5"/>
  <c r="L103" i="5"/>
  <c r="F109" i="1"/>
  <c r="L104" i="5"/>
  <c r="F110" i="1"/>
  <c r="L105" i="5"/>
  <c r="L68" i="5"/>
  <c r="I69" i="5"/>
  <c r="E75" i="1"/>
  <c r="I70" i="5"/>
  <c r="I71" i="5"/>
  <c r="I72" i="5"/>
  <c r="I73" i="5"/>
  <c r="I74" i="5"/>
  <c r="I75" i="5"/>
  <c r="I76" i="5"/>
  <c r="E82" i="1"/>
  <c r="I77" i="5"/>
  <c r="I78" i="5"/>
  <c r="I79" i="5"/>
  <c r="I80" i="5"/>
  <c r="I81" i="5"/>
  <c r="I82" i="5"/>
  <c r="I83" i="5"/>
  <c r="E89" i="1"/>
  <c r="I84" i="5"/>
  <c r="E90" i="1"/>
  <c r="I85" i="5"/>
  <c r="I86" i="5"/>
  <c r="I87" i="5"/>
  <c r="I88" i="5"/>
  <c r="E94" i="1" s="1"/>
  <c r="I89" i="5"/>
  <c r="I90" i="5"/>
  <c r="I91" i="5"/>
  <c r="E97" i="1" s="1"/>
  <c r="I92" i="5"/>
  <c r="E98" i="1" s="1"/>
  <c r="I93" i="5"/>
  <c r="I94" i="5"/>
  <c r="I95" i="5"/>
  <c r="I96" i="5"/>
  <c r="E102" i="1"/>
  <c r="I97" i="5"/>
  <c r="I98" i="5"/>
  <c r="I99" i="5"/>
  <c r="I100" i="5"/>
  <c r="E106" i="1" s="1"/>
  <c r="I101" i="5"/>
  <c r="I102" i="5"/>
  <c r="I103" i="5"/>
  <c r="E109" i="1" s="1"/>
  <c r="I104" i="5"/>
  <c r="E110" i="1" s="1"/>
  <c r="I105" i="5"/>
  <c r="I68" i="5"/>
  <c r="F69" i="5"/>
  <c r="F70" i="5"/>
  <c r="F71" i="5"/>
  <c r="F72" i="5"/>
  <c r="D78" i="1"/>
  <c r="F73" i="5"/>
  <c r="F74" i="5"/>
  <c r="F75" i="5"/>
  <c r="F76" i="5"/>
  <c r="D82" i="1" s="1"/>
  <c r="F77" i="5"/>
  <c r="F78" i="5"/>
  <c r="F79" i="5"/>
  <c r="F80" i="5"/>
  <c r="D86" i="1"/>
  <c r="F81" i="5"/>
  <c r="F82" i="5"/>
  <c r="F83" i="5"/>
  <c r="F84" i="5"/>
  <c r="D90" i="1" s="1"/>
  <c r="F85" i="5"/>
  <c r="F86" i="5"/>
  <c r="F87" i="5"/>
  <c r="F88" i="5"/>
  <c r="D94" i="1"/>
  <c r="F89" i="5"/>
  <c r="F90" i="5"/>
  <c r="F91" i="5"/>
  <c r="F92" i="5"/>
  <c r="D98" i="1" s="1"/>
  <c r="F93" i="5"/>
  <c r="F94" i="5"/>
  <c r="F95" i="5"/>
  <c r="F96" i="5"/>
  <c r="F97" i="5"/>
  <c r="F98" i="5"/>
  <c r="F99" i="5"/>
  <c r="F100" i="5"/>
  <c r="D106" i="1"/>
  <c r="F101" i="5"/>
  <c r="F102" i="5"/>
  <c r="F103" i="5"/>
  <c r="F104" i="5"/>
  <c r="D110" i="1" s="1"/>
  <c r="F105" i="5"/>
  <c r="F68" i="5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487" i="1"/>
  <c r="L475" i="1"/>
  <c r="L495" i="1"/>
  <c r="K475" i="1"/>
  <c r="K491" i="1"/>
  <c r="J487" i="1"/>
  <c r="I483" i="1"/>
  <c r="I503" i="1"/>
  <c r="R457" i="5"/>
  <c r="H491" i="1"/>
  <c r="G475" i="1"/>
  <c r="G478" i="1"/>
  <c r="G483" i="1"/>
  <c r="G491" i="1"/>
  <c r="G502" i="1"/>
  <c r="G503" i="1"/>
  <c r="F479" i="1"/>
  <c r="F499" i="1"/>
  <c r="E475" i="1"/>
  <c r="E495" i="1"/>
  <c r="D491" i="1"/>
  <c r="M405" i="1"/>
  <c r="M412" i="1"/>
  <c r="M416" i="1"/>
  <c r="M421" i="1"/>
  <c r="M432" i="1"/>
  <c r="L413" i="1"/>
  <c r="L433" i="1"/>
  <c r="K405" i="1"/>
  <c r="K433" i="1"/>
  <c r="J421" i="1"/>
  <c r="I429" i="1"/>
  <c r="H417" i="1"/>
  <c r="H437" i="1"/>
  <c r="G409" i="1"/>
  <c r="G425" i="1"/>
  <c r="F417" i="1"/>
  <c r="E421" i="1"/>
  <c r="D413" i="1"/>
  <c r="D433" i="1"/>
  <c r="M348" i="1"/>
  <c r="M364" i="1"/>
  <c r="L356" i="1"/>
  <c r="K352" i="1"/>
  <c r="K372" i="1"/>
  <c r="J344" i="1"/>
  <c r="J364" i="1"/>
  <c r="I368" i="1"/>
  <c r="H352" i="1"/>
  <c r="H372" i="1"/>
  <c r="G344" i="1"/>
  <c r="G368" i="1"/>
  <c r="F368" i="1"/>
  <c r="E344" i="1"/>
  <c r="E360" i="1"/>
  <c r="D356" i="1"/>
  <c r="M274" i="1"/>
  <c r="M278" i="1"/>
  <c r="M282" i="1"/>
  <c r="M298" i="1"/>
  <c r="M306" i="1"/>
  <c r="L274" i="1"/>
  <c r="L278" i="1"/>
  <c r="L282" i="1"/>
  <c r="L286" i="1"/>
  <c r="L290" i="1"/>
  <c r="L294" i="1"/>
  <c r="L298" i="1"/>
  <c r="L302" i="1"/>
  <c r="K278" i="1"/>
  <c r="K286" i="1"/>
  <c r="K294" i="1"/>
  <c r="K298" i="1"/>
  <c r="J274" i="1"/>
  <c r="J278" i="1"/>
  <c r="J282" i="1"/>
  <c r="J286" i="1"/>
  <c r="J290" i="1"/>
  <c r="J294" i="1"/>
  <c r="J298" i="1"/>
  <c r="J302" i="1"/>
  <c r="J306" i="1"/>
  <c r="U283" i="5"/>
  <c r="I278" i="1"/>
  <c r="I298" i="1"/>
  <c r="R283" i="5"/>
  <c r="H274" i="1"/>
  <c r="H277" i="1"/>
  <c r="H282" i="1"/>
  <c r="H286" i="1"/>
  <c r="H289" i="1"/>
  <c r="H290" i="1"/>
  <c r="H294" i="1"/>
  <c r="H297" i="1"/>
  <c r="H298" i="1"/>
  <c r="H301" i="1"/>
  <c r="H302" i="1"/>
  <c r="H305" i="1"/>
  <c r="G274" i="1"/>
  <c r="G290" i="1"/>
  <c r="G294" i="1"/>
  <c r="G302" i="1"/>
  <c r="F274" i="1"/>
  <c r="F278" i="1"/>
  <c r="F282" i="1"/>
  <c r="F290" i="1"/>
  <c r="F298" i="1"/>
  <c r="F302" i="1"/>
  <c r="F306" i="1"/>
  <c r="E273" i="1"/>
  <c r="E278" i="1"/>
  <c r="E285" i="1"/>
  <c r="E286" i="1"/>
  <c r="E294" i="1"/>
  <c r="E301" i="1"/>
  <c r="E302" i="1"/>
  <c r="E305" i="1"/>
  <c r="D274" i="1"/>
  <c r="D278" i="1"/>
  <c r="D282" i="1"/>
  <c r="D286" i="1"/>
  <c r="D290" i="1"/>
  <c r="D298" i="1"/>
  <c r="D302" i="1"/>
  <c r="H228" i="1"/>
  <c r="G219" i="1"/>
  <c r="G223" i="1"/>
  <c r="G231" i="1"/>
  <c r="G239" i="1"/>
  <c r="E224" i="1"/>
  <c r="M175" i="1"/>
  <c r="L159" i="1"/>
  <c r="L175" i="1"/>
  <c r="J151" i="1"/>
  <c r="J167" i="1"/>
  <c r="H150" i="1"/>
  <c r="H162" i="1"/>
  <c r="F143" i="1"/>
  <c r="F159" i="1"/>
  <c r="E167" i="1"/>
  <c r="D143" i="1"/>
  <c r="C128" i="5"/>
  <c r="H116" i="3" s="1"/>
  <c r="M110" i="1"/>
  <c r="L106" i="1"/>
  <c r="J90" i="1"/>
  <c r="J106" i="1"/>
  <c r="H90" i="1"/>
  <c r="H106" i="1"/>
  <c r="G110" i="1"/>
  <c r="F80" i="1"/>
  <c r="F84" i="1"/>
  <c r="F92" i="1"/>
  <c r="F108" i="1"/>
  <c r="E86" i="1"/>
  <c r="D102" i="1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 s="1"/>
  <c r="L471" i="1"/>
  <c r="L494" i="1"/>
  <c r="L498" i="1"/>
  <c r="K483" i="1"/>
  <c r="I479" i="1"/>
  <c r="I484" i="1"/>
  <c r="G487" i="1"/>
  <c r="G488" i="1"/>
  <c r="G492" i="1"/>
  <c r="G496" i="1"/>
  <c r="G500" i="1"/>
  <c r="F469" i="1"/>
  <c r="F473" i="1"/>
  <c r="E471" i="1"/>
  <c r="E496" i="1"/>
  <c r="E500" i="1"/>
  <c r="E504" i="1"/>
  <c r="D474" i="1"/>
  <c r="D482" i="1"/>
  <c r="D486" i="1"/>
  <c r="D489" i="1"/>
  <c r="D493" i="1"/>
  <c r="D495" i="1"/>
  <c r="D501" i="1"/>
  <c r="D503" i="1"/>
  <c r="M402" i="1"/>
  <c r="M407" i="1"/>
  <c r="M408" i="1"/>
  <c r="M420" i="1"/>
  <c r="M424" i="1"/>
  <c r="L411" i="1"/>
  <c r="L419" i="1"/>
  <c r="L422" i="1"/>
  <c r="L427" i="1"/>
  <c r="L435" i="1"/>
  <c r="K402" i="1"/>
  <c r="K406" i="1"/>
  <c r="K407" i="1"/>
  <c r="K410" i="1"/>
  <c r="K411" i="1"/>
  <c r="K412" i="1"/>
  <c r="K414" i="1"/>
  <c r="K426" i="1"/>
  <c r="K430" i="1"/>
  <c r="K434" i="1"/>
  <c r="K436" i="1"/>
  <c r="K438" i="1"/>
  <c r="K401" i="1"/>
  <c r="J403" i="1"/>
  <c r="J405" i="1"/>
  <c r="J407" i="1"/>
  <c r="J415" i="1"/>
  <c r="J419" i="1"/>
  <c r="J423" i="1"/>
  <c r="J427" i="1"/>
  <c r="J431" i="1"/>
  <c r="J435" i="1"/>
  <c r="J438" i="1"/>
  <c r="J401" i="1"/>
  <c r="I402" i="1"/>
  <c r="I410" i="1"/>
  <c r="I414" i="1"/>
  <c r="I418" i="1"/>
  <c r="I422" i="1"/>
  <c r="I424" i="1"/>
  <c r="I426" i="1"/>
  <c r="H402" i="1"/>
  <c r="H416" i="1"/>
  <c r="H422" i="1"/>
  <c r="H426" i="1"/>
  <c r="H401" i="1"/>
  <c r="G426" i="1"/>
  <c r="F422" i="1"/>
  <c r="F427" i="1"/>
  <c r="E403" i="1"/>
  <c r="E411" i="1"/>
  <c r="E415" i="1"/>
  <c r="E438" i="1"/>
  <c r="M277" i="1"/>
  <c r="M281" i="1"/>
  <c r="M283" i="1"/>
  <c r="M293" i="1"/>
  <c r="M295" i="1"/>
  <c r="M297" i="1"/>
  <c r="M299" i="1"/>
  <c r="M301" i="1"/>
  <c r="M303" i="1"/>
  <c r="M307" i="1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88" i="1"/>
  <c r="H296" i="1"/>
  <c r="H300" i="1"/>
  <c r="H306" i="1"/>
  <c r="G276" i="1"/>
  <c r="G282" i="1"/>
  <c r="G296" i="1"/>
  <c r="G300" i="1"/>
  <c r="G304" i="1"/>
  <c r="G270" i="1"/>
  <c r="E276" i="1"/>
  <c r="E280" i="1"/>
  <c r="E282" i="1"/>
  <c r="E284" i="1"/>
  <c r="E288" i="1"/>
  <c r="E292" i="1"/>
  <c r="E300" i="1"/>
  <c r="E304" i="1"/>
  <c r="D288" i="1"/>
  <c r="D294" i="1"/>
  <c r="D300" i="1"/>
  <c r="D306" i="1"/>
  <c r="B309" i="5"/>
  <c r="G277" i="3" s="1"/>
  <c r="M339" i="1"/>
  <c r="M341" i="1"/>
  <c r="M345" i="1"/>
  <c r="M347" i="1"/>
  <c r="M351" i="1"/>
  <c r="M353" i="1"/>
  <c r="M357" i="1"/>
  <c r="M359" i="1"/>
  <c r="M361" i="1"/>
  <c r="M363" i="1"/>
  <c r="M366" i="1"/>
  <c r="M370" i="1"/>
  <c r="M373" i="1"/>
  <c r="L338" i="1"/>
  <c r="L342" i="1"/>
  <c r="L346" i="1"/>
  <c r="L354" i="1"/>
  <c r="L358" i="1"/>
  <c r="L359" i="1"/>
  <c r="L362" i="1"/>
  <c r="L366" i="1"/>
  <c r="L370" i="1"/>
  <c r="K351" i="1"/>
  <c r="K353" i="1"/>
  <c r="K357" i="1"/>
  <c r="K359" i="1"/>
  <c r="K361" i="1"/>
  <c r="J349" i="1"/>
  <c r="J357" i="1"/>
  <c r="J359" i="1"/>
  <c r="J363" i="1"/>
  <c r="J373" i="1"/>
  <c r="I346" i="1"/>
  <c r="I347" i="1"/>
  <c r="I353" i="1"/>
  <c r="I359" i="1"/>
  <c r="I361" i="1"/>
  <c r="H338" i="1"/>
  <c r="H350" i="1"/>
  <c r="H358" i="1"/>
  <c r="H361" i="1"/>
  <c r="H369" i="1"/>
  <c r="H373" i="1"/>
  <c r="G337" i="1"/>
  <c r="G339" i="1"/>
  <c r="G353" i="1"/>
  <c r="G355" i="1"/>
  <c r="G358" i="1"/>
  <c r="G363" i="1"/>
  <c r="G365" i="1"/>
  <c r="G371" i="1"/>
  <c r="F343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61" i="1"/>
  <c r="E366" i="1"/>
  <c r="D342" i="1"/>
  <c r="D346" i="1"/>
  <c r="D358" i="1"/>
  <c r="D362" i="1"/>
  <c r="D370" i="1"/>
  <c r="L219" i="1"/>
  <c r="L221" i="1"/>
  <c r="L229" i="1"/>
  <c r="J205" i="1"/>
  <c r="J207" i="1"/>
  <c r="J213" i="1"/>
  <c r="J215" i="1"/>
  <c r="J221" i="1"/>
  <c r="J223" i="1"/>
  <c r="J227" i="1"/>
  <c r="J233" i="1"/>
  <c r="J235" i="1"/>
  <c r="J237" i="1"/>
  <c r="J241" i="1"/>
  <c r="I207" i="1"/>
  <c r="I211" i="1"/>
  <c r="I215" i="1"/>
  <c r="I219" i="1"/>
  <c r="I227" i="1"/>
  <c r="I231" i="1"/>
  <c r="G205" i="1"/>
  <c r="G209" i="1"/>
  <c r="G213" i="1"/>
  <c r="G215" i="1"/>
  <c r="G217" i="1"/>
  <c r="G225" i="1"/>
  <c r="G227" i="1"/>
  <c r="G241" i="1"/>
  <c r="D9" i="5"/>
  <c r="E9" i="5"/>
  <c r="G9" i="5"/>
  <c r="H9" i="5"/>
  <c r="J9" i="5"/>
  <c r="K9" i="5"/>
  <c r="M9" i="5"/>
  <c r="N9" i="5"/>
  <c r="O9" i="5"/>
  <c r="P9" i="5"/>
  <c r="Q9" i="5"/>
  <c r="S9" i="5"/>
  <c r="T9" i="5"/>
  <c r="V9" i="5"/>
  <c r="W9" i="5"/>
  <c r="Y9" i="5"/>
  <c r="Z9" i="5"/>
  <c r="AA9" i="5" s="1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R10" i="5" s="1"/>
  <c r="Q10" i="5"/>
  <c r="S10" i="5"/>
  <c r="T10" i="5"/>
  <c r="V10" i="5"/>
  <c r="X10" i="5" s="1"/>
  <c r="W10" i="5"/>
  <c r="Y10" i="5"/>
  <c r="AA10" i="5" s="1"/>
  <c r="Z10" i="5"/>
  <c r="AB10" i="5"/>
  <c r="AC10" i="5"/>
  <c r="AE10" i="5"/>
  <c r="AF10" i="5"/>
  <c r="AH10" i="5"/>
  <c r="AI10" i="5"/>
  <c r="D11" i="5"/>
  <c r="E11" i="5"/>
  <c r="G11" i="5"/>
  <c r="H11" i="5"/>
  <c r="J11" i="5"/>
  <c r="L11" i="5" s="1"/>
  <c r="K11" i="5"/>
  <c r="M11" i="5"/>
  <c r="N11" i="5"/>
  <c r="P11" i="5"/>
  <c r="Q11" i="5"/>
  <c r="S11" i="5"/>
  <c r="T11" i="5"/>
  <c r="V11" i="5"/>
  <c r="W11" i="5"/>
  <c r="X11" i="5" s="1"/>
  <c r="Y11" i="5"/>
  <c r="AA11" i="5" s="1"/>
  <c r="Z11" i="5"/>
  <c r="AB11" i="5"/>
  <c r="AC11" i="5"/>
  <c r="AE11" i="5"/>
  <c r="AF11" i="5"/>
  <c r="AH11" i="5"/>
  <c r="AJ11" i="5" s="1"/>
  <c r="AI11" i="5"/>
  <c r="D12" i="5"/>
  <c r="E12" i="5"/>
  <c r="G12" i="5"/>
  <c r="I12" i="5" s="1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A12" i="5"/>
  <c r="AB12" i="5"/>
  <c r="AC12" i="5"/>
  <c r="AE12" i="5"/>
  <c r="AF12" i="5"/>
  <c r="AG12" i="5" s="1"/>
  <c r="AH12" i="5"/>
  <c r="AI12" i="5"/>
  <c r="D13" i="5"/>
  <c r="F13" i="5"/>
  <c r="E13" i="5"/>
  <c r="G13" i="5"/>
  <c r="H13" i="5"/>
  <c r="I13" i="5"/>
  <c r="J13" i="5"/>
  <c r="K13" i="5"/>
  <c r="M13" i="5"/>
  <c r="N13" i="5"/>
  <c r="P13" i="5"/>
  <c r="Q13" i="5"/>
  <c r="S13" i="5"/>
  <c r="T13" i="5"/>
  <c r="V13" i="5"/>
  <c r="X13" i="5" s="1"/>
  <c r="W13" i="5"/>
  <c r="Y13" i="5"/>
  <c r="Z13" i="5"/>
  <c r="AB13" i="5"/>
  <c r="AC13" i="5"/>
  <c r="AE13" i="5"/>
  <c r="AF13" i="5"/>
  <c r="AH13" i="5"/>
  <c r="AI13" i="5"/>
  <c r="AJ13" i="5" s="1"/>
  <c r="D14" i="5"/>
  <c r="E14" i="5"/>
  <c r="G14" i="5"/>
  <c r="H14" i="5"/>
  <c r="J14" i="5"/>
  <c r="L14" i="5" s="1"/>
  <c r="K14" i="5"/>
  <c r="M14" i="5"/>
  <c r="O14" i="5" s="1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O15" i="5" s="1"/>
  <c r="N15" i="5"/>
  <c r="P15" i="5"/>
  <c r="Q15" i="5"/>
  <c r="S15" i="5"/>
  <c r="T15" i="5"/>
  <c r="V15" i="5"/>
  <c r="W15" i="5"/>
  <c r="X15" i="5"/>
  <c r="Y15" i="5"/>
  <c r="Z15" i="5"/>
  <c r="AA15" i="5" s="1"/>
  <c r="AB15" i="5"/>
  <c r="AC15" i="5"/>
  <c r="AE15" i="5"/>
  <c r="AF15" i="5"/>
  <c r="AH15" i="5"/>
  <c r="AI15" i="5"/>
  <c r="D16" i="5"/>
  <c r="E16" i="5"/>
  <c r="F16" i="5" s="1"/>
  <c r="G16" i="5"/>
  <c r="H16" i="5"/>
  <c r="J16" i="5"/>
  <c r="K16" i="5"/>
  <c r="M16" i="5"/>
  <c r="N16" i="5"/>
  <c r="P16" i="5"/>
  <c r="Q16" i="5"/>
  <c r="S16" i="5"/>
  <c r="U16" i="5" s="1"/>
  <c r="T16" i="5"/>
  <c r="V16" i="5"/>
  <c r="X16" i="5" s="1"/>
  <c r="W16" i="5"/>
  <c r="Y16" i="5"/>
  <c r="AA16" i="5" s="1"/>
  <c r="Z16" i="5"/>
  <c r="AB16" i="5"/>
  <c r="AC16" i="5"/>
  <c r="AE16" i="5"/>
  <c r="AF16" i="5"/>
  <c r="AH16" i="5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V17" i="5"/>
  <c r="W17" i="5"/>
  <c r="Y17" i="5"/>
  <c r="Z17" i="5"/>
  <c r="AB17" i="5"/>
  <c r="AD17" i="5" s="1"/>
  <c r="AC17" i="5"/>
  <c r="AE17" i="5"/>
  <c r="AF17" i="5"/>
  <c r="AH17" i="5"/>
  <c r="AI17" i="5"/>
  <c r="D18" i="5"/>
  <c r="F18" i="5" s="1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I19" i="5"/>
  <c r="H19" i="5"/>
  <c r="J19" i="5"/>
  <c r="K19" i="5"/>
  <c r="M19" i="5"/>
  <c r="O19" i="5" s="1"/>
  <c r="N19" i="5"/>
  <c r="P19" i="5"/>
  <c r="Q19" i="5"/>
  <c r="S19" i="5"/>
  <c r="T19" i="5"/>
  <c r="V19" i="5"/>
  <c r="W19" i="5"/>
  <c r="Y19" i="5"/>
  <c r="Z19" i="5"/>
  <c r="AB19" i="5"/>
  <c r="AD19" i="5" s="1"/>
  <c r="AC19" i="5"/>
  <c r="AE19" i="5"/>
  <c r="AF19" i="5"/>
  <c r="AH19" i="5"/>
  <c r="AJ19" i="5" s="1"/>
  <c r="AI19" i="5"/>
  <c r="D20" i="5"/>
  <c r="E20" i="5"/>
  <c r="G20" i="5"/>
  <c r="I20" i="5"/>
  <c r="H20" i="5"/>
  <c r="J20" i="5"/>
  <c r="K20" i="5"/>
  <c r="M20" i="5"/>
  <c r="N20" i="5"/>
  <c r="P20" i="5"/>
  <c r="Q20" i="5"/>
  <c r="S20" i="5"/>
  <c r="T20" i="5"/>
  <c r="V20" i="5"/>
  <c r="W20" i="5"/>
  <c r="Y20" i="5"/>
  <c r="AA20" i="5" s="1"/>
  <c r="Z20" i="5"/>
  <c r="AB20" i="5"/>
  <c r="AC20" i="5"/>
  <c r="AE20" i="5"/>
  <c r="AF20" i="5"/>
  <c r="AH20" i="5"/>
  <c r="AI20" i="5"/>
  <c r="D21" i="5"/>
  <c r="E21" i="5"/>
  <c r="G21" i="5"/>
  <c r="H21" i="5"/>
  <c r="J21" i="5"/>
  <c r="L21" i="5" s="1"/>
  <c r="K21" i="5"/>
  <c r="M21" i="5"/>
  <c r="N21" i="5"/>
  <c r="P21" i="5"/>
  <c r="Q21" i="5"/>
  <c r="S21" i="5"/>
  <c r="T21" i="5"/>
  <c r="V21" i="5"/>
  <c r="W21" i="5"/>
  <c r="Y21" i="5"/>
  <c r="AA21" i="5" s="1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AA22" i="5"/>
  <c r="Z22" i="5"/>
  <c r="AB22" i="5"/>
  <c r="AC22" i="5"/>
  <c r="AE22" i="5"/>
  <c r="AF22" i="5"/>
  <c r="AH22" i="5"/>
  <c r="AI22" i="5"/>
  <c r="D23" i="5"/>
  <c r="E23" i="5"/>
  <c r="G23" i="5"/>
  <c r="H23" i="5"/>
  <c r="J23" i="5"/>
  <c r="K23" i="5"/>
  <c r="M23" i="5"/>
  <c r="O23" i="5" s="1"/>
  <c r="N23" i="5"/>
  <c r="P23" i="5"/>
  <c r="Q23" i="5"/>
  <c r="S23" i="5"/>
  <c r="T23" i="5"/>
  <c r="V23" i="5"/>
  <c r="X23" i="5" s="1"/>
  <c r="W23" i="5"/>
  <c r="Y23" i="5"/>
  <c r="Z23" i="5"/>
  <c r="AB23" i="5"/>
  <c r="AC23" i="5"/>
  <c r="AE23" i="5"/>
  <c r="AF23" i="5"/>
  <c r="AG23" i="5"/>
  <c r="AH23" i="5"/>
  <c r="AI23" i="5"/>
  <c r="D24" i="5"/>
  <c r="E24" i="5"/>
  <c r="G24" i="5"/>
  <c r="H24" i="5"/>
  <c r="J24" i="5"/>
  <c r="K24" i="5"/>
  <c r="M24" i="5"/>
  <c r="N24" i="5"/>
  <c r="O24" i="5" s="1"/>
  <c r="P24" i="5"/>
  <c r="Q24" i="5"/>
  <c r="S24" i="5"/>
  <c r="U24" i="5" s="1"/>
  <c r="T24" i="5"/>
  <c r="V24" i="5"/>
  <c r="W24" i="5"/>
  <c r="X24" i="5" s="1"/>
  <c r="Y24" i="5"/>
  <c r="Z24" i="5"/>
  <c r="AB24" i="5"/>
  <c r="AC24" i="5"/>
  <c r="AE24" i="5"/>
  <c r="AF24" i="5"/>
  <c r="AG24" i="5"/>
  <c r="AH24" i="5"/>
  <c r="AI24" i="5"/>
  <c r="D25" i="5"/>
  <c r="E25" i="5"/>
  <c r="G25" i="5"/>
  <c r="H25" i="5"/>
  <c r="J25" i="5"/>
  <c r="K25" i="5"/>
  <c r="L25" i="5" s="1"/>
  <c r="M25" i="5"/>
  <c r="B25" i="5" s="1"/>
  <c r="N25" i="5"/>
  <c r="P25" i="5"/>
  <c r="R25" i="5" s="1"/>
  <c r="Q25" i="5"/>
  <c r="S25" i="5"/>
  <c r="T25" i="5"/>
  <c r="V25" i="5"/>
  <c r="X25" i="5"/>
  <c r="W25" i="5"/>
  <c r="Y25" i="5"/>
  <c r="Z25" i="5"/>
  <c r="AB25" i="5"/>
  <c r="AC25" i="5"/>
  <c r="AE25" i="5"/>
  <c r="AF25" i="5"/>
  <c r="AH25" i="5"/>
  <c r="AI25" i="5"/>
  <c r="D26" i="5"/>
  <c r="E26" i="5"/>
  <c r="G26" i="5"/>
  <c r="I26" i="5"/>
  <c r="H26" i="5"/>
  <c r="J26" i="5"/>
  <c r="K26" i="5"/>
  <c r="M26" i="5"/>
  <c r="N26" i="5"/>
  <c r="P26" i="5"/>
  <c r="Q26" i="5"/>
  <c r="S26" i="5"/>
  <c r="T26" i="5"/>
  <c r="V26" i="5"/>
  <c r="W26" i="5"/>
  <c r="Y26" i="5"/>
  <c r="AA26" i="5" s="1"/>
  <c r="Z26" i="5"/>
  <c r="AB26" i="5"/>
  <c r="AC26" i="5"/>
  <c r="AE26" i="5"/>
  <c r="AF26" i="5"/>
  <c r="AH26" i="5"/>
  <c r="AI26" i="5"/>
  <c r="D27" i="5"/>
  <c r="E27" i="5"/>
  <c r="G27" i="5"/>
  <c r="I27" i="5"/>
  <c r="H27" i="5"/>
  <c r="J27" i="5"/>
  <c r="L27" i="5" s="1"/>
  <c r="K27" i="5"/>
  <c r="M27" i="5"/>
  <c r="N27" i="5"/>
  <c r="P27" i="5"/>
  <c r="R27" i="5"/>
  <c r="Q27" i="5"/>
  <c r="S27" i="5"/>
  <c r="T27" i="5"/>
  <c r="V27" i="5"/>
  <c r="X27" i="5" s="1"/>
  <c r="W27" i="5"/>
  <c r="Y27" i="5"/>
  <c r="Z27" i="5"/>
  <c r="AB27" i="5"/>
  <c r="AD27" i="5"/>
  <c r="AC27" i="5"/>
  <c r="AE27" i="5"/>
  <c r="AF27" i="5"/>
  <c r="AH27" i="5"/>
  <c r="AJ27" i="5" s="1"/>
  <c r="AI27" i="5"/>
  <c r="D28" i="5"/>
  <c r="E28" i="5"/>
  <c r="G28" i="5"/>
  <c r="I28" i="5"/>
  <c r="H28" i="5"/>
  <c r="J28" i="5"/>
  <c r="K28" i="5"/>
  <c r="M28" i="5"/>
  <c r="O28" i="5" s="1"/>
  <c r="N28" i="5"/>
  <c r="P28" i="5"/>
  <c r="Q28" i="5"/>
  <c r="S28" i="5"/>
  <c r="U28" i="5"/>
  <c r="T28" i="5"/>
  <c r="V28" i="5"/>
  <c r="W28" i="5"/>
  <c r="Y28" i="5"/>
  <c r="Z28" i="5"/>
  <c r="AB28" i="5"/>
  <c r="AC28" i="5"/>
  <c r="AE28" i="5"/>
  <c r="AG28" i="5" s="1"/>
  <c r="AF28" i="5"/>
  <c r="AH28" i="5"/>
  <c r="AI28" i="5"/>
  <c r="D29" i="5"/>
  <c r="E29" i="5"/>
  <c r="G29" i="5"/>
  <c r="H29" i="5"/>
  <c r="J29" i="5"/>
  <c r="K29" i="5"/>
  <c r="M29" i="5"/>
  <c r="O29" i="5"/>
  <c r="N29" i="5"/>
  <c r="P29" i="5"/>
  <c r="Q29" i="5"/>
  <c r="S29" i="5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I30" i="5" s="1"/>
  <c r="H30" i="5"/>
  <c r="J30" i="5"/>
  <c r="K30" i="5"/>
  <c r="M30" i="5"/>
  <c r="N30" i="5"/>
  <c r="P30" i="5"/>
  <c r="Q30" i="5"/>
  <c r="S30" i="5"/>
  <c r="U30" i="5"/>
  <c r="T30" i="5"/>
  <c r="V30" i="5"/>
  <c r="W30" i="5"/>
  <c r="Y30" i="5"/>
  <c r="Z30" i="5"/>
  <c r="AB30" i="5"/>
  <c r="AC30" i="5"/>
  <c r="AE30" i="5"/>
  <c r="AG30" i="5" s="1"/>
  <c r="AF30" i="5"/>
  <c r="AH30" i="5"/>
  <c r="AI30" i="5"/>
  <c r="D31" i="5"/>
  <c r="F31" i="5"/>
  <c r="E31" i="5"/>
  <c r="G31" i="5"/>
  <c r="H31" i="5"/>
  <c r="J31" i="5"/>
  <c r="K31" i="5"/>
  <c r="M31" i="5"/>
  <c r="O31" i="5" s="1"/>
  <c r="N31" i="5"/>
  <c r="P31" i="5"/>
  <c r="Q31" i="5"/>
  <c r="S31" i="5"/>
  <c r="T31" i="5"/>
  <c r="U31" i="5" s="1"/>
  <c r="V31" i="5"/>
  <c r="W31" i="5"/>
  <c r="Y31" i="5"/>
  <c r="Z31" i="5"/>
  <c r="AA31" i="5"/>
  <c r="AB31" i="5"/>
  <c r="AC31" i="5"/>
  <c r="AD31" i="5" s="1"/>
  <c r="AE31" i="5"/>
  <c r="AF31" i="5"/>
  <c r="AH31" i="5"/>
  <c r="AJ31" i="5" s="1"/>
  <c r="AI31" i="5"/>
  <c r="D32" i="5"/>
  <c r="E32" i="5"/>
  <c r="G32" i="5"/>
  <c r="H32" i="5"/>
  <c r="J32" i="5"/>
  <c r="K32" i="5"/>
  <c r="M32" i="5"/>
  <c r="N32" i="5"/>
  <c r="P32" i="5"/>
  <c r="Q32" i="5"/>
  <c r="S32" i="5"/>
  <c r="U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I34" i="5" s="1"/>
  <c r="H34" i="5"/>
  <c r="J34" i="5"/>
  <c r="K34" i="5"/>
  <c r="M34" i="5"/>
  <c r="N34" i="5"/>
  <c r="O34" i="5" s="1"/>
  <c r="P34" i="5"/>
  <c r="Q34" i="5"/>
  <c r="S34" i="5"/>
  <c r="T34" i="5"/>
  <c r="V34" i="5"/>
  <c r="W34" i="5"/>
  <c r="Y34" i="5"/>
  <c r="Z34" i="5"/>
  <c r="AB34" i="5"/>
  <c r="AC34" i="5"/>
  <c r="AE34" i="5"/>
  <c r="AF34" i="5"/>
  <c r="AH34" i="5"/>
  <c r="AI34" i="5"/>
  <c r="D35" i="5"/>
  <c r="F35" i="5" s="1"/>
  <c r="E35" i="5"/>
  <c r="G35" i="5"/>
  <c r="H35" i="5"/>
  <c r="J35" i="5"/>
  <c r="K35" i="5"/>
  <c r="M35" i="5"/>
  <c r="N35" i="5"/>
  <c r="P35" i="5"/>
  <c r="Q35" i="5"/>
  <c r="S35" i="5"/>
  <c r="T35" i="5"/>
  <c r="V35" i="5"/>
  <c r="X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X36" i="5" s="1"/>
  <c r="W36" i="5"/>
  <c r="Y36" i="5"/>
  <c r="Z36" i="5"/>
  <c r="AB36" i="5"/>
  <c r="AC36" i="5"/>
  <c r="AE36" i="5"/>
  <c r="AG36" i="5" s="1"/>
  <c r="AF36" i="5"/>
  <c r="AH36" i="5"/>
  <c r="AJ36" i="5" s="1"/>
  <c r="AI36" i="5"/>
  <c r="D37" i="5"/>
  <c r="E37" i="5"/>
  <c r="G37" i="5"/>
  <c r="H37" i="5"/>
  <c r="J37" i="5"/>
  <c r="K37" i="5"/>
  <c r="M37" i="5"/>
  <c r="N37" i="5"/>
  <c r="P37" i="5"/>
  <c r="Q37" i="5"/>
  <c r="S37" i="5"/>
  <c r="T37" i="5"/>
  <c r="V37" i="5"/>
  <c r="X37" i="5"/>
  <c r="W37" i="5"/>
  <c r="Y37" i="5"/>
  <c r="AA37" i="5" s="1"/>
  <c r="Z37" i="5"/>
  <c r="AB37" i="5"/>
  <c r="AC37" i="5"/>
  <c r="AE37" i="5"/>
  <c r="AG37" i="5" s="1"/>
  <c r="AF37" i="5"/>
  <c r="AH37" i="5"/>
  <c r="AI37" i="5"/>
  <c r="D38" i="5"/>
  <c r="E38" i="5"/>
  <c r="G38" i="5"/>
  <c r="I38" i="5" s="1"/>
  <c r="H38" i="5"/>
  <c r="J38" i="5"/>
  <c r="K38" i="5"/>
  <c r="M38" i="5"/>
  <c r="O38" i="5" s="1"/>
  <c r="N38" i="5"/>
  <c r="P38" i="5"/>
  <c r="R38" i="5" s="1"/>
  <c r="Q38" i="5"/>
  <c r="S38" i="5"/>
  <c r="T38" i="5"/>
  <c r="V38" i="5"/>
  <c r="X38" i="5" s="1"/>
  <c r="W38" i="5"/>
  <c r="Y38" i="5"/>
  <c r="AA38" i="5" s="1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Q39" i="5"/>
  <c r="S39" i="5"/>
  <c r="T39" i="5"/>
  <c r="V39" i="5"/>
  <c r="X39" i="5" s="1"/>
  <c r="W39" i="5"/>
  <c r="Y39" i="5"/>
  <c r="Z39" i="5"/>
  <c r="AB39" i="5"/>
  <c r="AC39" i="5"/>
  <c r="AD39" i="5" s="1"/>
  <c r="AE39" i="5"/>
  <c r="AF39" i="5"/>
  <c r="AH39" i="5"/>
  <c r="AJ39" i="5"/>
  <c r="AI39" i="5"/>
  <c r="D40" i="5"/>
  <c r="E40" i="5"/>
  <c r="G40" i="5"/>
  <c r="H40" i="5"/>
  <c r="J40" i="5"/>
  <c r="K40" i="5"/>
  <c r="M40" i="5"/>
  <c r="N40" i="5"/>
  <c r="P40" i="5"/>
  <c r="Q40" i="5"/>
  <c r="S40" i="5"/>
  <c r="U40" i="5" s="1"/>
  <c r="T40" i="5"/>
  <c r="V40" i="5"/>
  <c r="W40" i="5"/>
  <c r="X40" i="5" s="1"/>
  <c r="Y40" i="5"/>
  <c r="Z40" i="5"/>
  <c r="AB40" i="5"/>
  <c r="AC40" i="5"/>
  <c r="AE40" i="5"/>
  <c r="AF40" i="5"/>
  <c r="AH40" i="5"/>
  <c r="AJ40" i="5" s="1"/>
  <c r="AI40" i="5"/>
  <c r="D41" i="5"/>
  <c r="E41" i="5"/>
  <c r="G41" i="5"/>
  <c r="H41" i="5"/>
  <c r="J41" i="5"/>
  <c r="K41" i="5"/>
  <c r="M41" i="5"/>
  <c r="N41" i="5"/>
  <c r="O41" i="5"/>
  <c r="P41" i="5"/>
  <c r="Q41" i="5"/>
  <c r="S41" i="5"/>
  <c r="T41" i="5"/>
  <c r="U41" i="5" s="1"/>
  <c r="V41" i="5"/>
  <c r="W41" i="5"/>
  <c r="Y41" i="5"/>
  <c r="Z41" i="5"/>
  <c r="AB41" i="5"/>
  <c r="AD41" i="5" s="1"/>
  <c r="AC41" i="5"/>
  <c r="AE41" i="5"/>
  <c r="AF41" i="5"/>
  <c r="AH41" i="5"/>
  <c r="AI41" i="5"/>
  <c r="D42" i="5"/>
  <c r="F42" i="5"/>
  <c r="E42" i="5"/>
  <c r="G42" i="5"/>
  <c r="H42" i="5"/>
  <c r="J42" i="5"/>
  <c r="K42" i="5"/>
  <c r="M42" i="5"/>
  <c r="O42" i="5" s="1"/>
  <c r="N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F43" i="5"/>
  <c r="E43" i="5"/>
  <c r="G43" i="5"/>
  <c r="H43" i="5"/>
  <c r="J43" i="5"/>
  <c r="K43" i="5"/>
  <c r="M43" i="5"/>
  <c r="N43" i="5"/>
  <c r="P43" i="5"/>
  <c r="Q43" i="5"/>
  <c r="S43" i="5"/>
  <c r="T43" i="5"/>
  <c r="V43" i="5"/>
  <c r="W43" i="5"/>
  <c r="Y43" i="5"/>
  <c r="AA43" i="5"/>
  <c r="Z43" i="5"/>
  <c r="AB43" i="5"/>
  <c r="AC43" i="5"/>
  <c r="AE43" i="5"/>
  <c r="AG43" i="5" s="1"/>
  <c r="AF43" i="5"/>
  <c r="AH43" i="5"/>
  <c r="AJ43" i="5"/>
  <c r="AI43" i="5"/>
  <c r="D44" i="5"/>
  <c r="E44" i="5"/>
  <c r="G44" i="5"/>
  <c r="H44" i="5"/>
  <c r="J44" i="5"/>
  <c r="K44" i="5"/>
  <c r="M44" i="5"/>
  <c r="N44" i="5"/>
  <c r="O44" i="5"/>
  <c r="P44" i="5"/>
  <c r="Q44" i="5"/>
  <c r="S44" i="5"/>
  <c r="T44" i="5"/>
  <c r="V44" i="5"/>
  <c r="W44" i="5"/>
  <c r="Y44" i="5"/>
  <c r="Z44" i="5"/>
  <c r="AB44" i="5"/>
  <c r="AC44" i="5"/>
  <c r="AE44" i="5"/>
  <c r="AG44" i="5"/>
  <c r="AF44" i="5"/>
  <c r="AH44" i="5"/>
  <c r="AI44" i="5"/>
  <c r="D45" i="5"/>
  <c r="E45" i="5"/>
  <c r="G45" i="5"/>
  <c r="H45" i="5"/>
  <c r="J45" i="5"/>
  <c r="K45" i="5"/>
  <c r="M45" i="5"/>
  <c r="N45" i="5"/>
  <c r="P45" i="5"/>
  <c r="Q45" i="5"/>
  <c r="S45" i="5"/>
  <c r="T45" i="5"/>
  <c r="V45" i="5"/>
  <c r="W45" i="5"/>
  <c r="Y45" i="5"/>
  <c r="Z45" i="5"/>
  <c r="AB45" i="5"/>
  <c r="AC45" i="5"/>
  <c r="AE45" i="5"/>
  <c r="AF45" i="5"/>
  <c r="AH45" i="5"/>
  <c r="AI45" i="5"/>
  <c r="D46" i="5"/>
  <c r="E46" i="5"/>
  <c r="G46" i="5"/>
  <c r="I46" i="5" s="1"/>
  <c r="H46" i="5"/>
  <c r="J46" i="5"/>
  <c r="K46" i="5"/>
  <c r="M46" i="5"/>
  <c r="O46" i="5"/>
  <c r="N46" i="5"/>
  <c r="P46" i="5"/>
  <c r="Q46" i="5"/>
  <c r="S46" i="5"/>
  <c r="T46" i="5"/>
  <c r="V46" i="5"/>
  <c r="W46" i="5"/>
  <c r="Y46" i="5"/>
  <c r="Z46" i="5"/>
  <c r="AB46" i="5"/>
  <c r="AC46" i="5"/>
  <c r="AE46" i="5"/>
  <c r="AG46" i="5"/>
  <c r="AF46" i="5"/>
  <c r="AH46" i="5"/>
  <c r="AI46" i="5"/>
  <c r="B68" i="5"/>
  <c r="G64" i="3" s="1"/>
  <c r="C68" i="5"/>
  <c r="AJ68" i="5"/>
  <c r="B69" i="5"/>
  <c r="G65" i="3" s="1"/>
  <c r="C69" i="5"/>
  <c r="H65" i="3" s="1"/>
  <c r="AJ69" i="5"/>
  <c r="N75" i="1" s="1"/>
  <c r="B70" i="5"/>
  <c r="G66" i="3" s="1"/>
  <c r="C70" i="5"/>
  <c r="AJ70" i="5"/>
  <c r="N76" i="1"/>
  <c r="B71" i="5"/>
  <c r="G67" i="3"/>
  <c r="C71" i="5"/>
  <c r="H67" i="3" s="1"/>
  <c r="AJ71" i="5"/>
  <c r="B72" i="5"/>
  <c r="G68" i="3"/>
  <c r="C72" i="5"/>
  <c r="AJ72" i="5"/>
  <c r="N78" i="1" s="1"/>
  <c r="B73" i="5"/>
  <c r="C73" i="5"/>
  <c r="H69" i="3"/>
  <c r="AJ73" i="5"/>
  <c r="N79" i="1"/>
  <c r="B74" i="5"/>
  <c r="G70" i="3"/>
  <c r="C74" i="5"/>
  <c r="H70" i="3"/>
  <c r="AJ74" i="5"/>
  <c r="N80" i="1"/>
  <c r="B75" i="5"/>
  <c r="C75" i="5"/>
  <c r="H71" i="3" s="1"/>
  <c r="AJ75" i="5"/>
  <c r="N81" i="1"/>
  <c r="B76" i="5"/>
  <c r="G72" i="3"/>
  <c r="C76" i="5"/>
  <c r="AJ76" i="5"/>
  <c r="N82" i="1" s="1"/>
  <c r="B77" i="5"/>
  <c r="C77" i="5"/>
  <c r="H73" i="3"/>
  <c r="AJ77" i="5"/>
  <c r="B78" i="5"/>
  <c r="G74" i="3"/>
  <c r="C78" i="5"/>
  <c r="AJ78" i="5"/>
  <c r="B79" i="5"/>
  <c r="C79" i="5"/>
  <c r="H75" i="3" s="1"/>
  <c r="AJ79" i="5"/>
  <c r="B80" i="5"/>
  <c r="G76" i="3"/>
  <c r="J76" i="3" s="1"/>
  <c r="C80" i="5"/>
  <c r="H76" i="3" s="1"/>
  <c r="AJ80" i="5"/>
  <c r="N86" i="1" s="1"/>
  <c r="B81" i="5"/>
  <c r="C81" i="5"/>
  <c r="H77" i="3"/>
  <c r="AJ81" i="5"/>
  <c r="B82" i="5"/>
  <c r="G78" i="3"/>
  <c r="C82" i="5"/>
  <c r="H78" i="3" s="1"/>
  <c r="AJ82" i="5"/>
  <c r="B83" i="5"/>
  <c r="C83" i="5"/>
  <c r="H79" i="3" s="1"/>
  <c r="AJ83" i="5"/>
  <c r="B84" i="5"/>
  <c r="G80" i="3"/>
  <c r="J80" i="3" s="1"/>
  <c r="C84" i="5"/>
  <c r="H80" i="3" s="1"/>
  <c r="AJ84" i="5"/>
  <c r="N90" i="1"/>
  <c r="B85" i="5"/>
  <c r="G81" i="3" s="1"/>
  <c r="C85" i="5"/>
  <c r="H81" i="3"/>
  <c r="AJ85" i="5"/>
  <c r="B86" i="5"/>
  <c r="G82" i="3" s="1"/>
  <c r="C86" i="5"/>
  <c r="AJ86" i="5"/>
  <c r="N92" i="1"/>
  <c r="B87" i="5"/>
  <c r="G83" i="3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 s="1"/>
  <c r="C90" i="5"/>
  <c r="H86" i="3"/>
  <c r="AJ90" i="5"/>
  <c r="N96" i="1"/>
  <c r="B91" i="5"/>
  <c r="G87" i="3"/>
  <c r="C91" i="5"/>
  <c r="H87" i="3"/>
  <c r="AJ91" i="5"/>
  <c r="B92" i="5"/>
  <c r="G88" i="3" s="1"/>
  <c r="J88" i="3" s="1"/>
  <c r="C92" i="5"/>
  <c r="H88" i="3"/>
  <c r="AJ92" i="5"/>
  <c r="N98" i="1"/>
  <c r="B93" i="5"/>
  <c r="G89" i="3"/>
  <c r="C93" i="5"/>
  <c r="H89" i="3"/>
  <c r="AJ93" i="5"/>
  <c r="B94" i="5"/>
  <c r="G90" i="3"/>
  <c r="C94" i="5"/>
  <c r="H90" i="3" s="1"/>
  <c r="AJ94" i="5"/>
  <c r="B95" i="5"/>
  <c r="G91" i="3" s="1"/>
  <c r="C95" i="5"/>
  <c r="H91" i="3"/>
  <c r="J91" i="3"/>
  <c r="AJ95" i="5"/>
  <c r="B96" i="5"/>
  <c r="C96" i="5"/>
  <c r="AJ96" i="5"/>
  <c r="N102" i="1" s="1"/>
  <c r="B97" i="5"/>
  <c r="G93" i="3"/>
  <c r="C97" i="5"/>
  <c r="H93" i="3" s="1"/>
  <c r="AJ97" i="5"/>
  <c r="N103" i="1" s="1"/>
  <c r="B98" i="5"/>
  <c r="G94" i="3"/>
  <c r="C98" i="5"/>
  <c r="H94" i="3" s="1"/>
  <c r="AJ98" i="5"/>
  <c r="N104" i="1"/>
  <c r="B99" i="5"/>
  <c r="C99" i="5"/>
  <c r="H95" i="3"/>
  <c r="AJ99" i="5"/>
  <c r="B100" i="5"/>
  <c r="G96" i="3" s="1"/>
  <c r="C100" i="5"/>
  <c r="H96" i="3"/>
  <c r="AJ100" i="5"/>
  <c r="N106" i="1" s="1"/>
  <c r="B101" i="5"/>
  <c r="C101" i="5"/>
  <c r="H97" i="3" s="1"/>
  <c r="AJ101" i="5"/>
  <c r="N107" i="1"/>
  <c r="B102" i="5"/>
  <c r="G98" i="3" s="1"/>
  <c r="C102" i="5"/>
  <c r="H98" i="3"/>
  <c r="AJ102" i="5"/>
  <c r="N108" i="1" s="1"/>
  <c r="B103" i="5"/>
  <c r="C103" i="5"/>
  <c r="H99" i="3"/>
  <c r="AJ103" i="5"/>
  <c r="N109" i="1" s="1"/>
  <c r="B104" i="5"/>
  <c r="G100" i="3"/>
  <c r="C104" i="5"/>
  <c r="H100" i="3" s="1"/>
  <c r="AJ104" i="5"/>
  <c r="N110" i="1"/>
  <c r="B105" i="5"/>
  <c r="C105" i="5"/>
  <c r="H101" i="3"/>
  <c r="AJ105" i="5"/>
  <c r="D106" i="5"/>
  <c r="D109" i="5" s="1"/>
  <c r="E106" i="5"/>
  <c r="G106" i="5"/>
  <c r="H106" i="5"/>
  <c r="J106" i="5"/>
  <c r="K106" i="5"/>
  <c r="M106" i="5"/>
  <c r="N106" i="5"/>
  <c r="P106" i="5"/>
  <c r="Q106" i="5"/>
  <c r="S106" i="5"/>
  <c r="T106" i="5"/>
  <c r="V106" i="5"/>
  <c r="W106" i="5"/>
  <c r="Y106" i="5"/>
  <c r="Z106" i="5"/>
  <c r="AB106" i="5"/>
  <c r="AC106" i="5"/>
  <c r="AE106" i="5"/>
  <c r="AE109" i="5" s="1"/>
  <c r="AF106" i="5"/>
  <c r="AH106" i="5"/>
  <c r="AI106" i="5"/>
  <c r="B127" i="5"/>
  <c r="G115" i="3" s="1"/>
  <c r="C127" i="5"/>
  <c r="H115" i="3" s="1"/>
  <c r="AJ127" i="5"/>
  <c r="N139" i="1" s="1"/>
  <c r="B128" i="5"/>
  <c r="AJ128" i="5"/>
  <c r="N140" i="1" s="1"/>
  <c r="B129" i="5"/>
  <c r="G117" i="3"/>
  <c r="C129" i="5"/>
  <c r="H117" i="3" s="1"/>
  <c r="AJ129" i="5"/>
  <c r="B130" i="5"/>
  <c r="G118" i="3"/>
  <c r="C130" i="5"/>
  <c r="H118" i="3" s="1"/>
  <c r="AJ130" i="5"/>
  <c r="N142" i="1" s="1"/>
  <c r="B131" i="5"/>
  <c r="G119" i="3" s="1"/>
  <c r="C131" i="5"/>
  <c r="H119" i="3"/>
  <c r="AJ131" i="5"/>
  <c r="N143" i="1"/>
  <c r="B132" i="5"/>
  <c r="G120" i="3" s="1"/>
  <c r="C132" i="5"/>
  <c r="AJ132" i="5"/>
  <c r="B133" i="5"/>
  <c r="C133" i="5"/>
  <c r="H121" i="3" s="1"/>
  <c r="AJ133" i="5"/>
  <c r="N145" i="1" s="1"/>
  <c r="B134" i="5"/>
  <c r="G122" i="3" s="1"/>
  <c r="C134" i="5"/>
  <c r="H122" i="3"/>
  <c r="AJ134" i="5"/>
  <c r="N146" i="1" s="1"/>
  <c r="B135" i="5"/>
  <c r="G123" i="3" s="1"/>
  <c r="J123" i="3" s="1"/>
  <c r="C135" i="5"/>
  <c r="H123" i="3"/>
  <c r="AJ135" i="5"/>
  <c r="N147" i="1" s="1"/>
  <c r="B136" i="5"/>
  <c r="G124" i="3"/>
  <c r="C136" i="5"/>
  <c r="H124" i="3" s="1"/>
  <c r="AJ136" i="5"/>
  <c r="B137" i="5"/>
  <c r="C137" i="5"/>
  <c r="H125" i="3" s="1"/>
  <c r="AJ137" i="5"/>
  <c r="B138" i="5"/>
  <c r="G126" i="3" s="1"/>
  <c r="C138" i="5"/>
  <c r="H126" i="3" s="1"/>
  <c r="AJ138" i="5"/>
  <c r="N150" i="1"/>
  <c r="B139" i="5"/>
  <c r="C139" i="5"/>
  <c r="H127" i="3" s="1"/>
  <c r="AJ139" i="5"/>
  <c r="N151" i="1"/>
  <c r="B140" i="5"/>
  <c r="G128" i="3" s="1"/>
  <c r="C140" i="5"/>
  <c r="AJ140" i="5"/>
  <c r="N152" i="1" s="1"/>
  <c r="B141" i="5"/>
  <c r="G129" i="3"/>
  <c r="C141" i="5"/>
  <c r="AJ141" i="5"/>
  <c r="N153" i="1" s="1"/>
  <c r="B142" i="5"/>
  <c r="G130" i="3" s="1"/>
  <c r="C142" i="5"/>
  <c r="H130" i="3" s="1"/>
  <c r="AJ142" i="5"/>
  <c r="N154" i="1"/>
  <c r="B143" i="5"/>
  <c r="G131" i="3" s="1"/>
  <c r="C143" i="5"/>
  <c r="AJ143" i="5"/>
  <c r="N155" i="1" s="1"/>
  <c r="B144" i="5"/>
  <c r="C144" i="5"/>
  <c r="AJ144" i="5"/>
  <c r="N156" i="1" s="1"/>
  <c r="B145" i="5"/>
  <c r="G133" i="3" s="1"/>
  <c r="J133" i="3" s="1"/>
  <c r="C145" i="5"/>
  <c r="H133" i="3" s="1"/>
  <c r="AJ145" i="5"/>
  <c r="B146" i="5"/>
  <c r="G134" i="3"/>
  <c r="C146" i="5"/>
  <c r="H134" i="3" s="1"/>
  <c r="AJ146" i="5"/>
  <c r="B147" i="5"/>
  <c r="G135" i="3" s="1"/>
  <c r="C147" i="5"/>
  <c r="H135" i="3"/>
  <c r="J135" i="3"/>
  <c r="AJ147" i="5"/>
  <c r="N159" i="1" s="1"/>
  <c r="B148" i="5"/>
  <c r="G136" i="3" s="1"/>
  <c r="J136" i="3" s="1"/>
  <c r="C148" i="5"/>
  <c r="H136" i="3" s="1"/>
  <c r="AJ148" i="5"/>
  <c r="N160" i="1"/>
  <c r="B149" i="5"/>
  <c r="G137" i="3" s="1"/>
  <c r="C149" i="5"/>
  <c r="AJ149" i="5"/>
  <c r="B150" i="5"/>
  <c r="G138" i="3" s="1"/>
  <c r="C150" i="5"/>
  <c r="H138" i="3" s="1"/>
  <c r="AJ150" i="5"/>
  <c r="B151" i="5"/>
  <c r="G139" i="3"/>
  <c r="C151" i="5"/>
  <c r="H139" i="3" s="1"/>
  <c r="AJ151" i="5"/>
  <c r="N163" i="1"/>
  <c r="B152" i="5"/>
  <c r="G140" i="3" s="1"/>
  <c r="C152" i="5"/>
  <c r="H140" i="3"/>
  <c r="AJ152" i="5"/>
  <c r="N164" i="1" s="1"/>
  <c r="B153" i="5"/>
  <c r="G141" i="3"/>
  <c r="J141" i="3"/>
  <c r="C153" i="5"/>
  <c r="H141" i="3"/>
  <c r="AJ153" i="5"/>
  <c r="B154" i="5"/>
  <c r="G142" i="3" s="1"/>
  <c r="C154" i="5"/>
  <c r="H142" i="3"/>
  <c r="AJ154" i="5"/>
  <c r="N166" i="1"/>
  <c r="B155" i="5"/>
  <c r="G143" i="3"/>
  <c r="J143" i="3" s="1"/>
  <c r="C155" i="5"/>
  <c r="H143" i="3" s="1"/>
  <c r="AJ155" i="5"/>
  <c r="N167" i="1" s="1"/>
  <c r="B156" i="5"/>
  <c r="C156" i="5"/>
  <c r="H144" i="3"/>
  <c r="AJ156" i="5"/>
  <c r="N168" i="1"/>
  <c r="B157" i="5"/>
  <c r="G145" i="3"/>
  <c r="C157" i="5"/>
  <c r="H145" i="3" s="1"/>
  <c r="AJ157" i="5"/>
  <c r="B158" i="5"/>
  <c r="G146" i="3" s="1"/>
  <c r="C158" i="5"/>
  <c r="H146" i="3" s="1"/>
  <c r="AJ158" i="5"/>
  <c r="N170" i="1" s="1"/>
  <c r="B159" i="5"/>
  <c r="G147" i="3"/>
  <c r="C159" i="5"/>
  <c r="AJ159" i="5"/>
  <c r="N171" i="1"/>
  <c r="B160" i="5"/>
  <c r="G148" i="3" s="1"/>
  <c r="C160" i="5"/>
  <c r="AJ160" i="5"/>
  <c r="N172" i="1" s="1"/>
  <c r="B161" i="5"/>
  <c r="G149" i="3" s="1"/>
  <c r="C161" i="5"/>
  <c r="AJ161" i="5"/>
  <c r="B162" i="5"/>
  <c r="G150" i="3" s="1"/>
  <c r="C162" i="5"/>
  <c r="AJ162" i="5"/>
  <c r="B163" i="5"/>
  <c r="G151" i="3" s="1"/>
  <c r="C163" i="5"/>
  <c r="H151" i="3"/>
  <c r="AJ163" i="5"/>
  <c r="B164" i="5"/>
  <c r="G152" i="3"/>
  <c r="C164" i="5"/>
  <c r="H152" i="3" s="1"/>
  <c r="AJ164" i="5"/>
  <c r="N176" i="1"/>
  <c r="D165" i="5"/>
  <c r="D168" i="5" s="1"/>
  <c r="E165" i="5"/>
  <c r="G165" i="5"/>
  <c r="H165" i="5"/>
  <c r="J165" i="5"/>
  <c r="K165" i="5"/>
  <c r="M165" i="5"/>
  <c r="N165" i="5"/>
  <c r="P165" i="5"/>
  <c r="P168" i="5"/>
  <c r="Q165" i="5"/>
  <c r="S165" i="5"/>
  <c r="T165" i="5"/>
  <c r="V165" i="5"/>
  <c r="V168" i="5" s="1"/>
  <c r="W165" i="5"/>
  <c r="Y165" i="5"/>
  <c r="Z165" i="5"/>
  <c r="AB165" i="5"/>
  <c r="AB168" i="5" s="1"/>
  <c r="AC165" i="5"/>
  <c r="AE165" i="5"/>
  <c r="AF165" i="5"/>
  <c r="AH165" i="5"/>
  <c r="AI165" i="5"/>
  <c r="B186" i="5"/>
  <c r="G167" i="3"/>
  <c r="C186" i="5"/>
  <c r="AJ186" i="5"/>
  <c r="N204" i="1"/>
  <c r="B187" i="5"/>
  <c r="G168" i="3" s="1"/>
  <c r="C187" i="5"/>
  <c r="H168" i="3"/>
  <c r="AJ187" i="5"/>
  <c r="N205" i="1" s="1"/>
  <c r="B188" i="5"/>
  <c r="G169" i="3" s="1"/>
  <c r="C188" i="5"/>
  <c r="H169" i="3" s="1"/>
  <c r="AJ188" i="5"/>
  <c r="N206" i="1"/>
  <c r="B189" i="5"/>
  <c r="G170" i="3" s="1"/>
  <c r="C189" i="5"/>
  <c r="H170" i="3" s="1"/>
  <c r="AJ189" i="5"/>
  <c r="B190" i="5"/>
  <c r="G171" i="3"/>
  <c r="C190" i="5"/>
  <c r="H171" i="3" s="1"/>
  <c r="AJ190" i="5"/>
  <c r="N208" i="1"/>
  <c r="B191" i="5"/>
  <c r="C191" i="5"/>
  <c r="H172" i="3" s="1"/>
  <c r="AJ191" i="5"/>
  <c r="N209" i="1" s="1"/>
  <c r="B192" i="5"/>
  <c r="G173" i="3" s="1"/>
  <c r="J173" i="3" s="1"/>
  <c r="C192" i="5"/>
  <c r="H173" i="3"/>
  <c r="AJ192" i="5"/>
  <c r="N210" i="1"/>
  <c r="B193" i="5"/>
  <c r="G174" i="3" s="1"/>
  <c r="C193" i="5"/>
  <c r="H174" i="3"/>
  <c r="AJ193" i="5"/>
  <c r="B194" i="5"/>
  <c r="G175" i="3" s="1"/>
  <c r="C194" i="5"/>
  <c r="H175" i="3" s="1"/>
  <c r="AJ194" i="5"/>
  <c r="N212" i="1" s="1"/>
  <c r="B195" i="5"/>
  <c r="G176" i="3"/>
  <c r="C195" i="5"/>
  <c r="H176" i="3" s="1"/>
  <c r="AJ195" i="5"/>
  <c r="B196" i="5"/>
  <c r="G177" i="3" s="1"/>
  <c r="C196" i="5"/>
  <c r="H177" i="3"/>
  <c r="AJ196" i="5"/>
  <c r="N214" i="1" s="1"/>
  <c r="B197" i="5"/>
  <c r="G178" i="3"/>
  <c r="C197" i="5"/>
  <c r="H178" i="3" s="1"/>
  <c r="AJ197" i="5"/>
  <c r="N215" i="1" s="1"/>
  <c r="B198" i="5"/>
  <c r="G179" i="3" s="1"/>
  <c r="C198" i="5"/>
  <c r="H179" i="3"/>
  <c r="AJ198" i="5"/>
  <c r="N216" i="1"/>
  <c r="B199" i="5"/>
  <c r="G180" i="3"/>
  <c r="C199" i="5"/>
  <c r="H180" i="3" s="1"/>
  <c r="AJ199" i="5"/>
  <c r="N217" i="1" s="1"/>
  <c r="B200" i="5"/>
  <c r="G181" i="3" s="1"/>
  <c r="C200" i="5"/>
  <c r="H181" i="3"/>
  <c r="AJ200" i="5"/>
  <c r="N218" i="1" s="1"/>
  <c r="B201" i="5"/>
  <c r="G182" i="3" s="1"/>
  <c r="C201" i="5"/>
  <c r="H182" i="3" s="1"/>
  <c r="AJ201" i="5"/>
  <c r="B202" i="5"/>
  <c r="G183" i="3" s="1"/>
  <c r="C202" i="5"/>
  <c r="H183" i="3"/>
  <c r="AJ202" i="5"/>
  <c r="B203" i="5"/>
  <c r="G184" i="3" s="1"/>
  <c r="C203" i="5"/>
  <c r="AJ203" i="5"/>
  <c r="B204" i="5"/>
  <c r="G185" i="3" s="1"/>
  <c r="J185" i="3"/>
  <c r="C204" i="5"/>
  <c r="H185" i="3" s="1"/>
  <c r="AJ204" i="5"/>
  <c r="B205" i="5"/>
  <c r="G186" i="3"/>
  <c r="C205" i="5"/>
  <c r="H186" i="3" s="1"/>
  <c r="AJ205" i="5"/>
  <c r="B206" i="5"/>
  <c r="G187" i="3" s="1"/>
  <c r="J187" i="3" s="1"/>
  <c r="C206" i="5"/>
  <c r="H187" i="3" s="1"/>
  <c r="AJ206" i="5"/>
  <c r="N224" i="1"/>
  <c r="B207" i="5"/>
  <c r="G188" i="3" s="1"/>
  <c r="C207" i="5"/>
  <c r="H188" i="3"/>
  <c r="AJ207" i="5"/>
  <c r="N225" i="1"/>
  <c r="B208" i="5"/>
  <c r="G189" i="3" s="1"/>
  <c r="C208" i="5"/>
  <c r="H189" i="3"/>
  <c r="AJ208" i="5"/>
  <c r="B209" i="5"/>
  <c r="C209" i="5"/>
  <c r="H190" i="3"/>
  <c r="AJ209" i="5"/>
  <c r="B210" i="5"/>
  <c r="G191" i="3" s="1"/>
  <c r="C210" i="5"/>
  <c r="H191" i="3"/>
  <c r="AJ210" i="5"/>
  <c r="N228" i="1" s="1"/>
  <c r="B211" i="5"/>
  <c r="G192" i="3"/>
  <c r="C211" i="5"/>
  <c r="H192" i="3" s="1"/>
  <c r="AJ211" i="5"/>
  <c r="B212" i="5"/>
  <c r="G193" i="3" s="1"/>
  <c r="C212" i="5"/>
  <c r="H193" i="3"/>
  <c r="AJ212" i="5"/>
  <c r="N230" i="1" s="1"/>
  <c r="B213" i="5"/>
  <c r="G194" i="3"/>
  <c r="C213" i="5"/>
  <c r="H194" i="3" s="1"/>
  <c r="AJ213" i="5"/>
  <c r="N231" i="1"/>
  <c r="B214" i="5"/>
  <c r="C214" i="5"/>
  <c r="H195" i="3"/>
  <c r="AJ214" i="5"/>
  <c r="N232" i="1" s="1"/>
  <c r="B215" i="5"/>
  <c r="G196" i="3"/>
  <c r="C215" i="5"/>
  <c r="H196" i="3" s="1"/>
  <c r="AJ215" i="5"/>
  <c r="N233" i="1"/>
  <c r="B216" i="5"/>
  <c r="G197" i="3" s="1"/>
  <c r="C216" i="5"/>
  <c r="H197" i="3"/>
  <c r="AJ216" i="5"/>
  <c r="B217" i="5"/>
  <c r="G198" i="3" s="1"/>
  <c r="J198" i="3" s="1"/>
  <c r="C217" i="5"/>
  <c r="H198" i="3"/>
  <c r="AJ217" i="5"/>
  <c r="B218" i="5"/>
  <c r="G199" i="3" s="1"/>
  <c r="C218" i="5"/>
  <c r="H199" i="3"/>
  <c r="AJ218" i="5"/>
  <c r="N236" i="1" s="1"/>
  <c r="B219" i="5"/>
  <c r="G200" i="3" s="1"/>
  <c r="C219" i="5"/>
  <c r="H200" i="3" s="1"/>
  <c r="AJ219" i="5"/>
  <c r="N237" i="1"/>
  <c r="B220" i="5"/>
  <c r="G201" i="3" s="1"/>
  <c r="C220" i="5"/>
  <c r="AJ220" i="5"/>
  <c r="N238" i="1" s="1"/>
  <c r="B221" i="5"/>
  <c r="G202" i="3"/>
  <c r="C221" i="5"/>
  <c r="AJ221" i="5"/>
  <c r="B222" i="5"/>
  <c r="G203" i="3"/>
  <c r="C222" i="5"/>
  <c r="H203" i="3" s="1"/>
  <c r="AJ222" i="5"/>
  <c r="N240" i="1"/>
  <c r="B223" i="5"/>
  <c r="G204" i="3" s="1"/>
  <c r="C223" i="5"/>
  <c r="H204" i="3" s="1"/>
  <c r="AJ223" i="5"/>
  <c r="N241" i="1" s="1"/>
  <c r="D224" i="5"/>
  <c r="E224" i="5"/>
  <c r="G224" i="5"/>
  <c r="H224" i="5"/>
  <c r="G227" i="5"/>
  <c r="J224" i="5"/>
  <c r="J227" i="5" s="1"/>
  <c r="K224" i="5"/>
  <c r="M224" i="5"/>
  <c r="N224" i="5"/>
  <c r="P224" i="5"/>
  <c r="P227" i="5"/>
  <c r="P226" i="5"/>
  <c r="Q224" i="5"/>
  <c r="S224" i="5"/>
  <c r="T224" i="5"/>
  <c r="V224" i="5"/>
  <c r="W224" i="5"/>
  <c r="Y224" i="5"/>
  <c r="Z224" i="5"/>
  <c r="Y227" i="5" s="1"/>
  <c r="AB224" i="5"/>
  <c r="AC224" i="5"/>
  <c r="AE224" i="5"/>
  <c r="AF224" i="5"/>
  <c r="AH224" i="5"/>
  <c r="AI224" i="5"/>
  <c r="B245" i="5"/>
  <c r="G218" i="3"/>
  <c r="C245" i="5"/>
  <c r="H218" i="3" s="1"/>
  <c r="AJ245" i="5"/>
  <c r="B246" i="5"/>
  <c r="G219" i="3" s="1"/>
  <c r="C246" i="5"/>
  <c r="H219" i="3"/>
  <c r="AJ246" i="5"/>
  <c r="N271" i="1" s="1"/>
  <c r="B247" i="5"/>
  <c r="G220" i="3"/>
  <c r="C247" i="5"/>
  <c r="H220" i="3" s="1"/>
  <c r="AJ247" i="5"/>
  <c r="N272" i="1"/>
  <c r="B248" i="5"/>
  <c r="C248" i="5"/>
  <c r="H221" i="3" s="1"/>
  <c r="AJ248" i="5"/>
  <c r="B249" i="5"/>
  <c r="G222" i="3" s="1"/>
  <c r="C249" i="5"/>
  <c r="H222" i="3"/>
  <c r="AJ249" i="5"/>
  <c r="N274" i="1" s="1"/>
  <c r="B250" i="5"/>
  <c r="G223" i="3"/>
  <c r="C250" i="5"/>
  <c r="H223" i="3"/>
  <c r="AJ250" i="5"/>
  <c r="N275" i="1"/>
  <c r="B251" i="5"/>
  <c r="C251" i="5"/>
  <c r="H224" i="3"/>
  <c r="AJ251" i="5"/>
  <c r="N276" i="1" s="1"/>
  <c r="B252" i="5"/>
  <c r="G225" i="3"/>
  <c r="C252" i="5"/>
  <c r="H225" i="3" s="1"/>
  <c r="AJ252" i="5"/>
  <c r="N277" i="1"/>
  <c r="B253" i="5"/>
  <c r="G226" i="3" s="1"/>
  <c r="C253" i="5"/>
  <c r="H226" i="3"/>
  <c r="AJ253" i="5"/>
  <c r="B254" i="5"/>
  <c r="G227" i="3"/>
  <c r="C254" i="5"/>
  <c r="H227" i="3"/>
  <c r="J227" i="3" s="1"/>
  <c r="AJ254" i="5"/>
  <c r="N279" i="1" s="1"/>
  <c r="B255" i="5"/>
  <c r="G228" i="3" s="1"/>
  <c r="C255" i="5"/>
  <c r="H228" i="3" s="1"/>
  <c r="J228" i="3" s="1"/>
  <c r="AJ255" i="5"/>
  <c r="N280" i="1"/>
  <c r="B256" i="5"/>
  <c r="G229" i="3" s="1"/>
  <c r="J229" i="3" s="1"/>
  <c r="C256" i="5"/>
  <c r="H229" i="3"/>
  <c r="AJ256" i="5"/>
  <c r="B257" i="5"/>
  <c r="C257" i="5"/>
  <c r="AJ257" i="5"/>
  <c r="N282" i="1" s="1"/>
  <c r="B258" i="5"/>
  <c r="G231" i="3"/>
  <c r="C258" i="5"/>
  <c r="AJ258" i="5"/>
  <c r="N283" i="1"/>
  <c r="B259" i="5"/>
  <c r="G232" i="3" s="1"/>
  <c r="C259" i="5"/>
  <c r="AJ259" i="5"/>
  <c r="N284" i="1"/>
  <c r="B260" i="5"/>
  <c r="G233" i="3" s="1"/>
  <c r="C260" i="5"/>
  <c r="AJ260" i="5"/>
  <c r="N285" i="1"/>
  <c r="B261" i="5"/>
  <c r="G234" i="3"/>
  <c r="C261" i="5"/>
  <c r="H234" i="3" s="1"/>
  <c r="J234" i="3"/>
  <c r="AJ261" i="5"/>
  <c r="N286" i="1" s="1"/>
  <c r="B262" i="5"/>
  <c r="G235" i="3"/>
  <c r="C262" i="5"/>
  <c r="H235" i="3" s="1"/>
  <c r="AJ262" i="5"/>
  <c r="N287" i="1"/>
  <c r="B263" i="5"/>
  <c r="C263" i="5"/>
  <c r="H236" i="3" s="1"/>
  <c r="AJ263" i="5"/>
  <c r="N288" i="1"/>
  <c r="B264" i="5"/>
  <c r="G237" i="3" s="1"/>
  <c r="C264" i="5"/>
  <c r="H237" i="3" s="1"/>
  <c r="AJ264" i="5"/>
  <c r="B265" i="5"/>
  <c r="G238" i="3"/>
  <c r="C265" i="5"/>
  <c r="H238" i="3" s="1"/>
  <c r="AJ265" i="5"/>
  <c r="N290" i="1"/>
  <c r="B266" i="5"/>
  <c r="G239" i="3" s="1"/>
  <c r="C266" i="5"/>
  <c r="AJ266" i="5"/>
  <c r="N291" i="1"/>
  <c r="B267" i="5"/>
  <c r="G240" i="3"/>
  <c r="C267" i="5"/>
  <c r="H240" i="3" s="1"/>
  <c r="J240" i="3" s="1"/>
  <c r="AJ267" i="5"/>
  <c r="B268" i="5"/>
  <c r="G241" i="3"/>
  <c r="C268" i="5"/>
  <c r="H241" i="3" s="1"/>
  <c r="AJ268" i="5"/>
  <c r="N293" i="1"/>
  <c r="B269" i="5"/>
  <c r="C269" i="5"/>
  <c r="H242" i="3" s="1"/>
  <c r="AJ269" i="5"/>
  <c r="N294" i="1"/>
  <c r="B270" i="5"/>
  <c r="G243" i="3" s="1"/>
  <c r="C270" i="5"/>
  <c r="H243" i="3"/>
  <c r="AJ270" i="5"/>
  <c r="N295" i="1" s="1"/>
  <c r="B271" i="5"/>
  <c r="G244" i="3"/>
  <c r="C271" i="5"/>
  <c r="H244" i="3" s="1"/>
  <c r="AJ271" i="5"/>
  <c r="N296" i="1"/>
  <c r="B272" i="5"/>
  <c r="G245" i="3" s="1"/>
  <c r="C272" i="5"/>
  <c r="H245" i="3"/>
  <c r="AJ272" i="5"/>
  <c r="N297" i="1" s="1"/>
  <c r="B273" i="5"/>
  <c r="C273" i="5"/>
  <c r="H246" i="3"/>
  <c r="AJ273" i="5"/>
  <c r="N298" i="1"/>
  <c r="B274" i="5"/>
  <c r="C274" i="5"/>
  <c r="H247" i="3" s="1"/>
  <c r="AJ274" i="5"/>
  <c r="N299" i="1"/>
  <c r="B275" i="5"/>
  <c r="G248" i="3" s="1"/>
  <c r="C275" i="5"/>
  <c r="H248" i="3"/>
  <c r="AJ275" i="5"/>
  <c r="N300" i="1" s="1"/>
  <c r="B276" i="5"/>
  <c r="G249" i="3"/>
  <c r="C276" i="5"/>
  <c r="AJ276" i="5"/>
  <c r="N301" i="1"/>
  <c r="B277" i="5"/>
  <c r="G250" i="3" s="1"/>
  <c r="C277" i="5"/>
  <c r="H250" i="3"/>
  <c r="J250" i="3"/>
  <c r="AJ277" i="5"/>
  <c r="N302" i="1"/>
  <c r="B278" i="5"/>
  <c r="C278" i="5"/>
  <c r="H251" i="3"/>
  <c r="AJ278" i="5"/>
  <c r="N303" i="1"/>
  <c r="B279" i="5"/>
  <c r="G252" i="3"/>
  <c r="C279" i="5"/>
  <c r="AJ279" i="5"/>
  <c r="N304" i="1"/>
  <c r="B280" i="5"/>
  <c r="G253" i="3"/>
  <c r="C280" i="5"/>
  <c r="H253" i="3" s="1"/>
  <c r="AJ280" i="5"/>
  <c r="B281" i="5"/>
  <c r="G254" i="3" s="1"/>
  <c r="J254" i="3"/>
  <c r="C281" i="5"/>
  <c r="H254" i="3"/>
  <c r="AJ281" i="5"/>
  <c r="B282" i="5"/>
  <c r="G255" i="3"/>
  <c r="C282" i="5"/>
  <c r="H255" i="3"/>
  <c r="AJ282" i="5"/>
  <c r="D283" i="5"/>
  <c r="E283" i="5"/>
  <c r="G283" i="5"/>
  <c r="G286" i="5" s="1"/>
  <c r="H283" i="5"/>
  <c r="J283" i="5"/>
  <c r="K283" i="5"/>
  <c r="M283" i="5"/>
  <c r="N283" i="5"/>
  <c r="M286" i="5" s="1"/>
  <c r="P283" i="5"/>
  <c r="Q283" i="5"/>
  <c r="S283" i="5"/>
  <c r="S286" i="5"/>
  <c r="S285" i="5"/>
  <c r="T283" i="5"/>
  <c r="V283" i="5"/>
  <c r="W283" i="5"/>
  <c r="Y283" i="5"/>
  <c r="Y286" i="5" s="1"/>
  <c r="Z283" i="5"/>
  <c r="AB283" i="5"/>
  <c r="AB286" i="5" s="1"/>
  <c r="AC283" i="5"/>
  <c r="AE283" i="5"/>
  <c r="AF283" i="5"/>
  <c r="AH283" i="5"/>
  <c r="AI283" i="5"/>
  <c r="B302" i="5"/>
  <c r="C302" i="5"/>
  <c r="H270" i="3"/>
  <c r="AJ302" i="5"/>
  <c r="N336" i="1"/>
  <c r="B303" i="5"/>
  <c r="C303" i="5"/>
  <c r="H271" i="3" s="1"/>
  <c r="AJ303" i="5"/>
  <c r="N337" i="1"/>
  <c r="B304" i="5"/>
  <c r="G272" i="3" s="1"/>
  <c r="C304" i="5"/>
  <c r="AJ304" i="5"/>
  <c r="N338" i="1"/>
  <c r="B305" i="5"/>
  <c r="G273" i="3"/>
  <c r="C305" i="5"/>
  <c r="H273" i="3"/>
  <c r="AJ305" i="5"/>
  <c r="B306" i="5"/>
  <c r="G274" i="3"/>
  <c r="J274" i="3"/>
  <c r="C306" i="5"/>
  <c r="H274" i="3"/>
  <c r="AJ306" i="5"/>
  <c r="N340" i="1"/>
  <c r="B307" i="5"/>
  <c r="G275" i="3"/>
  <c r="C307" i="5"/>
  <c r="H275" i="3"/>
  <c r="AJ307" i="5"/>
  <c r="N341" i="1"/>
  <c r="B308" i="5"/>
  <c r="G276" i="3" s="1"/>
  <c r="C308" i="5"/>
  <c r="H276" i="3"/>
  <c r="J276" i="3"/>
  <c r="AJ308" i="5"/>
  <c r="N342" i="1"/>
  <c r="C309" i="5"/>
  <c r="H277" i="3" s="1"/>
  <c r="AJ309" i="5"/>
  <c r="N343" i="1"/>
  <c r="B310" i="5"/>
  <c r="G278" i="3" s="1"/>
  <c r="C310" i="5"/>
  <c r="H278" i="3"/>
  <c r="AJ310" i="5"/>
  <c r="N344" i="1" s="1"/>
  <c r="B311" i="5"/>
  <c r="G279" i="3"/>
  <c r="J279" i="3" s="1"/>
  <c r="C311" i="5"/>
  <c r="H279" i="3" s="1"/>
  <c r="AJ311" i="5"/>
  <c r="N345" i="1"/>
  <c r="B312" i="5"/>
  <c r="G280" i="3"/>
  <c r="J280" i="3" s="1"/>
  <c r="C312" i="5"/>
  <c r="H280" i="3"/>
  <c r="AJ312" i="5"/>
  <c r="N346" i="1"/>
  <c r="B313" i="5"/>
  <c r="G281" i="3" s="1"/>
  <c r="J281" i="3" s="1"/>
  <c r="C313" i="5"/>
  <c r="H281" i="3"/>
  <c r="AJ313" i="5"/>
  <c r="B314" i="5"/>
  <c r="G282" i="3"/>
  <c r="C314" i="5"/>
  <c r="H282" i="3" s="1"/>
  <c r="AJ314" i="5"/>
  <c r="B315" i="5"/>
  <c r="G283" i="3"/>
  <c r="C315" i="5"/>
  <c r="H283" i="3"/>
  <c r="AJ315" i="5"/>
  <c r="N349" i="1"/>
  <c r="B316" i="5"/>
  <c r="G284" i="3"/>
  <c r="C316" i="5"/>
  <c r="AJ316" i="5"/>
  <c r="N350" i="1" s="1"/>
  <c r="B317" i="5"/>
  <c r="G285" i="3"/>
  <c r="J285" i="3"/>
  <c r="C317" i="5"/>
  <c r="H285" i="3"/>
  <c r="AJ317" i="5"/>
  <c r="B318" i="5"/>
  <c r="G286" i="3" s="1"/>
  <c r="J286" i="3" s="1"/>
  <c r="C318" i="5"/>
  <c r="H286" i="3"/>
  <c r="AJ318" i="5"/>
  <c r="B319" i="5"/>
  <c r="G287" i="3" s="1"/>
  <c r="C319" i="5"/>
  <c r="H287" i="3"/>
  <c r="AJ319" i="5"/>
  <c r="N353" i="1" s="1"/>
  <c r="B320" i="5"/>
  <c r="G288" i="3"/>
  <c r="J288" i="3"/>
  <c r="C320" i="5"/>
  <c r="H288" i="3"/>
  <c r="AJ320" i="5"/>
  <c r="N354" i="1"/>
  <c r="B321" i="5"/>
  <c r="C321" i="5"/>
  <c r="H289" i="3"/>
  <c r="AJ321" i="5"/>
  <c r="N355" i="1"/>
  <c r="B322" i="5"/>
  <c r="G290" i="3" s="1"/>
  <c r="C322" i="5"/>
  <c r="H290" i="3"/>
  <c r="AJ322" i="5"/>
  <c r="N356" i="1" s="1"/>
  <c r="B323" i="5"/>
  <c r="G291" i="3"/>
  <c r="C323" i="5"/>
  <c r="H291" i="3" s="1"/>
  <c r="AJ323" i="5"/>
  <c r="N357" i="1"/>
  <c r="B324" i="5"/>
  <c r="G292" i="3" s="1"/>
  <c r="C324" i="5"/>
  <c r="H292" i="3"/>
  <c r="AJ324" i="5"/>
  <c r="N358" i="1" s="1"/>
  <c r="B325" i="5"/>
  <c r="G293" i="3"/>
  <c r="J293" i="3" s="1"/>
  <c r="C325" i="5"/>
  <c r="H293" i="3" s="1"/>
  <c r="AJ325" i="5"/>
  <c r="N359" i="1"/>
  <c r="B326" i="5"/>
  <c r="G294" i="3"/>
  <c r="J294" i="3" s="1"/>
  <c r="C326" i="5"/>
  <c r="H294" i="3"/>
  <c r="AJ326" i="5"/>
  <c r="N360" i="1" s="1"/>
  <c r="B327" i="5"/>
  <c r="G295" i="3"/>
  <c r="C327" i="5"/>
  <c r="H295" i="3" s="1"/>
  <c r="AJ327" i="5"/>
  <c r="N361" i="1"/>
  <c r="B328" i="5"/>
  <c r="G296" i="3" s="1"/>
  <c r="C328" i="5"/>
  <c r="AJ328" i="5"/>
  <c r="N362" i="1"/>
  <c r="B329" i="5"/>
  <c r="G297" i="3"/>
  <c r="C329" i="5"/>
  <c r="AJ329" i="5"/>
  <c r="N363" i="1" s="1"/>
  <c r="B330" i="5"/>
  <c r="G298" i="3"/>
  <c r="C330" i="5"/>
  <c r="H298" i="3" s="1"/>
  <c r="AJ330" i="5"/>
  <c r="B331" i="5"/>
  <c r="AJ331" i="5"/>
  <c r="N365" i="1" s="1"/>
  <c r="B332" i="5"/>
  <c r="G300" i="3"/>
  <c r="C332" i="5"/>
  <c r="H300" i="3" s="1"/>
  <c r="AJ332" i="5"/>
  <c r="N366" i="1"/>
  <c r="B333" i="5"/>
  <c r="G301" i="3" s="1"/>
  <c r="C333" i="5"/>
  <c r="AJ333" i="5"/>
  <c r="N367" i="1"/>
  <c r="B334" i="5"/>
  <c r="G302" i="3"/>
  <c r="C334" i="5"/>
  <c r="H302" i="3"/>
  <c r="AJ334" i="5"/>
  <c r="B335" i="5"/>
  <c r="G303" i="3"/>
  <c r="J303" i="3"/>
  <c r="C335" i="5"/>
  <c r="H303" i="3"/>
  <c r="AJ335" i="5"/>
  <c r="N369" i="1"/>
  <c r="B336" i="5"/>
  <c r="G304" i="3"/>
  <c r="C336" i="5"/>
  <c r="H304" i="3"/>
  <c r="AJ336" i="5"/>
  <c r="N370" i="1"/>
  <c r="B337" i="5"/>
  <c r="G305" i="3"/>
  <c r="C337" i="5"/>
  <c r="H305" i="3"/>
  <c r="AJ337" i="5"/>
  <c r="N371" i="1"/>
  <c r="B338" i="5"/>
  <c r="G306" i="3"/>
  <c r="C338" i="5"/>
  <c r="H306" i="3"/>
  <c r="AJ338" i="5"/>
  <c r="B339" i="5"/>
  <c r="G307" i="3"/>
  <c r="C339" i="5"/>
  <c r="AJ339" i="5"/>
  <c r="N373" i="1"/>
  <c r="D340" i="5"/>
  <c r="E340" i="5"/>
  <c r="G340" i="5"/>
  <c r="H340" i="5"/>
  <c r="J340" i="5"/>
  <c r="K340" i="5"/>
  <c r="M340" i="5"/>
  <c r="N340" i="5"/>
  <c r="P340" i="5"/>
  <c r="Q340" i="5"/>
  <c r="S340" i="5"/>
  <c r="T340" i="5"/>
  <c r="V340" i="5"/>
  <c r="V343" i="5" s="1"/>
  <c r="V342" i="5" s="1"/>
  <c r="W340" i="5"/>
  <c r="Y340" i="5"/>
  <c r="Z340" i="5"/>
  <c r="AB340" i="5"/>
  <c r="AC340" i="5"/>
  <c r="AE340" i="5"/>
  <c r="AF340" i="5"/>
  <c r="AH340" i="5"/>
  <c r="AI340" i="5"/>
  <c r="B362" i="5"/>
  <c r="G322" i="3" s="1"/>
  <c r="C362" i="5"/>
  <c r="H322" i="3"/>
  <c r="AJ362" i="5"/>
  <c r="N401" i="1" s="1"/>
  <c r="B363" i="5"/>
  <c r="G323" i="3"/>
  <c r="C363" i="5"/>
  <c r="H323" i="3" s="1"/>
  <c r="AJ363" i="5"/>
  <c r="N402" i="1"/>
  <c r="B364" i="5"/>
  <c r="G324" i="3" s="1"/>
  <c r="C364" i="5"/>
  <c r="H324" i="3"/>
  <c r="AJ364" i="5"/>
  <c r="N403" i="1" s="1"/>
  <c r="B365" i="5"/>
  <c r="G325" i="3"/>
  <c r="J325" i="3" s="1"/>
  <c r="C365" i="5"/>
  <c r="H325" i="3" s="1"/>
  <c r="AJ365" i="5"/>
  <c r="N404" i="1"/>
  <c r="B366" i="5"/>
  <c r="G326" i="3"/>
  <c r="C366" i="5"/>
  <c r="H326" i="3"/>
  <c r="AJ366" i="5"/>
  <c r="N405" i="1"/>
  <c r="B367" i="5"/>
  <c r="G327" i="3"/>
  <c r="C367" i="5"/>
  <c r="AJ367" i="5"/>
  <c r="N406" i="1"/>
  <c r="B368" i="5"/>
  <c r="G328" i="3" s="1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H331" i="3"/>
  <c r="AJ371" i="5"/>
  <c r="N410" i="1"/>
  <c r="B372" i="5"/>
  <c r="G332" i="3"/>
  <c r="C372" i="5"/>
  <c r="H332" i="3"/>
  <c r="AJ372" i="5"/>
  <c r="B373" i="5"/>
  <c r="C373" i="5"/>
  <c r="H333" i="3"/>
  <c r="AJ373" i="5"/>
  <c r="N412" i="1"/>
  <c r="B374" i="5"/>
  <c r="G334" i="3"/>
  <c r="C374" i="5"/>
  <c r="AJ374" i="5"/>
  <c r="N413" i="1"/>
  <c r="B375" i="5"/>
  <c r="G335" i="3" s="1"/>
  <c r="C375" i="5"/>
  <c r="AJ375" i="5"/>
  <c r="N414" i="1"/>
  <c r="B376" i="5"/>
  <c r="G336" i="3"/>
  <c r="C376" i="5"/>
  <c r="H336" i="3"/>
  <c r="AJ376" i="5"/>
  <c r="N415" i="1"/>
  <c r="B377" i="5"/>
  <c r="G337" i="3"/>
  <c r="C377" i="5"/>
  <c r="H337" i="3"/>
  <c r="AJ377" i="5"/>
  <c r="B378" i="5"/>
  <c r="G338" i="3" s="1"/>
  <c r="C378" i="5"/>
  <c r="H338" i="3"/>
  <c r="AJ378" i="5"/>
  <c r="B379" i="5"/>
  <c r="C379" i="5"/>
  <c r="H339" i="3"/>
  <c r="AJ379" i="5"/>
  <c r="N418" i="1"/>
  <c r="B380" i="5"/>
  <c r="G340" i="3"/>
  <c r="C380" i="5"/>
  <c r="H340" i="3"/>
  <c r="AJ380" i="5"/>
  <c r="B381" i="5"/>
  <c r="C381" i="5"/>
  <c r="H341" i="3"/>
  <c r="AJ381" i="5"/>
  <c r="N420" i="1"/>
  <c r="B382" i="5"/>
  <c r="G342" i="3"/>
  <c r="C382" i="5"/>
  <c r="H342" i="3"/>
  <c r="AJ382" i="5"/>
  <c r="B383" i="5"/>
  <c r="G343" i="3"/>
  <c r="C383" i="5"/>
  <c r="H343" i="3" s="1"/>
  <c r="AJ383" i="5"/>
  <c r="B384" i="5"/>
  <c r="G344" i="3"/>
  <c r="J344" i="3" s="1"/>
  <c r="C384" i="5"/>
  <c r="H344" i="3"/>
  <c r="AJ384" i="5"/>
  <c r="B385" i="5"/>
  <c r="G345" i="3"/>
  <c r="C385" i="5"/>
  <c r="H345" i="3"/>
  <c r="AJ385" i="5"/>
  <c r="N424" i="1"/>
  <c r="B386" i="5"/>
  <c r="G346" i="3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H348" i="3"/>
  <c r="AJ388" i="5"/>
  <c r="N427" i="1"/>
  <c r="B389" i="5"/>
  <c r="G349" i="3"/>
  <c r="J349" i="3" s="1"/>
  <c r="C389" i="5"/>
  <c r="H349" i="3"/>
  <c r="AJ389" i="5"/>
  <c r="N428" i="1"/>
  <c r="B390" i="5"/>
  <c r="G350" i="3" s="1"/>
  <c r="C390" i="5"/>
  <c r="H350" i="3"/>
  <c r="AJ390" i="5"/>
  <c r="B391" i="5"/>
  <c r="G351" i="3"/>
  <c r="C391" i="5"/>
  <c r="H351" i="3" s="1"/>
  <c r="J351" i="3" s="1"/>
  <c r="AJ391" i="5"/>
  <c r="N430" i="1"/>
  <c r="B392" i="5"/>
  <c r="G352" i="3" s="1"/>
  <c r="C392" i="5"/>
  <c r="H352" i="3"/>
  <c r="AJ392" i="5"/>
  <c r="N431" i="1" s="1"/>
  <c r="B393" i="5"/>
  <c r="G353" i="3"/>
  <c r="C393" i="5"/>
  <c r="AJ393" i="5"/>
  <c r="N432" i="1"/>
  <c r="B394" i="5"/>
  <c r="G354" i="3"/>
  <c r="C394" i="5"/>
  <c r="H354" i="3"/>
  <c r="AJ394" i="5"/>
  <c r="N433" i="1"/>
  <c r="B395" i="5"/>
  <c r="G355" i="3"/>
  <c r="C395" i="5"/>
  <c r="H355" i="3"/>
  <c r="AJ395" i="5"/>
  <c r="N434" i="1"/>
  <c r="B396" i="5"/>
  <c r="C396" i="5"/>
  <c r="AJ396" i="5"/>
  <c r="N435" i="1"/>
  <c r="B397" i="5"/>
  <c r="G357" i="3"/>
  <c r="C397" i="5"/>
  <c r="H357" i="3"/>
  <c r="AJ397" i="5"/>
  <c r="N436" i="1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T400" i="5"/>
  <c r="V400" i="5"/>
  <c r="W400" i="5"/>
  <c r="Y400" i="5"/>
  <c r="Z400" i="5"/>
  <c r="AB400" i="5"/>
  <c r="AC400" i="5"/>
  <c r="AB403" i="5" s="1"/>
  <c r="AE400" i="5"/>
  <c r="AF400" i="5"/>
  <c r="AH400" i="5"/>
  <c r="AI400" i="5"/>
  <c r="B419" i="5"/>
  <c r="G374" i="3"/>
  <c r="C419" i="5"/>
  <c r="H374" i="3"/>
  <c r="AJ419" i="5"/>
  <c r="N467" i="1"/>
  <c r="B420" i="5"/>
  <c r="G375" i="3" s="1"/>
  <c r="C420" i="5"/>
  <c r="H375" i="3"/>
  <c r="AJ420" i="5"/>
  <c r="N468" i="1" s="1"/>
  <c r="B421" i="5"/>
  <c r="G376" i="3"/>
  <c r="C421" i="5"/>
  <c r="H376" i="3" s="1"/>
  <c r="AJ421" i="5"/>
  <c r="N469" i="1"/>
  <c r="B422" i="5"/>
  <c r="G377" i="3" s="1"/>
  <c r="C422" i="5"/>
  <c r="H377" i="3"/>
  <c r="J377" i="3"/>
  <c r="AJ422" i="5"/>
  <c r="N470" i="1" s="1"/>
  <c r="B423" i="5"/>
  <c r="G378" i="3"/>
  <c r="C423" i="5"/>
  <c r="H378" i="3" s="1"/>
  <c r="AJ423" i="5"/>
  <c r="N471" i="1"/>
  <c r="B424" i="5"/>
  <c r="G379" i="3" s="1"/>
  <c r="C424" i="5"/>
  <c r="H379" i="3"/>
  <c r="AJ424" i="5"/>
  <c r="B425" i="5"/>
  <c r="G380" i="3" s="1"/>
  <c r="C425" i="5"/>
  <c r="H380" i="3"/>
  <c r="AJ425" i="5"/>
  <c r="N473" i="1" s="1"/>
  <c r="B426" i="5"/>
  <c r="C426" i="5"/>
  <c r="H381" i="3"/>
  <c r="AJ426" i="5"/>
  <c r="N474" i="1"/>
  <c r="B427" i="5"/>
  <c r="G382" i="3"/>
  <c r="J382" i="3" s="1"/>
  <c r="C427" i="5"/>
  <c r="H382" i="3"/>
  <c r="AJ427" i="5"/>
  <c r="N475" i="1" s="1"/>
  <c r="B428" i="5"/>
  <c r="G383" i="3"/>
  <c r="C428" i="5"/>
  <c r="H383" i="3" s="1"/>
  <c r="AJ428" i="5"/>
  <c r="N476" i="1"/>
  <c r="B429" i="5"/>
  <c r="G384" i="3"/>
  <c r="C429" i="5"/>
  <c r="AJ429" i="5"/>
  <c r="N477" i="1" s="1"/>
  <c r="B430" i="5"/>
  <c r="G385" i="3"/>
  <c r="J385" i="3" s="1"/>
  <c r="C430" i="5"/>
  <c r="H385" i="3"/>
  <c r="AJ430" i="5"/>
  <c r="N478" i="1" s="1"/>
  <c r="B431" i="5"/>
  <c r="G386" i="3"/>
  <c r="C431" i="5"/>
  <c r="H386" i="3" s="1"/>
  <c r="AJ431" i="5"/>
  <c r="N479" i="1"/>
  <c r="C479" i="1" s="1"/>
  <c r="B432" i="5"/>
  <c r="G387" i="3" s="1"/>
  <c r="C432" i="5"/>
  <c r="H387" i="3"/>
  <c r="AJ432" i="5"/>
  <c r="N480" i="1" s="1"/>
  <c r="B433" i="5"/>
  <c r="G388" i="3"/>
  <c r="C433" i="5"/>
  <c r="H388" i="3" s="1"/>
  <c r="J388" i="3" s="1"/>
  <c r="AJ433" i="5"/>
  <c r="N481" i="1"/>
  <c r="B434" i="5"/>
  <c r="G389" i="3" s="1"/>
  <c r="C434" i="5"/>
  <c r="H389" i="3"/>
  <c r="AJ434" i="5"/>
  <c r="N482" i="1" s="1"/>
  <c r="B435" i="5"/>
  <c r="G390" i="3"/>
  <c r="C435" i="5"/>
  <c r="H390" i="3" s="1"/>
  <c r="AJ435" i="5"/>
  <c r="N483" i="1"/>
  <c r="B436" i="5"/>
  <c r="G391" i="3" s="1"/>
  <c r="J391" i="3" s="1"/>
  <c r="C436" i="5"/>
  <c r="H391" i="3"/>
  <c r="AJ436" i="5"/>
  <c r="N484" i="1" s="1"/>
  <c r="B437" i="5"/>
  <c r="G392" i="3"/>
  <c r="C437" i="5"/>
  <c r="H392" i="3" s="1"/>
  <c r="AJ437" i="5"/>
  <c r="N485" i="1" s="1"/>
  <c r="B438" i="5"/>
  <c r="G393" i="3"/>
  <c r="C438" i="5"/>
  <c r="H393" i="3" s="1"/>
  <c r="AJ438" i="5"/>
  <c r="N486" i="1" s="1"/>
  <c r="B439" i="5"/>
  <c r="G394" i="3"/>
  <c r="C439" i="5"/>
  <c r="H394" i="3" s="1"/>
  <c r="AJ439" i="5"/>
  <c r="N487" i="1"/>
  <c r="B440" i="5"/>
  <c r="G395" i="3" s="1"/>
  <c r="C440" i="5"/>
  <c r="H395" i="3"/>
  <c r="AJ440" i="5"/>
  <c r="N488" i="1" s="1"/>
  <c r="B441" i="5"/>
  <c r="G396" i="3"/>
  <c r="C441" i="5"/>
  <c r="H396" i="3" s="1"/>
  <c r="AJ441" i="5"/>
  <c r="N489" i="1"/>
  <c r="B442" i="5"/>
  <c r="G397" i="3" s="1"/>
  <c r="J397" i="3" s="1"/>
  <c r="C442" i="5"/>
  <c r="H397" i="3"/>
  <c r="AJ442" i="5"/>
  <c r="B443" i="5"/>
  <c r="G398" i="3"/>
  <c r="J398" i="3" s="1"/>
  <c r="K398" i="3" s="1"/>
  <c r="L398" i="3" s="1"/>
  <c r="C443" i="5"/>
  <c r="H398" i="3"/>
  <c r="AJ443" i="5"/>
  <c r="B444" i="5"/>
  <c r="G399" i="3"/>
  <c r="C444" i="5"/>
  <c r="H399" i="3" s="1"/>
  <c r="J399" i="3" s="1"/>
  <c r="K399" i="3" s="1"/>
  <c r="L399" i="3" s="1"/>
  <c r="AJ444" i="5"/>
  <c r="N492" i="1"/>
  <c r="B445" i="5"/>
  <c r="G400" i="3" s="1"/>
  <c r="J400" i="3" s="1"/>
  <c r="C445" i="5"/>
  <c r="H400" i="3"/>
  <c r="AJ445" i="5"/>
  <c r="N493" i="1" s="1"/>
  <c r="B446" i="5"/>
  <c r="G401" i="3"/>
  <c r="C446" i="5"/>
  <c r="H401" i="3" s="1"/>
  <c r="AJ446" i="5"/>
  <c r="N494" i="1"/>
  <c r="B447" i="5"/>
  <c r="G402" i="3" s="1"/>
  <c r="C447" i="5"/>
  <c r="H402" i="3"/>
  <c r="AJ447" i="5"/>
  <c r="N495" i="1" s="1"/>
  <c r="C495" i="1" s="1"/>
  <c r="B448" i="5"/>
  <c r="G403" i="3"/>
  <c r="C448" i="5"/>
  <c r="H403" i="3" s="1"/>
  <c r="AJ448" i="5"/>
  <c r="B449" i="5"/>
  <c r="G404" i="3"/>
  <c r="C449" i="5"/>
  <c r="H404" i="3" s="1"/>
  <c r="AJ449" i="5"/>
  <c r="N497" i="1"/>
  <c r="B450" i="5"/>
  <c r="G405" i="3" s="1"/>
  <c r="C450" i="5"/>
  <c r="H405" i="3"/>
  <c r="AJ450" i="5"/>
  <c r="N498" i="1" s="1"/>
  <c r="B451" i="5"/>
  <c r="G406" i="3"/>
  <c r="C451" i="5"/>
  <c r="AJ451" i="5"/>
  <c r="N499" i="1"/>
  <c r="B452" i="5"/>
  <c r="G407" i="3" s="1"/>
  <c r="C452" i="5"/>
  <c r="AJ452" i="5"/>
  <c r="N500" i="1" s="1"/>
  <c r="B453" i="5"/>
  <c r="G408" i="3"/>
  <c r="C453" i="5"/>
  <c r="H408" i="3" s="1"/>
  <c r="J408" i="3" s="1"/>
  <c r="K408" i="3" s="1"/>
  <c r="L408" i="3" s="1"/>
  <c r="AJ453" i="5"/>
  <c r="N501" i="1"/>
  <c r="B454" i="5"/>
  <c r="G409" i="3" s="1"/>
  <c r="J409" i="3" s="1"/>
  <c r="K409" i="3" s="1"/>
  <c r="L409" i="3" s="1"/>
  <c r="C454" i="5"/>
  <c r="AJ454" i="5"/>
  <c r="N502" i="1"/>
  <c r="B455" i="5"/>
  <c r="G410" i="3"/>
  <c r="C455" i="5"/>
  <c r="H410" i="3"/>
  <c r="AJ455" i="5"/>
  <c r="N503" i="1"/>
  <c r="C503" i="1" s="1"/>
  <c r="B456" i="5"/>
  <c r="G411" i="3"/>
  <c r="C456" i="5"/>
  <c r="H411" i="3"/>
  <c r="AJ456" i="5"/>
  <c r="D457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V460" i="5" s="1"/>
  <c r="Y457" i="5"/>
  <c r="Z457" i="5"/>
  <c r="AB457" i="5"/>
  <c r="AB460" i="5"/>
  <c r="AC457" i="5"/>
  <c r="AE457" i="5"/>
  <c r="AF457" i="5"/>
  <c r="AH457" i="5"/>
  <c r="AI457" i="5"/>
  <c r="B477" i="5"/>
  <c r="C477" i="5"/>
  <c r="AJ477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J452" i="3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J459" i="3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D515" i="5"/>
  <c r="E515" i="5"/>
  <c r="G515" i="5"/>
  <c r="H515" i="5"/>
  <c r="J515" i="5"/>
  <c r="K515" i="5"/>
  <c r="M515" i="5"/>
  <c r="N515" i="5"/>
  <c r="P515" i="5"/>
  <c r="Q515" i="5"/>
  <c r="S515" i="5"/>
  <c r="S518" i="5" s="1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C535" i="5"/>
  <c r="H478" i="3" s="1"/>
  <c r="H516" i="3" s="1"/>
  <c r="AJ535" i="5"/>
  <c r="B536" i="5"/>
  <c r="G479" i="3"/>
  <c r="C536" i="5"/>
  <c r="AJ536" i="5"/>
  <c r="N600" i="1"/>
  <c r="B537" i="5"/>
  <c r="G480" i="3" s="1"/>
  <c r="C537" i="5"/>
  <c r="H480" i="3"/>
  <c r="AJ537" i="5"/>
  <c r="N601" i="1" s="1"/>
  <c r="B538" i="5"/>
  <c r="G481" i="3"/>
  <c r="C538" i="5"/>
  <c r="H481" i="3" s="1"/>
  <c r="AJ538" i="5"/>
  <c r="N602" i="1"/>
  <c r="B539" i="5"/>
  <c r="G482" i="3" s="1"/>
  <c r="C539" i="5"/>
  <c r="H482" i="3"/>
  <c r="AJ539" i="5"/>
  <c r="N603" i="1" s="1"/>
  <c r="B540" i="5"/>
  <c r="C540" i="5"/>
  <c r="H483" i="3"/>
  <c r="AJ540" i="5"/>
  <c r="N604" i="1" s="1"/>
  <c r="B541" i="5"/>
  <c r="G484" i="3"/>
  <c r="J484" i="3" s="1"/>
  <c r="C541" i="5"/>
  <c r="H484" i="3"/>
  <c r="AJ541" i="5"/>
  <c r="N605" i="1" s="1"/>
  <c r="B542" i="5"/>
  <c r="G485" i="3"/>
  <c r="C542" i="5"/>
  <c r="H485" i="3" s="1"/>
  <c r="J485" i="3" s="1"/>
  <c r="K485" i="3" s="1"/>
  <c r="L485" i="3" s="1"/>
  <c r="AJ542" i="5"/>
  <c r="N606" i="1"/>
  <c r="B543" i="5"/>
  <c r="G486" i="3" s="1"/>
  <c r="C543" i="5"/>
  <c r="H486" i="3"/>
  <c r="AJ543" i="5"/>
  <c r="N607" i="1" s="1"/>
  <c r="B544" i="5"/>
  <c r="C544" i="5"/>
  <c r="H487" i="3"/>
  <c r="AJ544" i="5"/>
  <c r="N608" i="1" s="1"/>
  <c r="B545" i="5"/>
  <c r="G488" i="3"/>
  <c r="C545" i="5"/>
  <c r="H488" i="3" s="1"/>
  <c r="AJ545" i="5"/>
  <c r="N609" i="1"/>
  <c r="B546" i="5"/>
  <c r="G489" i="3" s="1"/>
  <c r="C546" i="5"/>
  <c r="H489" i="3"/>
  <c r="AJ546" i="5"/>
  <c r="B547" i="5"/>
  <c r="C547" i="5"/>
  <c r="H490" i="3"/>
  <c r="AJ547" i="5"/>
  <c r="B548" i="5"/>
  <c r="G491" i="3"/>
  <c r="C548" i="5"/>
  <c r="H491" i="3" s="1"/>
  <c r="AJ548" i="5"/>
  <c r="N612" i="1"/>
  <c r="B549" i="5"/>
  <c r="G492" i="3" s="1"/>
  <c r="J492" i="3" s="1"/>
  <c r="K492" i="3" s="1"/>
  <c r="L492" i="3" s="1"/>
  <c r="C549" i="5"/>
  <c r="H492" i="3"/>
  <c r="AJ549" i="5"/>
  <c r="N613" i="1" s="1"/>
  <c r="B550" i="5"/>
  <c r="G493" i="3"/>
  <c r="C550" i="5"/>
  <c r="H493" i="3" s="1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B554" i="5"/>
  <c r="G497" i="3"/>
  <c r="C554" i="5"/>
  <c r="H497" i="3"/>
  <c r="AJ554" i="5"/>
  <c r="B555" i="5"/>
  <c r="G498" i="3" s="1"/>
  <c r="C555" i="5"/>
  <c r="H498" i="3" s="1"/>
  <c r="AJ555" i="5"/>
  <c r="B556" i="5"/>
  <c r="G499" i="3"/>
  <c r="J499" i="3" s="1"/>
  <c r="C556" i="5"/>
  <c r="H499" i="3"/>
  <c r="AJ556" i="5"/>
  <c r="B557" i="5"/>
  <c r="C557" i="5"/>
  <c r="AJ557" i="5"/>
  <c r="B558" i="5"/>
  <c r="G501" i="3" s="1"/>
  <c r="J501" i="3" s="1"/>
  <c r="C558" i="5"/>
  <c r="H501" i="3"/>
  <c r="AJ558" i="5"/>
  <c r="B559" i="5"/>
  <c r="G502" i="3"/>
  <c r="C559" i="5"/>
  <c r="H502" i="3"/>
  <c r="AJ559" i="5"/>
  <c r="B560" i="5"/>
  <c r="G503" i="3"/>
  <c r="C560" i="5"/>
  <c r="H503" i="3" s="1"/>
  <c r="AJ560" i="5"/>
  <c r="N624" i="1"/>
  <c r="C561" i="5"/>
  <c r="H504" i="3" s="1"/>
  <c r="AJ561" i="5"/>
  <c r="N625" i="1"/>
  <c r="B562" i="5"/>
  <c r="G505" i="3" s="1"/>
  <c r="C562" i="5"/>
  <c r="H505" i="3"/>
  <c r="AJ562" i="5"/>
  <c r="B563" i="5"/>
  <c r="G506" i="3"/>
  <c r="C563" i="5"/>
  <c r="H506" i="3" s="1"/>
  <c r="AJ563" i="5"/>
  <c r="B564" i="5"/>
  <c r="C564" i="5"/>
  <c r="H507" i="3" s="1"/>
  <c r="AJ564" i="5"/>
  <c r="B565" i="5"/>
  <c r="G508" i="3"/>
  <c r="C565" i="5"/>
  <c r="H508" i="3" s="1"/>
  <c r="AJ565" i="5"/>
  <c r="N629" i="1"/>
  <c r="B566" i="5"/>
  <c r="C566" i="5"/>
  <c r="H509" i="3"/>
  <c r="AJ566" i="5"/>
  <c r="N630" i="1"/>
  <c r="B567" i="5"/>
  <c r="G510" i="3"/>
  <c r="J510" i="3"/>
  <c r="C567" i="5"/>
  <c r="H510" i="3"/>
  <c r="AJ567" i="5"/>
  <c r="N631" i="1" s="1"/>
  <c r="B568" i="5"/>
  <c r="G511" i="3"/>
  <c r="C568" i="5"/>
  <c r="H511" i="3" s="1"/>
  <c r="AJ568" i="5"/>
  <c r="B569" i="5"/>
  <c r="G512" i="3" s="1"/>
  <c r="J512" i="3" s="1"/>
  <c r="K512" i="3" s="1"/>
  <c r="L512" i="3" s="1"/>
  <c r="C569" i="5"/>
  <c r="H512" i="3"/>
  <c r="AJ569" i="5"/>
  <c r="B570" i="5"/>
  <c r="C570" i="5"/>
  <c r="H513" i="3"/>
  <c r="AJ570" i="5"/>
  <c r="N634" i="1" s="1"/>
  <c r="B571" i="5"/>
  <c r="G514" i="3"/>
  <c r="J514" i="3"/>
  <c r="C571" i="5"/>
  <c r="H514" i="3"/>
  <c r="AJ571" i="5"/>
  <c r="N635" i="1"/>
  <c r="B572" i="5"/>
  <c r="G515" i="3"/>
  <c r="C572" i="5"/>
  <c r="H515" i="3"/>
  <c r="AJ572" i="5"/>
  <c r="D573" i="5"/>
  <c r="E573" i="5"/>
  <c r="G573" i="5"/>
  <c r="G576" i="5" s="1"/>
  <c r="H573" i="5"/>
  <c r="J573" i="5"/>
  <c r="J576" i="5"/>
  <c r="K573" i="5"/>
  <c r="M573" i="5"/>
  <c r="N573" i="5"/>
  <c r="M576" i="5" s="1"/>
  <c r="P573" i="5"/>
  <c r="Q573" i="5"/>
  <c r="S573" i="5"/>
  <c r="T573" i="5"/>
  <c r="V573" i="5"/>
  <c r="V576" i="5"/>
  <c r="W573" i="5"/>
  <c r="Y573" i="5"/>
  <c r="Z573" i="5"/>
  <c r="Y576" i="5" s="1"/>
  <c r="AB573" i="5"/>
  <c r="AB576" i="5" s="1"/>
  <c r="AC573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N666" i="1"/>
  <c r="B596" i="5"/>
  <c r="G531" i="3"/>
  <c r="J531" i="3" s="1"/>
  <c r="C596" i="5"/>
  <c r="H531" i="3"/>
  <c r="AJ596" i="5"/>
  <c r="N667" i="1" s="1"/>
  <c r="B597" i="5"/>
  <c r="G532" i="3"/>
  <c r="C597" i="5"/>
  <c r="H532" i="3" s="1"/>
  <c r="AJ597" i="5"/>
  <c r="N668" i="1"/>
  <c r="B598" i="5"/>
  <c r="G533" i="3" s="1"/>
  <c r="C598" i="5"/>
  <c r="H533" i="3"/>
  <c r="AJ598" i="5"/>
  <c r="N669" i="1" s="1"/>
  <c r="B599" i="5"/>
  <c r="G534" i="3"/>
  <c r="C599" i="5"/>
  <c r="H534" i="3" s="1"/>
  <c r="AJ599" i="5"/>
  <c r="N670" i="1"/>
  <c r="B600" i="5"/>
  <c r="G535" i="3" s="1"/>
  <c r="C600" i="5"/>
  <c r="H535" i="3"/>
  <c r="AJ600" i="5"/>
  <c r="B601" i="5"/>
  <c r="G536" i="3"/>
  <c r="C601" i="5"/>
  <c r="H536" i="3" s="1"/>
  <c r="AJ601" i="5"/>
  <c r="N672" i="1"/>
  <c r="B602" i="5"/>
  <c r="G537" i="3" s="1"/>
  <c r="C602" i="5"/>
  <c r="H537" i="3"/>
  <c r="AJ602" i="5"/>
  <c r="N673" i="1" s="1"/>
  <c r="B603" i="5"/>
  <c r="G538" i="3"/>
  <c r="C603" i="5"/>
  <c r="AJ603" i="5"/>
  <c r="B604" i="5"/>
  <c r="G539" i="3"/>
  <c r="J539" i="3"/>
  <c r="C604" i="5"/>
  <c r="H539" i="3" s="1"/>
  <c r="AJ604" i="5"/>
  <c r="N675" i="1"/>
  <c r="B605" i="5"/>
  <c r="G540" i="3" s="1"/>
  <c r="C605" i="5"/>
  <c r="H540" i="3"/>
  <c r="AJ605" i="5"/>
  <c r="B606" i="5"/>
  <c r="G541" i="3"/>
  <c r="C606" i="5"/>
  <c r="H541" i="3"/>
  <c r="AJ606" i="5"/>
  <c r="B607" i="5"/>
  <c r="G542" i="3"/>
  <c r="C607" i="5"/>
  <c r="H542" i="3" s="1"/>
  <c r="AJ607" i="5"/>
  <c r="N678" i="1"/>
  <c r="B608" i="5"/>
  <c r="G543" i="3" s="1"/>
  <c r="C608" i="5"/>
  <c r="H543" i="3"/>
  <c r="AJ608" i="5"/>
  <c r="B609" i="5"/>
  <c r="G544" i="3"/>
  <c r="C609" i="5"/>
  <c r="H544" i="3" s="1"/>
  <c r="AJ609" i="5"/>
  <c r="N680" i="1"/>
  <c r="B610" i="5"/>
  <c r="G545" i="3" s="1"/>
  <c r="J545" i="3" s="1"/>
  <c r="C610" i="5"/>
  <c r="H545" i="3"/>
  <c r="AJ610" i="5"/>
  <c r="N681" i="1" s="1"/>
  <c r="B611" i="5"/>
  <c r="G546" i="3"/>
  <c r="C611" i="5"/>
  <c r="AJ611" i="5"/>
  <c r="N682" i="1"/>
  <c r="B612" i="5"/>
  <c r="G547" i="3"/>
  <c r="C612" i="5"/>
  <c r="H547" i="3"/>
  <c r="AJ612" i="5"/>
  <c r="N683" i="1"/>
  <c r="B613" i="5"/>
  <c r="G548" i="3"/>
  <c r="J548" i="3"/>
  <c r="C613" i="5"/>
  <c r="H548" i="3"/>
  <c r="AJ613" i="5"/>
  <c r="B614" i="5"/>
  <c r="G549" i="3" s="1"/>
  <c r="C614" i="5"/>
  <c r="H549" i="3" s="1"/>
  <c r="AJ614" i="5"/>
  <c r="B615" i="5"/>
  <c r="G550" i="3"/>
  <c r="J550" i="3" s="1"/>
  <c r="K550" i="3" s="1"/>
  <c r="L550" i="3" s="1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N689" i="1" s="1"/>
  <c r="B619" i="5"/>
  <c r="G554" i="3" s="1"/>
  <c r="C619" i="5"/>
  <c r="AJ619" i="5"/>
  <c r="N690" i="1"/>
  <c r="B620" i="5"/>
  <c r="G555" i="3" s="1"/>
  <c r="C620" i="5"/>
  <c r="H555" i="3"/>
  <c r="AJ620" i="5"/>
  <c r="B621" i="5"/>
  <c r="G556" i="3" s="1"/>
  <c r="C621" i="5"/>
  <c r="H556" i="3"/>
  <c r="AJ621" i="5"/>
  <c r="B622" i="5"/>
  <c r="G557" i="3"/>
  <c r="C622" i="5"/>
  <c r="H557" i="3" s="1"/>
  <c r="J557" i="3" s="1"/>
  <c r="AJ622" i="5"/>
  <c r="N693" i="1" s="1"/>
  <c r="B623" i="5"/>
  <c r="G558" i="3" s="1"/>
  <c r="C623" i="5"/>
  <c r="AJ623" i="5"/>
  <c r="B624" i="5"/>
  <c r="G559" i="3" s="1"/>
  <c r="C624" i="5"/>
  <c r="H559" i="3" s="1"/>
  <c r="J559" i="3" s="1"/>
  <c r="AJ624" i="5"/>
  <c r="B625" i="5"/>
  <c r="G560" i="3"/>
  <c r="J560" i="3" s="1"/>
  <c r="C625" i="5"/>
  <c r="H560" i="3" s="1"/>
  <c r="AJ625" i="5"/>
  <c r="N696" i="1"/>
  <c r="B626" i="5"/>
  <c r="G561" i="3" s="1"/>
  <c r="C626" i="5"/>
  <c r="H561" i="3"/>
  <c r="AJ626" i="5"/>
  <c r="N697" i="1" s="1"/>
  <c r="B627" i="5"/>
  <c r="G562" i="3"/>
  <c r="C627" i="5"/>
  <c r="H562" i="3" s="1"/>
  <c r="AJ627" i="5"/>
  <c r="B628" i="5"/>
  <c r="G563" i="3" s="1"/>
  <c r="J563" i="3" s="1"/>
  <c r="K563" i="3" s="1"/>
  <c r="L563" i="3" s="1"/>
  <c r="C628" i="5"/>
  <c r="H563" i="3" s="1"/>
  <c r="AJ628" i="5"/>
  <c r="B629" i="5"/>
  <c r="G564" i="3" s="1"/>
  <c r="C629" i="5"/>
  <c r="H564" i="3"/>
  <c r="AJ629" i="5"/>
  <c r="N700" i="1" s="1"/>
  <c r="B630" i="5"/>
  <c r="G565" i="3"/>
  <c r="C630" i="5"/>
  <c r="H565" i="3" s="1"/>
  <c r="AJ630" i="5"/>
  <c r="N701" i="1"/>
  <c r="B631" i="5"/>
  <c r="G566" i="3" s="1"/>
  <c r="C631" i="5"/>
  <c r="H566" i="3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S635" i="5" s="1"/>
  <c r="T632" i="5"/>
  <c r="V632" i="5"/>
  <c r="W632" i="5"/>
  <c r="Y632" i="5"/>
  <c r="Z632" i="5"/>
  <c r="AB632" i="5"/>
  <c r="AC632" i="5"/>
  <c r="AD632" i="5"/>
  <c r="AE632" i="5"/>
  <c r="AF632" i="5"/>
  <c r="AH632" i="5"/>
  <c r="AI632" i="5"/>
  <c r="B653" i="5"/>
  <c r="G580" i="3" s="1"/>
  <c r="C653" i="5"/>
  <c r="H580" i="3" s="1"/>
  <c r="AJ653" i="5"/>
  <c r="N731" i="1" s="1"/>
  <c r="B654" i="5"/>
  <c r="G581" i="3" s="1"/>
  <c r="C654" i="5"/>
  <c r="H581" i="3"/>
  <c r="AJ654" i="5"/>
  <c r="N732" i="1" s="1"/>
  <c r="B655" i="5"/>
  <c r="G582" i="3"/>
  <c r="J582" i="3" s="1"/>
  <c r="C655" i="5"/>
  <c r="H582" i="3"/>
  <c r="AJ655" i="5"/>
  <c r="N733" i="1" s="1"/>
  <c r="B656" i="5"/>
  <c r="G583" i="3"/>
  <c r="C656" i="5"/>
  <c r="H583" i="3" s="1"/>
  <c r="AJ656" i="5"/>
  <c r="B657" i="5"/>
  <c r="G584" i="3"/>
  <c r="C657" i="5"/>
  <c r="H584" i="3" s="1"/>
  <c r="AJ657" i="5"/>
  <c r="B658" i="5"/>
  <c r="G585" i="3" s="1"/>
  <c r="C658" i="5"/>
  <c r="AJ658" i="5"/>
  <c r="B659" i="5"/>
  <c r="G586" i="3" s="1"/>
  <c r="C659" i="5"/>
  <c r="H586" i="3" s="1"/>
  <c r="AJ659" i="5"/>
  <c r="B660" i="5"/>
  <c r="G587" i="3" s="1"/>
  <c r="C660" i="5"/>
  <c r="AJ660" i="5"/>
  <c r="N738" i="1" s="1"/>
  <c r="B661" i="5"/>
  <c r="G588" i="3" s="1"/>
  <c r="C661" i="5"/>
  <c r="H588" i="3" s="1"/>
  <c r="AJ661" i="5"/>
  <c r="N739" i="1" s="1"/>
  <c r="B662" i="5"/>
  <c r="G589" i="3"/>
  <c r="J589" i="3" s="1"/>
  <c r="C662" i="5"/>
  <c r="H589" i="3"/>
  <c r="AJ662" i="5"/>
  <c r="N740" i="1" s="1"/>
  <c r="B663" i="5"/>
  <c r="G590" i="3"/>
  <c r="C663" i="5"/>
  <c r="H590" i="3" s="1"/>
  <c r="AJ663" i="5"/>
  <c r="B664" i="5"/>
  <c r="C664" i="5"/>
  <c r="H591" i="3" s="1"/>
  <c r="AJ664" i="5"/>
  <c r="N742" i="1"/>
  <c r="B665" i="5"/>
  <c r="G592" i="3" s="1"/>
  <c r="J592" i="3" s="1"/>
  <c r="C665" i="5"/>
  <c r="AJ665" i="5"/>
  <c r="N743" i="1" s="1"/>
  <c r="B666" i="5"/>
  <c r="G593" i="3"/>
  <c r="C666" i="5"/>
  <c r="H593" i="3" s="1"/>
  <c r="J593" i="3" s="1"/>
  <c r="AJ666" i="5"/>
  <c r="N744" i="1"/>
  <c r="B667" i="5"/>
  <c r="G594" i="3" s="1"/>
  <c r="C667" i="5"/>
  <c r="AJ667" i="5"/>
  <c r="B668" i="5"/>
  <c r="G595" i="3" s="1"/>
  <c r="J595" i="3" s="1"/>
  <c r="C668" i="5"/>
  <c r="H595" i="3" s="1"/>
  <c r="AJ668" i="5"/>
  <c r="B669" i="5"/>
  <c r="G596" i="3"/>
  <c r="J596" i="3" s="1"/>
  <c r="K596" i="3" s="1"/>
  <c r="L596" i="3" s="1"/>
  <c r="C669" i="5"/>
  <c r="H596" i="3"/>
  <c r="AJ669" i="5"/>
  <c r="N747" i="1" s="1"/>
  <c r="B670" i="5"/>
  <c r="C670" i="5"/>
  <c r="H597" i="3"/>
  <c r="AJ670" i="5"/>
  <c r="N748" i="1" s="1"/>
  <c r="B671" i="5"/>
  <c r="G598" i="3"/>
  <c r="C671" i="5"/>
  <c r="H598" i="3" s="1"/>
  <c r="J598" i="3" s="1"/>
  <c r="AJ671" i="5"/>
  <c r="B672" i="5"/>
  <c r="G599" i="3" s="1"/>
  <c r="C672" i="5"/>
  <c r="H599" i="3"/>
  <c r="AJ672" i="5"/>
  <c r="B673" i="5"/>
  <c r="G600" i="3" s="1"/>
  <c r="J600" i="3" s="1"/>
  <c r="K600" i="3" s="1"/>
  <c r="L600" i="3" s="1"/>
  <c r="C673" i="5"/>
  <c r="AJ673" i="5"/>
  <c r="N751" i="1" s="1"/>
  <c r="C751" i="1" s="1"/>
  <c r="B674" i="5"/>
  <c r="G601" i="3"/>
  <c r="C674" i="5"/>
  <c r="H601" i="3" s="1"/>
  <c r="AJ674" i="5"/>
  <c r="N752" i="1"/>
  <c r="B675" i="5"/>
  <c r="G602" i="3" s="1"/>
  <c r="J602" i="3" s="1"/>
  <c r="K602" i="3" s="1"/>
  <c r="L602" i="3" s="1"/>
  <c r="C675" i="5"/>
  <c r="AJ675" i="5"/>
  <c r="B676" i="5"/>
  <c r="G603" i="3" s="1"/>
  <c r="C676" i="5"/>
  <c r="AJ676" i="5"/>
  <c r="B677" i="5"/>
  <c r="G604" i="3" s="1"/>
  <c r="C677" i="5"/>
  <c r="H604" i="3"/>
  <c r="AJ677" i="5"/>
  <c r="B678" i="5"/>
  <c r="G605" i="3" s="1"/>
  <c r="J605" i="3" s="1"/>
  <c r="K605" i="3" s="1"/>
  <c r="L605" i="3" s="1"/>
  <c r="C678" i="5"/>
  <c r="H605" i="3"/>
  <c r="AJ678" i="5"/>
  <c r="N756" i="1" s="1"/>
  <c r="B679" i="5"/>
  <c r="G606" i="3"/>
  <c r="C679" i="5"/>
  <c r="H606" i="3" s="1"/>
  <c r="J606" i="3" s="1"/>
  <c r="K606" i="3" s="1"/>
  <c r="L606" i="3" s="1"/>
  <c r="AJ679" i="5"/>
  <c r="N757" i="1"/>
  <c r="B680" i="5"/>
  <c r="G607" i="3" s="1"/>
  <c r="C680" i="5"/>
  <c r="H607" i="3"/>
  <c r="AJ680" i="5"/>
  <c r="N758" i="1" s="1"/>
  <c r="B681" i="5"/>
  <c r="G608" i="3" s="1"/>
  <c r="J608" i="3" s="1"/>
  <c r="K608" i="3" s="1"/>
  <c r="L608" i="3" s="1"/>
  <c r="C681" i="5"/>
  <c r="H608" i="3"/>
  <c r="AJ681" i="5"/>
  <c r="B682" i="5"/>
  <c r="C682" i="5"/>
  <c r="H609" i="3" s="1"/>
  <c r="J609" i="3" s="1"/>
  <c r="K609" i="3" s="1"/>
  <c r="L609" i="3" s="1"/>
  <c r="AJ682" i="5"/>
  <c r="N760" i="1"/>
  <c r="B683" i="5"/>
  <c r="G610" i="3" s="1"/>
  <c r="C683" i="5"/>
  <c r="H610" i="3" s="1"/>
  <c r="AJ683" i="5"/>
  <c r="N761" i="1"/>
  <c r="B684" i="5"/>
  <c r="G611" i="3" s="1"/>
  <c r="C684" i="5"/>
  <c r="H611" i="3" s="1"/>
  <c r="AJ684" i="5"/>
  <c r="N762" i="1"/>
  <c r="B685" i="5"/>
  <c r="G612" i="3" s="1"/>
  <c r="J612" i="3" s="1"/>
  <c r="K612" i="3" s="1"/>
  <c r="L612" i="3" s="1"/>
  <c r="C685" i="5"/>
  <c r="H612" i="3"/>
  <c r="AJ685" i="5"/>
  <c r="N763" i="1" s="1"/>
  <c r="B686" i="5"/>
  <c r="G613" i="3"/>
  <c r="C686" i="5"/>
  <c r="H613" i="3"/>
  <c r="J613" i="3" s="1"/>
  <c r="K613" i="3" s="1"/>
  <c r="L613" i="3" s="1"/>
  <c r="AJ686" i="5"/>
  <c r="B687" i="5"/>
  <c r="C687" i="5"/>
  <c r="H614" i="3"/>
  <c r="AJ687" i="5"/>
  <c r="N765" i="1" s="1"/>
  <c r="B688" i="5"/>
  <c r="C688" i="5"/>
  <c r="AJ688" i="5"/>
  <c r="B689" i="5"/>
  <c r="G616" i="3"/>
  <c r="C689" i="5"/>
  <c r="AJ689" i="5"/>
  <c r="N767" i="1" s="1"/>
  <c r="B690" i="5"/>
  <c r="G617" i="3"/>
  <c r="C690" i="5"/>
  <c r="H617" i="3" s="1"/>
  <c r="AJ690" i="5"/>
  <c r="D691" i="5"/>
  <c r="E691" i="5"/>
  <c r="G691" i="5"/>
  <c r="H691" i="5"/>
  <c r="G694" i="5" s="1"/>
  <c r="J691" i="5"/>
  <c r="J694" i="5" s="1"/>
  <c r="K691" i="5"/>
  <c r="M691" i="5"/>
  <c r="M694" i="5" s="1"/>
  <c r="N691" i="5"/>
  <c r="P691" i="5"/>
  <c r="Q691" i="5"/>
  <c r="S691" i="5"/>
  <c r="T691" i="5"/>
  <c r="V691" i="5"/>
  <c r="W691" i="5"/>
  <c r="Y691" i="5"/>
  <c r="Y694" i="5" s="1"/>
  <c r="Z691" i="5"/>
  <c r="AB691" i="5"/>
  <c r="AC691" i="5"/>
  <c r="AE691" i="5"/>
  <c r="AF691" i="5"/>
  <c r="AH691" i="5"/>
  <c r="AI691" i="5"/>
  <c r="B712" i="5"/>
  <c r="G631" i="3"/>
  <c r="C712" i="5"/>
  <c r="AJ712" i="5"/>
  <c r="N796" i="1" s="1"/>
  <c r="C796" i="1" s="1"/>
  <c r="B713" i="5"/>
  <c r="G632" i="3"/>
  <c r="C713" i="5"/>
  <c r="H632" i="3" s="1"/>
  <c r="AJ713" i="5"/>
  <c r="N797" i="1" s="1"/>
  <c r="B714" i="5"/>
  <c r="G633" i="3"/>
  <c r="C714" i="5"/>
  <c r="H633" i="3"/>
  <c r="J633" i="3" s="1"/>
  <c r="K633" i="3" s="1"/>
  <c r="L633" i="3" s="1"/>
  <c r="AJ714" i="5"/>
  <c r="N798" i="1" s="1"/>
  <c r="B715" i="5"/>
  <c r="G634" i="3"/>
  <c r="C715" i="5"/>
  <c r="H634" i="3" s="1"/>
  <c r="AJ715" i="5"/>
  <c r="N799" i="1"/>
  <c r="B716" i="5"/>
  <c r="G635" i="3" s="1"/>
  <c r="C716" i="5"/>
  <c r="H635" i="3"/>
  <c r="AJ716" i="5"/>
  <c r="B717" i="5"/>
  <c r="G636" i="3" s="1"/>
  <c r="J636" i="3" s="1"/>
  <c r="C717" i="5"/>
  <c r="H636" i="3"/>
  <c r="AJ717" i="5"/>
  <c r="B718" i="5"/>
  <c r="C718" i="5"/>
  <c r="H637" i="3"/>
  <c r="AJ718" i="5"/>
  <c r="N802" i="1" s="1"/>
  <c r="B719" i="5"/>
  <c r="G638" i="3"/>
  <c r="C719" i="5"/>
  <c r="AJ719" i="5"/>
  <c r="N803" i="1"/>
  <c r="B720" i="5"/>
  <c r="G639" i="3"/>
  <c r="C720" i="5"/>
  <c r="H639" i="3" s="1"/>
  <c r="AJ720" i="5"/>
  <c r="N804" i="1"/>
  <c r="B721" i="5"/>
  <c r="G640" i="3" s="1"/>
  <c r="J640" i="3" s="1"/>
  <c r="C721" i="5"/>
  <c r="AJ721" i="5"/>
  <c r="N805" i="1"/>
  <c r="B722" i="5"/>
  <c r="G641" i="3"/>
  <c r="C722" i="5"/>
  <c r="H641" i="3"/>
  <c r="AJ722" i="5"/>
  <c r="N806" i="1"/>
  <c r="B723" i="5"/>
  <c r="G642" i="3"/>
  <c r="J642" i="3" s="1"/>
  <c r="K642" i="3" s="1"/>
  <c r="L642" i="3" s="1"/>
  <c r="C723" i="5"/>
  <c r="H642" i="3"/>
  <c r="AJ723" i="5"/>
  <c r="N807" i="1" s="1"/>
  <c r="B724" i="5"/>
  <c r="C724" i="5"/>
  <c r="H643" i="3"/>
  <c r="AJ724" i="5"/>
  <c r="N808" i="1"/>
  <c r="B725" i="5"/>
  <c r="G644" i="3"/>
  <c r="C725" i="5"/>
  <c r="AJ725" i="5"/>
  <c r="N809" i="1" s="1"/>
  <c r="B726" i="5"/>
  <c r="G645" i="3" s="1"/>
  <c r="J645" i="3" s="1"/>
  <c r="K645" i="3" s="1"/>
  <c r="L645" i="3" s="1"/>
  <c r="C726" i="5"/>
  <c r="AJ726" i="5"/>
  <c r="N810" i="1" s="1"/>
  <c r="B727" i="5"/>
  <c r="G646" i="3" s="1"/>
  <c r="G669" i="3" s="1"/>
  <c r="C727" i="5"/>
  <c r="H646" i="3" s="1"/>
  <c r="AJ727" i="5"/>
  <c r="B728" i="5"/>
  <c r="G647" i="3"/>
  <c r="C728" i="5"/>
  <c r="H647" i="3"/>
  <c r="AJ728" i="5"/>
  <c r="N812" i="1"/>
  <c r="B729" i="5"/>
  <c r="G648" i="3"/>
  <c r="C729" i="5"/>
  <c r="H648" i="3"/>
  <c r="AJ729" i="5"/>
  <c r="N813" i="1"/>
  <c r="B730" i="5"/>
  <c r="G649" i="3"/>
  <c r="J649" i="3" s="1"/>
  <c r="K649" i="3" s="1"/>
  <c r="C730" i="5"/>
  <c r="H649" i="3" s="1"/>
  <c r="AJ730" i="5"/>
  <c r="N814" i="1" s="1"/>
  <c r="B731" i="5"/>
  <c r="G650" i="3" s="1"/>
  <c r="C731" i="5"/>
  <c r="H650" i="3" s="1"/>
  <c r="J650" i="3" s="1"/>
  <c r="AJ731" i="5"/>
  <c r="N815" i="1" s="1"/>
  <c r="B732" i="5"/>
  <c r="G651" i="3" s="1"/>
  <c r="C732" i="5"/>
  <c r="AJ732" i="5"/>
  <c r="B733" i="5"/>
  <c r="G652" i="3" s="1"/>
  <c r="C733" i="5"/>
  <c r="AJ733" i="5"/>
  <c r="N817" i="1"/>
  <c r="B734" i="5"/>
  <c r="G653" i="3"/>
  <c r="C734" i="5"/>
  <c r="AJ734" i="5"/>
  <c r="N818" i="1" s="1"/>
  <c r="B735" i="5"/>
  <c r="G654" i="3" s="1"/>
  <c r="C735" i="5"/>
  <c r="AJ735" i="5"/>
  <c r="N819" i="1"/>
  <c r="B736" i="5"/>
  <c r="G655" i="3"/>
  <c r="J655" i="3" s="1"/>
  <c r="C736" i="5"/>
  <c r="H655" i="3" s="1"/>
  <c r="AJ736" i="5"/>
  <c r="N820" i="1" s="1"/>
  <c r="B737" i="5"/>
  <c r="G656" i="3" s="1"/>
  <c r="C737" i="5"/>
  <c r="H656" i="3" s="1"/>
  <c r="AJ737" i="5"/>
  <c r="N821" i="1" s="1"/>
  <c r="B738" i="5"/>
  <c r="G657" i="3" s="1"/>
  <c r="J657" i="3" s="1"/>
  <c r="K657" i="3" s="1"/>
  <c r="L657" i="3" s="1"/>
  <c r="C738" i="5"/>
  <c r="H657" i="3"/>
  <c r="AJ738" i="5"/>
  <c r="N822" i="1"/>
  <c r="B739" i="5"/>
  <c r="G658" i="3"/>
  <c r="J658" i="3" s="1"/>
  <c r="C739" i="5"/>
  <c r="H658" i="3"/>
  <c r="AJ739" i="5"/>
  <c r="N823" i="1" s="1"/>
  <c r="B740" i="5"/>
  <c r="G659" i="3" s="1"/>
  <c r="C740" i="5"/>
  <c r="H659" i="3" s="1"/>
  <c r="AJ740" i="5"/>
  <c r="N824" i="1" s="1"/>
  <c r="B741" i="5"/>
  <c r="G660" i="3" s="1"/>
  <c r="C741" i="5"/>
  <c r="H660" i="3" s="1"/>
  <c r="AJ741" i="5"/>
  <c r="N825" i="1" s="1"/>
  <c r="B742" i="5"/>
  <c r="C742" i="5"/>
  <c r="H661" i="3"/>
  <c r="AJ742" i="5"/>
  <c r="N826" i="1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G664" i="3" s="1"/>
  <c r="C745" i="5"/>
  <c r="AJ745" i="5"/>
  <c r="N829" i="1"/>
  <c r="B746" i="5"/>
  <c r="G665" i="3"/>
  <c r="J665" i="3" s="1"/>
  <c r="C746" i="5"/>
  <c r="AJ746" i="5"/>
  <c r="N830" i="1"/>
  <c r="B747" i="5"/>
  <c r="G666" i="3"/>
  <c r="C747" i="5"/>
  <c r="H666" i="3"/>
  <c r="AJ747" i="5"/>
  <c r="N831" i="1"/>
  <c r="B748" i="5"/>
  <c r="G667" i="3"/>
  <c r="C748" i="5"/>
  <c r="AJ748" i="5"/>
  <c r="N832" i="1"/>
  <c r="C832" i="1" s="1"/>
  <c r="C862" i="4" s="1"/>
  <c r="P862" i="4" s="1"/>
  <c r="B749" i="5"/>
  <c r="G668" i="3" s="1"/>
  <c r="C749" i="5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S753" i="5"/>
  <c r="T750" i="5"/>
  <c r="V750" i="5"/>
  <c r="W750" i="5"/>
  <c r="Y750" i="5"/>
  <c r="Z750" i="5"/>
  <c r="AB750" i="5"/>
  <c r="AC750" i="5"/>
  <c r="AE750" i="5"/>
  <c r="AF750" i="5"/>
  <c r="AH750" i="5"/>
  <c r="AI750" i="5"/>
  <c r="D34" i="4"/>
  <c r="D45" i="4" s="1"/>
  <c r="E34" i="4"/>
  <c r="F34" i="4"/>
  <c r="F45" i="4" s="1"/>
  <c r="G34" i="4"/>
  <c r="H34" i="4"/>
  <c r="H45" i="4"/>
  <c r="I34" i="4"/>
  <c r="I45" i="4" s="1"/>
  <c r="J34" i="4"/>
  <c r="J45" i="4"/>
  <c r="K34" i="4"/>
  <c r="K45" i="4" s="1"/>
  <c r="L34" i="4"/>
  <c r="L45" i="4"/>
  <c r="M34" i="4"/>
  <c r="M45" i="4" s="1"/>
  <c r="N34" i="4"/>
  <c r="N45" i="4" s="1"/>
  <c r="O34" i="4"/>
  <c r="O45" i="4"/>
  <c r="E45" i="4"/>
  <c r="G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1" i="3"/>
  <c r="F14" i="3"/>
  <c r="F17" i="3"/>
  <c r="F31" i="3"/>
  <c r="F25" i="3"/>
  <c r="F22" i="3"/>
  <c r="F44" i="3"/>
  <c r="F64" i="3"/>
  <c r="H64" i="3"/>
  <c r="F65" i="3"/>
  <c r="F66" i="3"/>
  <c r="H66" i="3"/>
  <c r="F67" i="3"/>
  <c r="F68" i="3"/>
  <c r="H68" i="3"/>
  <c r="J68" i="3"/>
  <c r="F69" i="3"/>
  <c r="G69" i="3"/>
  <c r="F70" i="3"/>
  <c r="F71" i="3"/>
  <c r="F72" i="3"/>
  <c r="H72" i="3"/>
  <c r="F73" i="3"/>
  <c r="G73" i="3"/>
  <c r="F74" i="3"/>
  <c r="F75" i="3"/>
  <c r="G75" i="3"/>
  <c r="J75" i="3"/>
  <c r="K75" i="3" s="1"/>
  <c r="L75" i="3" s="1"/>
  <c r="F76" i="3"/>
  <c r="F77" i="3"/>
  <c r="F78" i="3"/>
  <c r="F79" i="3"/>
  <c r="G79" i="3"/>
  <c r="F80" i="3"/>
  <c r="F81" i="3"/>
  <c r="F82" i="3"/>
  <c r="H82" i="3"/>
  <c r="F83" i="3"/>
  <c r="F84" i="3"/>
  <c r="H84" i="3"/>
  <c r="F85" i="3"/>
  <c r="F86" i="3"/>
  <c r="F87" i="3"/>
  <c r="F88" i="3"/>
  <c r="F89" i="3"/>
  <c r="F90" i="3"/>
  <c r="K90" i="3" s="1"/>
  <c r="L90" i="3" s="1"/>
  <c r="F91" i="3"/>
  <c r="K91" i="3" s="1"/>
  <c r="L91" i="3" s="1"/>
  <c r="F92" i="3"/>
  <c r="G92" i="3"/>
  <c r="H92" i="3"/>
  <c r="F93" i="3"/>
  <c r="F94" i="3"/>
  <c r="F95" i="3"/>
  <c r="F96" i="3"/>
  <c r="F97" i="3"/>
  <c r="G97" i="3"/>
  <c r="J97" i="3" s="1"/>
  <c r="F98" i="3"/>
  <c r="F99" i="3"/>
  <c r="G99" i="3"/>
  <c r="J99" i="3" s="1"/>
  <c r="F100" i="3"/>
  <c r="F101" i="3"/>
  <c r="G101" i="3"/>
  <c r="C102" i="3"/>
  <c r="D102" i="3"/>
  <c r="F115" i="3"/>
  <c r="F116" i="3"/>
  <c r="G116" i="3"/>
  <c r="F117" i="3"/>
  <c r="F118" i="3"/>
  <c r="F119" i="3"/>
  <c r="F120" i="3"/>
  <c r="F121" i="3"/>
  <c r="G121" i="3"/>
  <c r="F122" i="3"/>
  <c r="F123" i="3"/>
  <c r="K123" i="3"/>
  <c r="L123" i="3" s="1"/>
  <c r="F124" i="3"/>
  <c r="F125" i="3"/>
  <c r="F126" i="3"/>
  <c r="F127" i="3"/>
  <c r="F128" i="3"/>
  <c r="H128" i="3"/>
  <c r="J128" i="3"/>
  <c r="F129" i="3"/>
  <c r="H129" i="3"/>
  <c r="F130" i="3"/>
  <c r="F131" i="3"/>
  <c r="L131" i="3"/>
  <c r="H131" i="3"/>
  <c r="J131" i="3" s="1"/>
  <c r="K131" i="3" s="1"/>
  <c r="F132" i="3"/>
  <c r="G132" i="3"/>
  <c r="H132" i="3"/>
  <c r="F133" i="3"/>
  <c r="F134" i="3"/>
  <c r="F135" i="3"/>
  <c r="F136" i="3"/>
  <c r="F137" i="3"/>
  <c r="H137" i="3"/>
  <c r="F138" i="3"/>
  <c r="F139" i="3"/>
  <c r="F140" i="3"/>
  <c r="F141" i="3"/>
  <c r="K141" i="3" s="1"/>
  <c r="L141" i="3" s="1"/>
  <c r="F142" i="3"/>
  <c r="F143" i="3"/>
  <c r="F144" i="3"/>
  <c r="G144" i="3"/>
  <c r="J144" i="3" s="1"/>
  <c r="K144" i="3" s="1"/>
  <c r="L144" i="3" s="1"/>
  <c r="F145" i="3"/>
  <c r="F146" i="3"/>
  <c r="F147" i="3"/>
  <c r="F148" i="3"/>
  <c r="H148" i="3"/>
  <c r="J148" i="3" s="1"/>
  <c r="F149" i="3"/>
  <c r="H149" i="3"/>
  <c r="F150" i="3"/>
  <c r="H150" i="3"/>
  <c r="F151" i="3"/>
  <c r="F152" i="3"/>
  <c r="C153" i="3"/>
  <c r="D15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H184" i="3"/>
  <c r="J184" i="3" s="1"/>
  <c r="K184" i="3" s="1"/>
  <c r="L184" i="3" s="1"/>
  <c r="F185" i="3"/>
  <c r="F186" i="3"/>
  <c r="F187" i="3"/>
  <c r="K187" i="3" s="1"/>
  <c r="L187" i="3" s="1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01" i="3"/>
  <c r="F202" i="3"/>
  <c r="H202" i="3"/>
  <c r="F203" i="3"/>
  <c r="F204" i="3"/>
  <c r="C205" i="3"/>
  <c r="D205" i="3"/>
  <c r="F218" i="3"/>
  <c r="F219" i="3"/>
  <c r="F220" i="3"/>
  <c r="F221" i="3"/>
  <c r="F222" i="3"/>
  <c r="F223" i="3"/>
  <c r="F224" i="3"/>
  <c r="F225" i="3"/>
  <c r="K225" i="3" s="1"/>
  <c r="L225" i="3" s="1"/>
  <c r="F226" i="3"/>
  <c r="F227" i="3"/>
  <c r="F228" i="3"/>
  <c r="F229" i="3"/>
  <c r="F230" i="3"/>
  <c r="G230" i="3"/>
  <c r="H230" i="3"/>
  <c r="J230" i="3" s="1"/>
  <c r="K230" i="3" s="1"/>
  <c r="L230" i="3" s="1"/>
  <c r="F231" i="3"/>
  <c r="F232" i="3"/>
  <c r="F233" i="3"/>
  <c r="H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J242" i="3" s="1"/>
  <c r="K242" i="3" s="1"/>
  <c r="L242" i="3" s="1"/>
  <c r="F243" i="3"/>
  <c r="F244" i="3"/>
  <c r="F245" i="3"/>
  <c r="F246" i="3"/>
  <c r="F247" i="3"/>
  <c r="G247" i="3"/>
  <c r="J247" i="3" s="1"/>
  <c r="K247" i="3" s="1"/>
  <c r="L247" i="3" s="1"/>
  <c r="F248" i="3"/>
  <c r="F249" i="3"/>
  <c r="H249" i="3"/>
  <c r="F250" i="3"/>
  <c r="F251" i="3"/>
  <c r="G251" i="3"/>
  <c r="J251" i="3"/>
  <c r="K251" i="3" s="1"/>
  <c r="L251" i="3"/>
  <c r="F252" i="3"/>
  <c r="H252" i="3"/>
  <c r="J252" i="3" s="1"/>
  <c r="F253" i="3"/>
  <c r="F254" i="3"/>
  <c r="F255" i="3"/>
  <c r="C256" i="3"/>
  <c r="D256" i="3"/>
  <c r="F270" i="3"/>
  <c r="F271" i="3"/>
  <c r="F272" i="3"/>
  <c r="F273" i="3"/>
  <c r="F274" i="3"/>
  <c r="F275" i="3"/>
  <c r="F276" i="3"/>
  <c r="F277" i="3"/>
  <c r="F278" i="3"/>
  <c r="F279" i="3"/>
  <c r="F280" i="3"/>
  <c r="K280" i="3" s="1"/>
  <c r="L280" i="3" s="1"/>
  <c r="F281" i="3"/>
  <c r="F282" i="3"/>
  <c r="F283" i="3"/>
  <c r="F284" i="3"/>
  <c r="H284" i="3"/>
  <c r="F285" i="3"/>
  <c r="F286" i="3"/>
  <c r="F287" i="3"/>
  <c r="F288" i="3"/>
  <c r="F289" i="3"/>
  <c r="G289" i="3"/>
  <c r="J289" i="3"/>
  <c r="F290" i="3"/>
  <c r="F291" i="3"/>
  <c r="F292" i="3"/>
  <c r="F293" i="3"/>
  <c r="F294" i="3"/>
  <c r="F295" i="3"/>
  <c r="F296" i="3"/>
  <c r="H296" i="3"/>
  <c r="F297" i="3"/>
  <c r="H297" i="3"/>
  <c r="F298" i="3"/>
  <c r="F299" i="3"/>
  <c r="G299" i="3"/>
  <c r="H299" i="3"/>
  <c r="F300" i="3"/>
  <c r="F301" i="3"/>
  <c r="H301" i="3"/>
  <c r="F302" i="3"/>
  <c r="F303" i="3"/>
  <c r="F304" i="3"/>
  <c r="F305" i="3"/>
  <c r="F306" i="3"/>
  <c r="F307" i="3"/>
  <c r="H307" i="3"/>
  <c r="J307" i="3" s="1"/>
  <c r="C308" i="3"/>
  <c r="D308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G333" i="3"/>
  <c r="J333" i="3"/>
  <c r="K333" i="3" s="1"/>
  <c r="L333" i="3" s="1"/>
  <c r="F334" i="3"/>
  <c r="H334" i="3"/>
  <c r="F335" i="3"/>
  <c r="F336" i="3"/>
  <c r="F337" i="3"/>
  <c r="F338" i="3"/>
  <c r="F339" i="3"/>
  <c r="G339" i="3"/>
  <c r="J339" i="3" s="1"/>
  <c r="F340" i="3"/>
  <c r="F341" i="3"/>
  <c r="F342" i="3"/>
  <c r="F343" i="3"/>
  <c r="F344" i="3"/>
  <c r="F345" i="3"/>
  <c r="F346" i="3"/>
  <c r="F347" i="3"/>
  <c r="F348" i="3"/>
  <c r="F349" i="3"/>
  <c r="F350" i="3"/>
  <c r="F351" i="3"/>
  <c r="K351" i="3"/>
  <c r="L351" i="3" s="1"/>
  <c r="F352" i="3"/>
  <c r="F353" i="3"/>
  <c r="H353" i="3"/>
  <c r="F354" i="3"/>
  <c r="F355" i="3"/>
  <c r="F356" i="3"/>
  <c r="G356" i="3"/>
  <c r="J356" i="3" s="1"/>
  <c r="H356" i="3"/>
  <c r="F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H406" i="3"/>
  <c r="J406" i="3" s="1"/>
  <c r="F407" i="3"/>
  <c r="H407" i="3"/>
  <c r="J407" i="3" s="1"/>
  <c r="K407" i="3" s="1"/>
  <c r="L407" i="3" s="1"/>
  <c r="F408" i="3"/>
  <c r="F409" i="3"/>
  <c r="H409" i="3"/>
  <c r="F410" i="3"/>
  <c r="F411" i="3"/>
  <c r="C412" i="3"/>
  <c r="D412" i="3"/>
  <c r="F426" i="3"/>
  <c r="F427" i="3"/>
  <c r="F429" i="3"/>
  <c r="F431" i="3"/>
  <c r="F430" i="3"/>
  <c r="F455" i="3"/>
  <c r="F435" i="3"/>
  <c r="F433" i="3"/>
  <c r="F436" i="3"/>
  <c r="F432" i="3"/>
  <c r="F452" i="3"/>
  <c r="F443" i="3"/>
  <c r="F458" i="3"/>
  <c r="F442" i="3"/>
  <c r="F444" i="3"/>
  <c r="F438" i="3"/>
  <c r="F434" i="3"/>
  <c r="F459" i="3"/>
  <c r="F448" i="3"/>
  <c r="F454" i="3"/>
  <c r="F437" i="3"/>
  <c r="F441" i="3"/>
  <c r="F460" i="3"/>
  <c r="J460" i="3"/>
  <c r="F453" i="3"/>
  <c r="K453" i="3"/>
  <c r="L453" i="3" s="1"/>
  <c r="J453" i="3"/>
  <c r="F461" i="3"/>
  <c r="F439" i="3"/>
  <c r="F428" i="3"/>
  <c r="F447" i="3"/>
  <c r="F449" i="3"/>
  <c r="F462" i="3"/>
  <c r="F445" i="3"/>
  <c r="F451" i="3"/>
  <c r="F450" i="3"/>
  <c r="F463" i="3"/>
  <c r="F457" i="3"/>
  <c r="F456" i="3"/>
  <c r="F440" i="3"/>
  <c r="F446" i="3"/>
  <c r="C464" i="3"/>
  <c r="D464" i="3"/>
  <c r="F478" i="3"/>
  <c r="F479" i="3"/>
  <c r="H479" i="3"/>
  <c r="F480" i="3"/>
  <c r="F481" i="3"/>
  <c r="F482" i="3"/>
  <c r="F483" i="3"/>
  <c r="G483" i="3"/>
  <c r="J483" i="3" s="1"/>
  <c r="K483" i="3" s="1"/>
  <c r="L483" i="3" s="1"/>
  <c r="F484" i="3"/>
  <c r="F485" i="3"/>
  <c r="F486" i="3"/>
  <c r="F487" i="3"/>
  <c r="G487" i="3"/>
  <c r="F488" i="3"/>
  <c r="F489" i="3"/>
  <c r="F490" i="3"/>
  <c r="G490" i="3"/>
  <c r="J490" i="3" s="1"/>
  <c r="F491" i="3"/>
  <c r="F492" i="3"/>
  <c r="F493" i="3"/>
  <c r="F494" i="3"/>
  <c r="F495" i="3"/>
  <c r="G495" i="3"/>
  <c r="F496" i="3"/>
  <c r="F497" i="3"/>
  <c r="F498" i="3"/>
  <c r="F499" i="3"/>
  <c r="F500" i="3"/>
  <c r="G500" i="3"/>
  <c r="J500" i="3" s="1"/>
  <c r="H500" i="3"/>
  <c r="F501" i="3"/>
  <c r="F502" i="3"/>
  <c r="F503" i="3"/>
  <c r="F504" i="3"/>
  <c r="F505" i="3"/>
  <c r="F506" i="3"/>
  <c r="F507" i="3"/>
  <c r="G507" i="3"/>
  <c r="F508" i="3"/>
  <c r="F509" i="3"/>
  <c r="F510" i="3"/>
  <c r="K510" i="3" s="1"/>
  <c r="L510" i="3" s="1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K539" i="3"/>
  <c r="L539" i="3" s="1"/>
  <c r="F540" i="3"/>
  <c r="F541" i="3"/>
  <c r="F542" i="3"/>
  <c r="F543" i="3"/>
  <c r="F544" i="3"/>
  <c r="F545" i="3"/>
  <c r="F546" i="3"/>
  <c r="H546" i="3"/>
  <c r="F547" i="3"/>
  <c r="F548" i="3"/>
  <c r="K548" i="3" s="1"/>
  <c r="F549" i="3"/>
  <c r="F550" i="3"/>
  <c r="F551" i="3"/>
  <c r="F552" i="3"/>
  <c r="G552" i="3"/>
  <c r="J552" i="3" s="1"/>
  <c r="K552" i="3" s="1"/>
  <c r="L552" i="3" s="1"/>
  <c r="H552" i="3"/>
  <c r="F553" i="3"/>
  <c r="H553" i="3"/>
  <c r="F554" i="3"/>
  <c r="H554" i="3"/>
  <c r="F555" i="3"/>
  <c r="F556" i="3"/>
  <c r="F557" i="3"/>
  <c r="F558" i="3"/>
  <c r="H558" i="3"/>
  <c r="F559" i="3"/>
  <c r="F560" i="3"/>
  <c r="F561" i="3"/>
  <c r="F562" i="3"/>
  <c r="F563" i="3"/>
  <c r="F564" i="3"/>
  <c r="F565" i="3"/>
  <c r="K565" i="3" s="1"/>
  <c r="L565" i="3" s="1"/>
  <c r="F566" i="3"/>
  <c r="C567" i="3"/>
  <c r="D567" i="3"/>
  <c r="F580" i="3"/>
  <c r="F581" i="3"/>
  <c r="F582" i="3"/>
  <c r="F583" i="3"/>
  <c r="F584" i="3"/>
  <c r="F585" i="3"/>
  <c r="H585" i="3"/>
  <c r="F586" i="3"/>
  <c r="F587" i="3"/>
  <c r="H587" i="3"/>
  <c r="F588" i="3"/>
  <c r="F589" i="3"/>
  <c r="F590" i="3"/>
  <c r="K590" i="3" s="1"/>
  <c r="L590" i="3" s="1"/>
  <c r="F591" i="3"/>
  <c r="G591" i="3"/>
  <c r="J591" i="3" s="1"/>
  <c r="F592" i="3"/>
  <c r="H592" i="3"/>
  <c r="F593" i="3"/>
  <c r="F594" i="3"/>
  <c r="H594" i="3"/>
  <c r="F595" i="3"/>
  <c r="F596" i="3"/>
  <c r="F597" i="3"/>
  <c r="G597" i="3"/>
  <c r="J597" i="3" s="1"/>
  <c r="K597" i="3" s="1"/>
  <c r="L597" i="3" s="1"/>
  <c r="F598" i="3"/>
  <c r="F599" i="3"/>
  <c r="F600" i="3"/>
  <c r="H600" i="3"/>
  <c r="F601" i="3"/>
  <c r="F602" i="3"/>
  <c r="H602" i="3"/>
  <c r="F603" i="3"/>
  <c r="F604" i="3"/>
  <c r="F605" i="3"/>
  <c r="F606" i="3"/>
  <c r="F607" i="3"/>
  <c r="F608" i="3"/>
  <c r="F609" i="3"/>
  <c r="G609" i="3"/>
  <c r="F610" i="3"/>
  <c r="F611" i="3"/>
  <c r="F612" i="3"/>
  <c r="F613" i="3"/>
  <c r="F614" i="3"/>
  <c r="G614" i="3"/>
  <c r="J614" i="3" s="1"/>
  <c r="F615" i="3"/>
  <c r="G615" i="3"/>
  <c r="H615" i="3"/>
  <c r="J615" i="3" s="1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F638" i="3"/>
  <c r="H638" i="3"/>
  <c r="J638" i="3"/>
  <c r="K638" i="3" s="1"/>
  <c r="L638" i="3" s="1"/>
  <c r="F639" i="3"/>
  <c r="F640" i="3"/>
  <c r="H640" i="3"/>
  <c r="F641" i="3"/>
  <c r="F642" i="3"/>
  <c r="F643" i="3"/>
  <c r="G643" i="3"/>
  <c r="J643" i="3" s="1"/>
  <c r="F644" i="3"/>
  <c r="F645" i="3"/>
  <c r="H645" i="3"/>
  <c r="F646" i="3"/>
  <c r="F647" i="3"/>
  <c r="F648" i="3"/>
  <c r="F649" i="3"/>
  <c r="F650" i="3"/>
  <c r="F651" i="3"/>
  <c r="K651" i="3" s="1"/>
  <c r="L651" i="3" s="1"/>
  <c r="H651" i="3"/>
  <c r="F652" i="3"/>
  <c r="H652" i="3"/>
  <c r="F653" i="3"/>
  <c r="K653" i="3" s="1"/>
  <c r="L653" i="3" s="1"/>
  <c r="H653" i="3"/>
  <c r="J653" i="3" s="1"/>
  <c r="F654" i="3"/>
  <c r="H654" i="3"/>
  <c r="F655" i="3"/>
  <c r="F656" i="3"/>
  <c r="F657" i="3"/>
  <c r="F658" i="3"/>
  <c r="F659" i="3"/>
  <c r="F660" i="3"/>
  <c r="F661" i="3"/>
  <c r="G661" i="3"/>
  <c r="J661" i="3" s="1"/>
  <c r="K661" i="3" s="1"/>
  <c r="L661" i="3" s="1"/>
  <c r="F662" i="3"/>
  <c r="F663" i="3"/>
  <c r="F664" i="3"/>
  <c r="H664" i="3"/>
  <c r="F665" i="3"/>
  <c r="H665" i="3"/>
  <c r="F666" i="3"/>
  <c r="F667" i="3"/>
  <c r="H667" i="3"/>
  <c r="F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 s="1"/>
  <c r="B103" i="2"/>
  <c r="F140" i="2"/>
  <c r="B143" i="2"/>
  <c r="F132" i="2" s="1"/>
  <c r="B183" i="2"/>
  <c r="F175" i="2"/>
  <c r="B223" i="2"/>
  <c r="F213" i="2" s="1"/>
  <c r="F254" i="2"/>
  <c r="B262" i="2"/>
  <c r="F258" i="2" s="1"/>
  <c r="B301" i="2"/>
  <c r="F293" i="2" s="1"/>
  <c r="B340" i="2"/>
  <c r="F332" i="2" s="1"/>
  <c r="B368" i="2"/>
  <c r="B380" i="2" s="1"/>
  <c r="B378" i="2"/>
  <c r="B407" i="2"/>
  <c r="B417" i="2"/>
  <c r="B419" i="2" s="1"/>
  <c r="F405" i="2" s="1"/>
  <c r="B446" i="2"/>
  <c r="B458" i="2"/>
  <c r="B456" i="2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D75" i="1"/>
  <c r="F75" i="1"/>
  <c r="G75" i="1"/>
  <c r="H75" i="1"/>
  <c r="I75" i="1"/>
  <c r="J75" i="1"/>
  <c r="K75" i="1"/>
  <c r="L75" i="1"/>
  <c r="M75" i="1"/>
  <c r="D76" i="1"/>
  <c r="C76" i="1" s="1"/>
  <c r="C77" i="4" s="1"/>
  <c r="E76" i="1"/>
  <c r="F76" i="1"/>
  <c r="G76" i="1"/>
  <c r="H76" i="1"/>
  <c r="I76" i="1"/>
  <c r="J76" i="1"/>
  <c r="K76" i="1"/>
  <c r="L76" i="1"/>
  <c r="M76" i="1"/>
  <c r="D77" i="1"/>
  <c r="F77" i="1"/>
  <c r="G77" i="1"/>
  <c r="H77" i="1"/>
  <c r="I77" i="1"/>
  <c r="J77" i="1"/>
  <c r="L77" i="1"/>
  <c r="M77" i="1"/>
  <c r="N77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G81" i="1"/>
  <c r="H81" i="1"/>
  <c r="I81" i="1"/>
  <c r="K81" i="1"/>
  <c r="L81" i="1"/>
  <c r="M81" i="1"/>
  <c r="D83" i="1"/>
  <c r="E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I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I88" i="1"/>
  <c r="J88" i="1"/>
  <c r="K88" i="1"/>
  <c r="L88" i="1"/>
  <c r="M88" i="1"/>
  <c r="N88" i="1"/>
  <c r="D89" i="1"/>
  <c r="G89" i="1"/>
  <c r="I89" i="1"/>
  <c r="J89" i="1"/>
  <c r="K89" i="1"/>
  <c r="L89" i="1"/>
  <c r="M89" i="1"/>
  <c r="N89" i="1"/>
  <c r="F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I92" i="1"/>
  <c r="J92" i="1"/>
  <c r="K92" i="1"/>
  <c r="L92" i="1"/>
  <c r="M92" i="1"/>
  <c r="D93" i="1"/>
  <c r="E93" i="1"/>
  <c r="G93" i="1"/>
  <c r="H93" i="1"/>
  <c r="I93" i="1"/>
  <c r="J93" i="1"/>
  <c r="L93" i="1"/>
  <c r="M93" i="1"/>
  <c r="N93" i="1"/>
  <c r="D95" i="1"/>
  <c r="E95" i="1"/>
  <c r="F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D97" i="1"/>
  <c r="G97" i="1"/>
  <c r="I97" i="1"/>
  <c r="J97" i="1"/>
  <c r="K97" i="1"/>
  <c r="L97" i="1"/>
  <c r="M97" i="1"/>
  <c r="N97" i="1"/>
  <c r="D99" i="1"/>
  <c r="E99" i="1"/>
  <c r="F99" i="1"/>
  <c r="G99" i="1"/>
  <c r="H99" i="1"/>
  <c r="I99" i="1"/>
  <c r="J99" i="1"/>
  <c r="K99" i="1"/>
  <c r="L99" i="1"/>
  <c r="M99" i="1"/>
  <c r="D100" i="1"/>
  <c r="E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M102" i="1"/>
  <c r="D103" i="1"/>
  <c r="E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C104" i="1" s="1"/>
  <c r="J104" i="1"/>
  <c r="K104" i="1"/>
  <c r="L104" i="1"/>
  <c r="M104" i="1"/>
  <c r="D105" i="1"/>
  <c r="E105" i="1"/>
  <c r="G105" i="1"/>
  <c r="H105" i="1"/>
  <c r="I105" i="1"/>
  <c r="J105" i="1"/>
  <c r="K105" i="1"/>
  <c r="L105" i="1"/>
  <c r="M105" i="1"/>
  <c r="N105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G109" i="1"/>
  <c r="H109" i="1"/>
  <c r="I109" i="1"/>
  <c r="K109" i="1"/>
  <c r="L109" i="1"/>
  <c r="M109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M139" i="1"/>
  <c r="D140" i="1"/>
  <c r="E140" i="1"/>
  <c r="F140" i="1"/>
  <c r="G140" i="1"/>
  <c r="H140" i="1"/>
  <c r="I140" i="1"/>
  <c r="J140" i="1"/>
  <c r="K140" i="1"/>
  <c r="L140" i="1"/>
  <c r="M140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I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C146" i="1" s="1"/>
  <c r="K146" i="1"/>
  <c r="L146" i="1"/>
  <c r="M146" i="1"/>
  <c r="D148" i="1"/>
  <c r="E148" i="1"/>
  <c r="F148" i="1"/>
  <c r="G148" i="1"/>
  <c r="H148" i="1"/>
  <c r="I148" i="1"/>
  <c r="J148" i="1"/>
  <c r="K148" i="1"/>
  <c r="C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M150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M154" i="1"/>
  <c r="E156" i="1"/>
  <c r="F156" i="1"/>
  <c r="G156" i="1"/>
  <c r="H156" i="1"/>
  <c r="I156" i="1"/>
  <c r="J156" i="1"/>
  <c r="K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N158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F162" i="1"/>
  <c r="G162" i="1"/>
  <c r="I162" i="1"/>
  <c r="J162" i="1"/>
  <c r="K162" i="1"/>
  <c r="L162" i="1"/>
  <c r="M162" i="1"/>
  <c r="N162" i="1"/>
  <c r="D164" i="1"/>
  <c r="E164" i="1"/>
  <c r="F164" i="1"/>
  <c r="G164" i="1"/>
  <c r="C164" i="1" s="1"/>
  <c r="C169" i="4" s="1"/>
  <c r="H164" i="1"/>
  <c r="I164" i="1"/>
  <c r="J164" i="1"/>
  <c r="K164" i="1"/>
  <c r="L164" i="1"/>
  <c r="M164" i="1"/>
  <c r="D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I166" i="1"/>
  <c r="J166" i="1"/>
  <c r="K166" i="1"/>
  <c r="L166" i="1"/>
  <c r="M166" i="1"/>
  <c r="D168" i="1"/>
  <c r="E168" i="1"/>
  <c r="F168" i="1"/>
  <c r="G168" i="1"/>
  <c r="H168" i="1"/>
  <c r="I168" i="1"/>
  <c r="J168" i="1"/>
  <c r="K168" i="1"/>
  <c r="L168" i="1"/>
  <c r="M168" i="1"/>
  <c r="D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D172" i="1"/>
  <c r="G172" i="1"/>
  <c r="C172" i="1" s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M173" i="1"/>
  <c r="N173" i="1"/>
  <c r="D174" i="1"/>
  <c r="E174" i="1"/>
  <c r="F174" i="1"/>
  <c r="G174" i="1"/>
  <c r="I174" i="1"/>
  <c r="J174" i="1"/>
  <c r="K174" i="1"/>
  <c r="L174" i="1"/>
  <c r="M174" i="1"/>
  <c r="N174" i="1"/>
  <c r="D176" i="1"/>
  <c r="E176" i="1"/>
  <c r="F176" i="1"/>
  <c r="G176" i="1"/>
  <c r="H176" i="1"/>
  <c r="I176" i="1"/>
  <c r="J176" i="1"/>
  <c r="K176" i="1"/>
  <c r="L176" i="1"/>
  <c r="M176" i="1"/>
  <c r="F204" i="1"/>
  <c r="G204" i="1"/>
  <c r="H204" i="1"/>
  <c r="I204" i="1"/>
  <c r="J204" i="1"/>
  <c r="L204" i="1"/>
  <c r="M204" i="1"/>
  <c r="D205" i="1"/>
  <c r="E205" i="1"/>
  <c r="F205" i="1"/>
  <c r="H205" i="1"/>
  <c r="K205" i="1"/>
  <c r="M205" i="1"/>
  <c r="D206" i="1"/>
  <c r="E206" i="1"/>
  <c r="G206" i="1"/>
  <c r="H206" i="1"/>
  <c r="I206" i="1"/>
  <c r="J206" i="1"/>
  <c r="K206" i="1"/>
  <c r="L206" i="1"/>
  <c r="M206" i="1"/>
  <c r="D207" i="1"/>
  <c r="K207" i="1"/>
  <c r="L207" i="1"/>
  <c r="M207" i="1"/>
  <c r="D209" i="1"/>
  <c r="E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C215" i="1" s="1"/>
  <c r="F215" i="1"/>
  <c r="H215" i="1"/>
  <c r="K215" i="1"/>
  <c r="M215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C219" i="1" s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M223" i="1"/>
  <c r="N223" i="1"/>
  <c r="I224" i="1"/>
  <c r="D225" i="1"/>
  <c r="E225" i="1"/>
  <c r="F225" i="1"/>
  <c r="H225" i="1"/>
  <c r="I225" i="1"/>
  <c r="K225" i="1"/>
  <c r="L225" i="1"/>
  <c r="M225" i="1"/>
  <c r="D226" i="1"/>
  <c r="E226" i="1"/>
  <c r="F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9" i="1"/>
  <c r="E229" i="1"/>
  <c r="F229" i="1"/>
  <c r="H229" i="1"/>
  <c r="I229" i="1"/>
  <c r="J229" i="1"/>
  <c r="K229" i="1"/>
  <c r="N229" i="1"/>
  <c r="D230" i="1"/>
  <c r="E230" i="1"/>
  <c r="F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D233" i="1"/>
  <c r="E233" i="1"/>
  <c r="F233" i="1"/>
  <c r="G233" i="1"/>
  <c r="H233" i="1"/>
  <c r="I233" i="1"/>
  <c r="K233" i="1"/>
  <c r="L233" i="1"/>
  <c r="M233" i="1"/>
  <c r="D234" i="1"/>
  <c r="E234" i="1"/>
  <c r="H234" i="1"/>
  <c r="I234" i="1"/>
  <c r="J234" i="1"/>
  <c r="K234" i="1"/>
  <c r="M234" i="1"/>
  <c r="N234" i="1"/>
  <c r="D235" i="1"/>
  <c r="E235" i="1"/>
  <c r="F235" i="1"/>
  <c r="G235" i="1"/>
  <c r="K235" i="1"/>
  <c r="M235" i="1"/>
  <c r="D237" i="1"/>
  <c r="E237" i="1"/>
  <c r="F237" i="1"/>
  <c r="H237" i="1"/>
  <c r="I237" i="1"/>
  <c r="K237" i="1"/>
  <c r="M237" i="1"/>
  <c r="D238" i="1"/>
  <c r="E238" i="1"/>
  <c r="G238" i="1"/>
  <c r="H238" i="1"/>
  <c r="I238" i="1"/>
  <c r="J238" i="1"/>
  <c r="K238" i="1"/>
  <c r="L238" i="1"/>
  <c r="M238" i="1"/>
  <c r="D239" i="1"/>
  <c r="E239" i="1"/>
  <c r="F239" i="1"/>
  <c r="I239" i="1"/>
  <c r="C239" i="1" s="1"/>
  <c r="C247" i="4" s="1"/>
  <c r="K239" i="1"/>
  <c r="N239" i="1"/>
  <c r="D241" i="1"/>
  <c r="E241" i="1"/>
  <c r="H241" i="1"/>
  <c r="I241" i="1"/>
  <c r="K241" i="1"/>
  <c r="L241" i="1"/>
  <c r="M241" i="1"/>
  <c r="D270" i="1"/>
  <c r="E270" i="1"/>
  <c r="F270" i="1"/>
  <c r="F269" i="1" s="1"/>
  <c r="H270" i="1"/>
  <c r="J270" i="1"/>
  <c r="K270" i="1"/>
  <c r="K269" i="1"/>
  <c r="L270" i="1"/>
  <c r="M270" i="1"/>
  <c r="N270" i="1"/>
  <c r="D271" i="1"/>
  <c r="E271" i="1"/>
  <c r="F271" i="1"/>
  <c r="G271" i="1"/>
  <c r="H271" i="1"/>
  <c r="I271" i="1"/>
  <c r="L271" i="1"/>
  <c r="L269" i="1" s="1"/>
  <c r="K13" i="8" s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D296" i="1"/>
  <c r="E296" i="1"/>
  <c r="F296" i="1"/>
  <c r="I296" i="1"/>
  <c r="J296" i="1"/>
  <c r="K296" i="1"/>
  <c r="L296" i="1"/>
  <c r="M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C301" i="1" s="1"/>
  <c r="G301" i="1"/>
  <c r="K301" i="1"/>
  <c r="L301" i="1"/>
  <c r="I302" i="1"/>
  <c r="M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K335" i="1" s="1"/>
  <c r="C217" i="2" s="1"/>
  <c r="D217" i="2" s="1"/>
  <c r="E217" i="2" s="1"/>
  <c r="D337" i="1"/>
  <c r="E337" i="1"/>
  <c r="H337" i="1"/>
  <c r="I337" i="1"/>
  <c r="J337" i="1"/>
  <c r="K337" i="1"/>
  <c r="L337" i="1"/>
  <c r="M337" i="1"/>
  <c r="F338" i="1"/>
  <c r="G338" i="1"/>
  <c r="J338" i="1"/>
  <c r="K338" i="1"/>
  <c r="M338" i="1"/>
  <c r="D339" i="1"/>
  <c r="E339" i="1"/>
  <c r="F339" i="1"/>
  <c r="H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H345" i="1"/>
  <c r="I345" i="1"/>
  <c r="J345" i="1"/>
  <c r="K345" i="1"/>
  <c r="L345" i="1"/>
  <c r="F346" i="1"/>
  <c r="G346" i="1"/>
  <c r="H346" i="1"/>
  <c r="C346" i="1" s="1"/>
  <c r="J346" i="1"/>
  <c r="K346" i="1"/>
  <c r="M346" i="1"/>
  <c r="D347" i="1"/>
  <c r="E347" i="1"/>
  <c r="F347" i="1"/>
  <c r="G347" i="1"/>
  <c r="H347" i="1"/>
  <c r="J347" i="1"/>
  <c r="L347" i="1"/>
  <c r="N347" i="1"/>
  <c r="N348" i="1"/>
  <c r="D349" i="1"/>
  <c r="E349" i="1"/>
  <c r="G349" i="1"/>
  <c r="H349" i="1"/>
  <c r="K349" i="1"/>
  <c r="L349" i="1"/>
  <c r="M349" i="1"/>
  <c r="G350" i="1"/>
  <c r="I350" i="1"/>
  <c r="J350" i="1"/>
  <c r="K350" i="1"/>
  <c r="M350" i="1"/>
  <c r="D351" i="1"/>
  <c r="E351" i="1"/>
  <c r="G351" i="1"/>
  <c r="H351" i="1"/>
  <c r="C351" i="1" s="1"/>
  <c r="I351" i="1"/>
  <c r="J351" i="1"/>
  <c r="L351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H335" i="1" s="1"/>
  <c r="J355" i="1"/>
  <c r="L355" i="1"/>
  <c r="G356" i="1"/>
  <c r="D357" i="1"/>
  <c r="C357" i="1" s="1"/>
  <c r="E357" i="1"/>
  <c r="G357" i="1"/>
  <c r="H357" i="1"/>
  <c r="I357" i="1"/>
  <c r="L357" i="1"/>
  <c r="F358" i="1"/>
  <c r="I358" i="1"/>
  <c r="J358" i="1"/>
  <c r="C358" i="1" s="1"/>
  <c r="K358" i="1"/>
  <c r="M358" i="1"/>
  <c r="D359" i="1"/>
  <c r="E359" i="1"/>
  <c r="H359" i="1"/>
  <c r="G360" i="1"/>
  <c r="J360" i="1"/>
  <c r="G361" i="1"/>
  <c r="C361" i="1" s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C365" i="1" s="1"/>
  <c r="I365" i="1"/>
  <c r="J365" i="1"/>
  <c r="K365" i="1"/>
  <c r="L365" i="1"/>
  <c r="M365" i="1"/>
  <c r="D366" i="1"/>
  <c r="F366" i="1"/>
  <c r="G366" i="1"/>
  <c r="C366" i="1" s="1"/>
  <c r="C378" i="4" s="1"/>
  <c r="H366" i="1"/>
  <c r="I366" i="1"/>
  <c r="J366" i="1"/>
  <c r="K366" i="1"/>
  <c r="D367" i="1"/>
  <c r="E367" i="1"/>
  <c r="G367" i="1"/>
  <c r="H367" i="1"/>
  <c r="C367" i="1" s="1"/>
  <c r="C379" i="4" s="1"/>
  <c r="I367" i="1"/>
  <c r="J367" i="1"/>
  <c r="L367" i="1"/>
  <c r="M367" i="1"/>
  <c r="N368" i="1"/>
  <c r="D369" i="1"/>
  <c r="E369" i="1"/>
  <c r="F369" i="1"/>
  <c r="C369" i="1" s="1"/>
  <c r="I369" i="1"/>
  <c r="J369" i="1"/>
  <c r="K369" i="1"/>
  <c r="L369" i="1"/>
  <c r="M369" i="1"/>
  <c r="E370" i="1"/>
  <c r="F370" i="1"/>
  <c r="G370" i="1"/>
  <c r="C370" i="1" s="1"/>
  <c r="C382" i="4" s="1"/>
  <c r="H370" i="1"/>
  <c r="I370" i="1"/>
  <c r="J370" i="1"/>
  <c r="K370" i="1"/>
  <c r="D371" i="1"/>
  <c r="E371" i="1"/>
  <c r="H371" i="1"/>
  <c r="J371" i="1"/>
  <c r="C371" i="1" s="1"/>
  <c r="K371" i="1"/>
  <c r="L371" i="1"/>
  <c r="M371" i="1"/>
  <c r="N372" i="1"/>
  <c r="D373" i="1"/>
  <c r="E373" i="1"/>
  <c r="G373" i="1"/>
  <c r="I373" i="1"/>
  <c r="C373" i="1" s="1"/>
  <c r="C385" i="4" s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F410" i="1"/>
  <c r="G410" i="1"/>
  <c r="H410" i="1"/>
  <c r="J410" i="1"/>
  <c r="L410" i="1"/>
  <c r="M410" i="1"/>
  <c r="D411" i="1"/>
  <c r="F411" i="1"/>
  <c r="G411" i="1"/>
  <c r="C411" i="1" s="1"/>
  <c r="H411" i="1"/>
  <c r="I411" i="1"/>
  <c r="M411" i="1"/>
  <c r="N411" i="1"/>
  <c r="D412" i="1"/>
  <c r="E412" i="1"/>
  <c r="F412" i="1"/>
  <c r="H412" i="1"/>
  <c r="I412" i="1"/>
  <c r="J412" i="1"/>
  <c r="L412" i="1"/>
  <c r="D414" i="1"/>
  <c r="C414" i="1" s="1"/>
  <c r="E414" i="1"/>
  <c r="F414" i="1"/>
  <c r="G414" i="1"/>
  <c r="H414" i="1"/>
  <c r="J414" i="1"/>
  <c r="L414" i="1"/>
  <c r="M414" i="1"/>
  <c r="D415" i="1"/>
  <c r="C415" i="1" s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H420" i="1"/>
  <c r="I420" i="1"/>
  <c r="K420" i="1"/>
  <c r="L420" i="1"/>
  <c r="D422" i="1"/>
  <c r="C422" i="1" s="1"/>
  <c r="C438" i="4" s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C424" i="1"/>
  <c r="C440" i="4" s="1"/>
  <c r="H424" i="1"/>
  <c r="J424" i="1"/>
  <c r="K424" i="1"/>
  <c r="L424" i="1"/>
  <c r="H425" i="1"/>
  <c r="I425" i="1"/>
  <c r="D426" i="1"/>
  <c r="E426" i="1"/>
  <c r="F426" i="1"/>
  <c r="J426" i="1"/>
  <c r="J400" i="1" s="1"/>
  <c r="I15" i="8" s="1"/>
  <c r="L426" i="1"/>
  <c r="D427" i="1"/>
  <c r="E427" i="1"/>
  <c r="G427" i="1"/>
  <c r="H427" i="1"/>
  <c r="I427" i="1"/>
  <c r="K427" i="1"/>
  <c r="M427" i="1"/>
  <c r="D428" i="1"/>
  <c r="E428" i="1"/>
  <c r="F428" i="1"/>
  <c r="G428" i="1"/>
  <c r="H428" i="1"/>
  <c r="J428" i="1"/>
  <c r="K428" i="1"/>
  <c r="L428" i="1"/>
  <c r="M428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H432" i="1"/>
  <c r="I432" i="1"/>
  <c r="K432" i="1"/>
  <c r="L432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D438" i="1"/>
  <c r="F438" i="1"/>
  <c r="G438" i="1"/>
  <c r="H438" i="1"/>
  <c r="I438" i="1"/>
  <c r="L438" i="1"/>
  <c r="M438" i="1"/>
  <c r="D467" i="1"/>
  <c r="E467" i="1"/>
  <c r="F467" i="1"/>
  <c r="F466" i="1" s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C472" i="1" s="1"/>
  <c r="C490" i="4" s="1"/>
  <c r="F472" i="1"/>
  <c r="G472" i="1"/>
  <c r="H472" i="1"/>
  <c r="I472" i="1"/>
  <c r="J472" i="1"/>
  <c r="K472" i="1"/>
  <c r="L472" i="1"/>
  <c r="M472" i="1"/>
  <c r="M466" i="1" s="1"/>
  <c r="C297" i="2" s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C481" i="1" s="1"/>
  <c r="G481" i="1"/>
  <c r="H481" i="1"/>
  <c r="I481" i="1"/>
  <c r="J481" i="1"/>
  <c r="K481" i="1"/>
  <c r="L481" i="1"/>
  <c r="M481" i="1"/>
  <c r="E482" i="1"/>
  <c r="C482" i="1" s="1"/>
  <c r="C500" i="4" s="1"/>
  <c r="F482" i="1"/>
  <c r="H482" i="1"/>
  <c r="I482" i="1"/>
  <c r="J482" i="1"/>
  <c r="K482" i="1"/>
  <c r="M482" i="1"/>
  <c r="D484" i="1"/>
  <c r="E484" i="1"/>
  <c r="C484" i="1" s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C486" i="1" s="1"/>
  <c r="H486" i="1"/>
  <c r="I486" i="1"/>
  <c r="J486" i="1"/>
  <c r="K486" i="1"/>
  <c r="M486" i="1"/>
  <c r="D488" i="1"/>
  <c r="E488" i="1"/>
  <c r="F488" i="1"/>
  <c r="C488" i="1" s="1"/>
  <c r="C506" i="4" s="1"/>
  <c r="H488" i="1"/>
  <c r="I488" i="1"/>
  <c r="J488" i="1"/>
  <c r="K488" i="1"/>
  <c r="L488" i="1"/>
  <c r="M488" i="1"/>
  <c r="E489" i="1"/>
  <c r="F489" i="1"/>
  <c r="C489" i="1" s="1"/>
  <c r="C507" i="4" s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C491" i="1" s="1"/>
  <c r="D492" i="1"/>
  <c r="E492" i="1"/>
  <c r="F492" i="1"/>
  <c r="H492" i="1"/>
  <c r="I492" i="1"/>
  <c r="J492" i="1"/>
  <c r="K492" i="1"/>
  <c r="L492" i="1"/>
  <c r="M492" i="1"/>
  <c r="E493" i="1"/>
  <c r="G493" i="1"/>
  <c r="H493" i="1"/>
  <c r="I493" i="1"/>
  <c r="J493" i="1"/>
  <c r="K493" i="1"/>
  <c r="L493" i="1"/>
  <c r="M493" i="1"/>
  <c r="E494" i="1"/>
  <c r="F494" i="1"/>
  <c r="H494" i="1"/>
  <c r="I494" i="1"/>
  <c r="J494" i="1"/>
  <c r="K494" i="1"/>
  <c r="M494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D504" i="1"/>
  <c r="F504" i="1"/>
  <c r="G504" i="1"/>
  <c r="H504" i="1"/>
  <c r="I504" i="1"/>
  <c r="J504" i="1"/>
  <c r="K504" i="1"/>
  <c r="L504" i="1"/>
  <c r="M504" i="1"/>
  <c r="N504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C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C616" i="1" s="1"/>
  <c r="C638" i="4" s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 s="1"/>
  <c r="C641" i="4" s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C622" i="1" s="1"/>
  <c r="C644" i="4" s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H598" i="1" s="1"/>
  <c r="I626" i="1"/>
  <c r="J626" i="1"/>
  <c r="K626" i="1"/>
  <c r="L626" i="1"/>
  <c r="M626" i="1"/>
  <c r="N626" i="1"/>
  <c r="K627" i="1"/>
  <c r="C627" i="1"/>
  <c r="C649" i="4" s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C634" i="1" s="1"/>
  <c r="C656" i="4" s="1"/>
  <c r="E634" i="1"/>
  <c r="F634" i="1"/>
  <c r="H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D667" i="1"/>
  <c r="E667" i="1"/>
  <c r="F667" i="1"/>
  <c r="G667" i="1"/>
  <c r="C667" i="1" s="1"/>
  <c r="H667" i="1"/>
  <c r="I667" i="1"/>
  <c r="J667" i="1"/>
  <c r="K667" i="1"/>
  <c r="K664" i="1" s="1"/>
  <c r="J23" i="8" s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C669" i="1" s="1"/>
  <c r="C693" i="4" s="1"/>
  <c r="F669" i="1"/>
  <c r="G669" i="1"/>
  <c r="D670" i="1"/>
  <c r="E670" i="1"/>
  <c r="F670" i="1"/>
  <c r="G670" i="1"/>
  <c r="H670" i="1"/>
  <c r="I670" i="1"/>
  <c r="J670" i="1"/>
  <c r="C670" i="1" s="1"/>
  <c r="C694" i="4" s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C673" i="1" s="1"/>
  <c r="C697" i="4" s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C677" i="1" s="1"/>
  <c r="N677" i="1"/>
  <c r="D678" i="1"/>
  <c r="E678" i="1"/>
  <c r="F678" i="1"/>
  <c r="C678" i="1" s="1"/>
  <c r="C702" i="4" s="1"/>
  <c r="G678" i="1"/>
  <c r="H678" i="1"/>
  <c r="I678" i="1"/>
  <c r="J678" i="1"/>
  <c r="K678" i="1"/>
  <c r="L678" i="1"/>
  <c r="M678" i="1"/>
  <c r="D679" i="1"/>
  <c r="E679" i="1"/>
  <c r="F679" i="1"/>
  <c r="G679" i="1"/>
  <c r="C679" i="1"/>
  <c r="C703" i="4" s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C696" i="1" s="1"/>
  <c r="C720" i="4" s="1"/>
  <c r="F696" i="1"/>
  <c r="G696" i="1"/>
  <c r="H696" i="1"/>
  <c r="I696" i="1"/>
  <c r="J696" i="1"/>
  <c r="K696" i="1"/>
  <c r="L696" i="1"/>
  <c r="M696" i="1"/>
  <c r="H697" i="1"/>
  <c r="C697" i="1"/>
  <c r="M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C699" i="1" s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I701" i="1"/>
  <c r="K701" i="1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C733" i="1" s="1"/>
  <c r="C760" i="4" s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C737" i="1" s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C759" i="1" s="1"/>
  <c r="C786" i="4" s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G730" i="1" s="1"/>
  <c r="C448" i="2" s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D764" i="1"/>
  <c r="C764" i="1" s="1"/>
  <c r="C791" i="4" s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N766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D799" i="1"/>
  <c r="F799" i="1"/>
  <c r="G799" i="1"/>
  <c r="H799" i="1"/>
  <c r="J799" i="1"/>
  <c r="K799" i="1"/>
  <c r="L799" i="1"/>
  <c r="M799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D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N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N816" i="1"/>
  <c r="C816" i="1" s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D827" i="1"/>
  <c r="E827" i="1"/>
  <c r="G827" i="1"/>
  <c r="H827" i="1"/>
  <c r="I827" i="1"/>
  <c r="J827" i="1"/>
  <c r="K827" i="1"/>
  <c r="L827" i="1"/>
  <c r="M827" i="1"/>
  <c r="J828" i="1"/>
  <c r="C828" i="1" s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H231" i="3"/>
  <c r="G246" i="3"/>
  <c r="J246" i="3" s="1"/>
  <c r="K246" i="3" s="1"/>
  <c r="L246" i="3" s="1"/>
  <c r="N364" i="1"/>
  <c r="I336" i="1"/>
  <c r="F337" i="1"/>
  <c r="F335" i="1" s="1"/>
  <c r="M271" i="1"/>
  <c r="K271" i="1"/>
  <c r="X283" i="5"/>
  <c r="I270" i="1"/>
  <c r="I269" i="1" s="1"/>
  <c r="C175" i="2" s="1"/>
  <c r="E272" i="1"/>
  <c r="F283" i="5"/>
  <c r="D272" i="1"/>
  <c r="G402" i="1"/>
  <c r="E410" i="1"/>
  <c r="M401" i="1"/>
  <c r="L403" i="1"/>
  <c r="I401" i="1"/>
  <c r="K403" i="1"/>
  <c r="G509" i="3"/>
  <c r="J509" i="3" s="1"/>
  <c r="L603" i="1"/>
  <c r="H735" i="1"/>
  <c r="F734" i="1"/>
  <c r="C734" i="1" s="1"/>
  <c r="C761" i="4" s="1"/>
  <c r="L800" i="1"/>
  <c r="K800" i="1"/>
  <c r="D800" i="1"/>
  <c r="J648" i="3"/>
  <c r="K648" i="3" s="1"/>
  <c r="L648" i="3" s="1"/>
  <c r="AB694" i="5"/>
  <c r="AB693" i="5"/>
  <c r="K614" i="3"/>
  <c r="L614" i="3"/>
  <c r="J562" i="3"/>
  <c r="K562" i="3"/>
  <c r="L562" i="3" s="1"/>
  <c r="J461" i="3"/>
  <c r="L450" i="3"/>
  <c r="J355" i="3"/>
  <c r="K355" i="3"/>
  <c r="L355" i="3" s="1"/>
  <c r="D338" i="1"/>
  <c r="U340" i="5"/>
  <c r="I338" i="1"/>
  <c r="L336" i="1"/>
  <c r="M336" i="1"/>
  <c r="I406" i="1"/>
  <c r="J402" i="1"/>
  <c r="K421" i="1"/>
  <c r="L467" i="1"/>
  <c r="O515" i="5"/>
  <c r="L573" i="5"/>
  <c r="O573" i="5"/>
  <c r="G599" i="1"/>
  <c r="K752" i="1"/>
  <c r="L750" i="1"/>
  <c r="I799" i="1"/>
  <c r="E338" i="1"/>
  <c r="AB518" i="5"/>
  <c r="AB517" i="5" s="1"/>
  <c r="K490" i="3"/>
  <c r="L490" i="3" s="1"/>
  <c r="S109" i="5"/>
  <c r="S108" i="5" s="1"/>
  <c r="AD750" i="5"/>
  <c r="F750" i="5"/>
  <c r="Y109" i="5"/>
  <c r="Y108" i="5" s="1"/>
  <c r="G221" i="3"/>
  <c r="J221" i="3" s="1"/>
  <c r="O283" i="5"/>
  <c r="I283" i="5"/>
  <c r="X750" i="5"/>
  <c r="R573" i="5"/>
  <c r="U573" i="5"/>
  <c r="X691" i="5"/>
  <c r="G95" i="3"/>
  <c r="H74" i="3"/>
  <c r="N99" i="1"/>
  <c r="E78" i="1"/>
  <c r="F106" i="5"/>
  <c r="D147" i="1"/>
  <c r="C147" i="1" s="1"/>
  <c r="C152" i="4" s="1"/>
  <c r="N235" i="1"/>
  <c r="N278" i="1"/>
  <c r="AG283" i="5"/>
  <c r="J269" i="1"/>
  <c r="H273" i="1"/>
  <c r="L283" i="5"/>
  <c r="N351" i="1"/>
  <c r="J340" i="1"/>
  <c r="J335" i="1" s="1"/>
  <c r="H340" i="1"/>
  <c r="H335" i="3"/>
  <c r="G329" i="3"/>
  <c r="AA400" i="5"/>
  <c r="F400" i="5"/>
  <c r="AG457" i="5"/>
  <c r="J496" i="3"/>
  <c r="K496" i="3"/>
  <c r="L496" i="3" s="1"/>
  <c r="J479" i="3"/>
  <c r="K479" i="3" s="1"/>
  <c r="L479" i="3" s="1"/>
  <c r="J489" i="3"/>
  <c r="K489" i="3"/>
  <c r="L489" i="3" s="1"/>
  <c r="J488" i="3"/>
  <c r="K488" i="3"/>
  <c r="L488" i="3" s="1"/>
  <c r="J494" i="3"/>
  <c r="K494" i="3" s="1"/>
  <c r="L494" i="3"/>
  <c r="J493" i="3"/>
  <c r="K493" i="3"/>
  <c r="L493" i="3" s="1"/>
  <c r="AE576" i="5"/>
  <c r="AE575" i="5" s="1"/>
  <c r="V575" i="5"/>
  <c r="J480" i="3"/>
  <c r="K480" i="3"/>
  <c r="L480" i="3" s="1"/>
  <c r="P576" i="5"/>
  <c r="J481" i="3"/>
  <c r="K481" i="3"/>
  <c r="L481" i="3" s="1"/>
  <c r="AB575" i="5"/>
  <c r="D576" i="5"/>
  <c r="D575" i="5"/>
  <c r="AH576" i="5"/>
  <c r="AH575" i="5"/>
  <c r="Y575" i="5"/>
  <c r="J504" i="3"/>
  <c r="K504" i="3" s="1"/>
  <c r="L504" i="3" s="1"/>
  <c r="J506" i="3"/>
  <c r="K506" i="3"/>
  <c r="L506" i="3" s="1"/>
  <c r="G513" i="3"/>
  <c r="J513" i="3" s="1"/>
  <c r="K513" i="3" s="1"/>
  <c r="L513" i="3" s="1"/>
  <c r="AG573" i="5"/>
  <c r="C601" i="1"/>
  <c r="I573" i="5"/>
  <c r="C635" i="1"/>
  <c r="C631" i="1"/>
  <c r="C623" i="1"/>
  <c r="C645" i="4" s="1"/>
  <c r="C615" i="1"/>
  <c r="C607" i="1"/>
  <c r="C629" i="4" s="1"/>
  <c r="F573" i="5"/>
  <c r="J540" i="3"/>
  <c r="J543" i="3"/>
  <c r="K543" i="3"/>
  <c r="L543" i="3" s="1"/>
  <c r="J542" i="3"/>
  <c r="K542" i="3" s="1"/>
  <c r="L542" i="3"/>
  <c r="J535" i="3"/>
  <c r="K535" i="3"/>
  <c r="L535" i="3" s="1"/>
  <c r="M635" i="5"/>
  <c r="M634" i="5" s="1"/>
  <c r="J536" i="3"/>
  <c r="K536" i="3" s="1"/>
  <c r="L536" i="3"/>
  <c r="AE635" i="5"/>
  <c r="AE634" i="5"/>
  <c r="J532" i="3"/>
  <c r="K531" i="3"/>
  <c r="L531" i="3" s="1"/>
  <c r="J565" i="3"/>
  <c r="L548" i="3"/>
  <c r="J566" i="3"/>
  <c r="K566" i="3"/>
  <c r="L566" i="3" s="1"/>
  <c r="P635" i="5"/>
  <c r="P634" i="5" s="1"/>
  <c r="J635" i="5"/>
  <c r="J634" i="5" s="1"/>
  <c r="AH635" i="5"/>
  <c r="AH634" i="5" s="1"/>
  <c r="V635" i="5"/>
  <c r="G635" i="5"/>
  <c r="G634" i="5"/>
  <c r="D635" i="5"/>
  <c r="D634" i="5"/>
  <c r="Y635" i="5"/>
  <c r="Y634" i="5"/>
  <c r="J556" i="3"/>
  <c r="K556" i="3"/>
  <c r="L556" i="3" s="1"/>
  <c r="M669" i="1"/>
  <c r="K669" i="1"/>
  <c r="C691" i="1"/>
  <c r="C715" i="4" s="1"/>
  <c r="X632" i="5"/>
  <c r="U632" i="5"/>
  <c r="H669" i="1"/>
  <c r="C686" i="1"/>
  <c r="J616" i="3"/>
  <c r="K616" i="3"/>
  <c r="L616" i="3" s="1"/>
  <c r="K593" i="3"/>
  <c r="L593" i="3" s="1"/>
  <c r="J587" i="3"/>
  <c r="AG691" i="5"/>
  <c r="AA691" i="5"/>
  <c r="I735" i="1"/>
  <c r="O691" i="5"/>
  <c r="C767" i="1"/>
  <c r="C747" i="1"/>
  <c r="C739" i="1"/>
  <c r="C757" i="1"/>
  <c r="F691" i="5"/>
  <c r="J588" i="3"/>
  <c r="AE694" i="5"/>
  <c r="AE693" i="5" s="1"/>
  <c r="M693" i="5"/>
  <c r="J594" i="3"/>
  <c r="K594" i="3"/>
  <c r="L594" i="3" s="1"/>
  <c r="P694" i="5"/>
  <c r="P693" i="5" s="1"/>
  <c r="AH694" i="5"/>
  <c r="AH693" i="5" s="1"/>
  <c r="V694" i="5"/>
  <c r="V693" i="5" s="1"/>
  <c r="G693" i="5"/>
  <c r="J583" i="3"/>
  <c r="K583" i="3" s="1"/>
  <c r="L583" i="3"/>
  <c r="C778" i="4"/>
  <c r="D753" i="5"/>
  <c r="J753" i="5"/>
  <c r="J752" i="5" s="1"/>
  <c r="J631" i="3"/>
  <c r="L649" i="3"/>
  <c r="V753" i="5"/>
  <c r="P753" i="5"/>
  <c r="P752" i="5" s="1"/>
  <c r="J654" i="3"/>
  <c r="K654" i="3" s="1"/>
  <c r="L654" i="3"/>
  <c r="J652" i="3"/>
  <c r="Y753" i="5"/>
  <c r="Y752" i="5" s="1"/>
  <c r="AE753" i="5"/>
  <c r="R750" i="5"/>
  <c r="O750" i="5"/>
  <c r="L750" i="5"/>
  <c r="C804" i="1"/>
  <c r="C834" i="4" s="1"/>
  <c r="M753" i="5"/>
  <c r="M752" i="5"/>
  <c r="H644" i="3"/>
  <c r="J644" i="3"/>
  <c r="K644" i="3" s="1"/>
  <c r="L644" i="3" s="1"/>
  <c r="C750" i="5"/>
  <c r="D752" i="5"/>
  <c r="K655" i="3"/>
  <c r="L655" i="3"/>
  <c r="J651" i="3"/>
  <c r="J647" i="3"/>
  <c r="K647" i="3" s="1"/>
  <c r="L647" i="3"/>
  <c r="S752" i="5"/>
  <c r="G753" i="5"/>
  <c r="K652" i="3"/>
  <c r="L652" i="3"/>
  <c r="M795" i="1"/>
  <c r="L25" i="8" s="1"/>
  <c r="V752" i="5"/>
  <c r="J663" i="3"/>
  <c r="K663" i="3" s="1"/>
  <c r="J660" i="3"/>
  <c r="K660" i="3"/>
  <c r="L660" i="3" s="1"/>
  <c r="J659" i="3"/>
  <c r="K659" i="3" s="1"/>
  <c r="L659" i="3" s="1"/>
  <c r="J668" i="3"/>
  <c r="K668" i="3"/>
  <c r="L668" i="3" s="1"/>
  <c r="AH753" i="5"/>
  <c r="AH752" i="5" s="1"/>
  <c r="AB753" i="5"/>
  <c r="J662" i="3"/>
  <c r="J635" i="3"/>
  <c r="K635" i="3"/>
  <c r="L635" i="3" s="1"/>
  <c r="K592" i="3"/>
  <c r="L592" i="3" s="1"/>
  <c r="B691" i="5"/>
  <c r="K588" i="3"/>
  <c r="L588" i="3" s="1"/>
  <c r="K598" i="3"/>
  <c r="L598" i="3"/>
  <c r="J590" i="3"/>
  <c r="C749" i="1"/>
  <c r="C776" i="4" s="1"/>
  <c r="C741" i="1"/>
  <c r="C768" i="4" s="1"/>
  <c r="C743" i="1"/>
  <c r="C763" i="1"/>
  <c r="C790" i="4"/>
  <c r="C745" i="1"/>
  <c r="K615" i="3"/>
  <c r="L615" i="3" s="1"/>
  <c r="S694" i="5"/>
  <c r="S693" i="5" s="1"/>
  <c r="J584" i="3"/>
  <c r="Y693" i="5"/>
  <c r="J607" i="3"/>
  <c r="K607" i="3" s="1"/>
  <c r="L607" i="3" s="1"/>
  <c r="C685" i="1"/>
  <c r="C709" i="4" s="1"/>
  <c r="C632" i="5"/>
  <c r="J533" i="3"/>
  <c r="B632" i="5"/>
  <c r="B635" i="5" s="1"/>
  <c r="F45" i="5"/>
  <c r="O40" i="5"/>
  <c r="F39" i="5"/>
  <c r="AG38" i="5"/>
  <c r="F37" i="5"/>
  <c r="AD35" i="5"/>
  <c r="R33" i="5"/>
  <c r="L33" i="5"/>
  <c r="S634" i="5"/>
  <c r="J555" i="3"/>
  <c r="K555" i="3" s="1"/>
  <c r="L555" i="3"/>
  <c r="J551" i="3"/>
  <c r="K551" i="3"/>
  <c r="L551" i="3" s="1"/>
  <c r="C680" i="1"/>
  <c r="J544" i="3"/>
  <c r="K544" i="3" s="1"/>
  <c r="L544" i="3" s="1"/>
  <c r="R31" i="5"/>
  <c r="L31" i="5"/>
  <c r="AD29" i="5"/>
  <c r="X29" i="5"/>
  <c r="L29" i="5"/>
  <c r="L23" i="5"/>
  <c r="U22" i="5"/>
  <c r="O22" i="5"/>
  <c r="AD21" i="5"/>
  <c r="X21" i="5"/>
  <c r="R21" i="5"/>
  <c r="O20" i="5"/>
  <c r="X19" i="5"/>
  <c r="L19" i="5"/>
  <c r="AG18" i="5"/>
  <c r="J553" i="3"/>
  <c r="K553" i="3" s="1"/>
  <c r="L553" i="3"/>
  <c r="J534" i="3"/>
  <c r="J554" i="3"/>
  <c r="K554" i="3" s="1"/>
  <c r="L554" i="3" s="1"/>
  <c r="F17" i="5"/>
  <c r="AG16" i="5"/>
  <c r="AD15" i="5"/>
  <c r="L15" i="5"/>
  <c r="F15" i="5"/>
  <c r="AG14" i="5"/>
  <c r="AA14" i="5"/>
  <c r="U14" i="5"/>
  <c r="AD13" i="5"/>
  <c r="AD9" i="5"/>
  <c r="X9" i="5"/>
  <c r="U43" i="5"/>
  <c r="O43" i="5"/>
  <c r="L40" i="5"/>
  <c r="I35" i="5"/>
  <c r="AD34" i="5"/>
  <c r="AA33" i="5"/>
  <c r="AD32" i="5"/>
  <c r="F32" i="5"/>
  <c r="AG31" i="5"/>
  <c r="AA27" i="5"/>
  <c r="R26" i="5"/>
  <c r="F22" i="5"/>
  <c r="AD18" i="5"/>
  <c r="L16" i="5"/>
  <c r="R14" i="5"/>
  <c r="F632" i="5"/>
  <c r="J529" i="3"/>
  <c r="C637" i="4"/>
  <c r="C636" i="1"/>
  <c r="C658" i="4" s="1"/>
  <c r="C617" i="1"/>
  <c r="C613" i="1"/>
  <c r="K500" i="3"/>
  <c r="L500" i="3"/>
  <c r="C573" i="5"/>
  <c r="K509" i="3"/>
  <c r="L509" i="3" s="1"/>
  <c r="J515" i="3"/>
  <c r="K515" i="3" s="1"/>
  <c r="L515" i="3" s="1"/>
  <c r="J511" i="3"/>
  <c r="G478" i="3"/>
  <c r="B573" i="5"/>
  <c r="C609" i="1"/>
  <c r="C631" i="4" s="1"/>
  <c r="G575" i="5"/>
  <c r="C653" i="4"/>
  <c r="C623" i="4"/>
  <c r="C612" i="1"/>
  <c r="K514" i="3"/>
  <c r="L514" i="3"/>
  <c r="C657" i="4"/>
  <c r="J505" i="3"/>
  <c r="D598" i="1"/>
  <c r="J495" i="3"/>
  <c r="K495" i="3"/>
  <c r="J502" i="3"/>
  <c r="J491" i="3"/>
  <c r="K491" i="3" s="1"/>
  <c r="L491" i="3"/>
  <c r="C27" i="5"/>
  <c r="J575" i="5"/>
  <c r="J507" i="3"/>
  <c r="K507" i="3" s="1"/>
  <c r="L507" i="3" s="1"/>
  <c r="J487" i="3"/>
  <c r="K487" i="3"/>
  <c r="L487" i="3" s="1"/>
  <c r="J463" i="3"/>
  <c r="K459" i="3"/>
  <c r="L459" i="3"/>
  <c r="F23" i="5"/>
  <c r="J451" i="3"/>
  <c r="K451" i="3" s="1"/>
  <c r="L451" i="3" s="1"/>
  <c r="J445" i="3"/>
  <c r="J462" i="3"/>
  <c r="K462" i="3" s="1"/>
  <c r="L462" i="3" s="1"/>
  <c r="B44" i="5"/>
  <c r="B31" i="5"/>
  <c r="F36" i="5"/>
  <c r="F24" i="5"/>
  <c r="F14" i="5"/>
  <c r="H327" i="3"/>
  <c r="J327" i="3" s="1"/>
  <c r="I33" i="5"/>
  <c r="C29" i="5"/>
  <c r="I29" i="5"/>
  <c r="F26" i="5"/>
  <c r="C26" i="5"/>
  <c r="F20" i="5"/>
  <c r="C20" i="5"/>
  <c r="AG45" i="5"/>
  <c r="F44" i="5"/>
  <c r="AD42" i="5"/>
  <c r="R42" i="5"/>
  <c r="AG39" i="5"/>
  <c r="AJ38" i="5"/>
  <c r="U46" i="5"/>
  <c r="AD43" i="5"/>
  <c r="X43" i="5"/>
  <c r="U38" i="5"/>
  <c r="AD37" i="5"/>
  <c r="AB343" i="5"/>
  <c r="AB342" i="5" s="1"/>
  <c r="G270" i="3"/>
  <c r="B39" i="5"/>
  <c r="C44" i="5"/>
  <c r="K303" i="3"/>
  <c r="L303" i="3" s="1"/>
  <c r="I39" i="5"/>
  <c r="X32" i="5"/>
  <c r="L32" i="5"/>
  <c r="AD22" i="5"/>
  <c r="L22" i="5"/>
  <c r="U21" i="5"/>
  <c r="O21" i="5"/>
  <c r="L20" i="5"/>
  <c r="R18" i="5"/>
  <c r="AD16" i="5"/>
  <c r="B14" i="5"/>
  <c r="U45" i="5"/>
  <c r="J235" i="3"/>
  <c r="B33" i="5"/>
  <c r="AG32" i="5"/>
  <c r="O32" i="5"/>
  <c r="AD46" i="5"/>
  <c r="AA44" i="5"/>
  <c r="U44" i="5"/>
  <c r="AD38" i="5"/>
  <c r="O27" i="5"/>
  <c r="AD26" i="5"/>
  <c r="X26" i="5"/>
  <c r="AD24" i="5"/>
  <c r="H167" i="3"/>
  <c r="C32" i="5"/>
  <c r="I32" i="5"/>
  <c r="G172" i="3"/>
  <c r="AA39" i="5"/>
  <c r="U39" i="5"/>
  <c r="O39" i="5"/>
  <c r="AJ46" i="5"/>
  <c r="C43" i="5"/>
  <c r="X41" i="5"/>
  <c r="AJ32" i="5"/>
  <c r="AD30" i="5"/>
  <c r="X30" i="5"/>
  <c r="L30" i="5"/>
  <c r="F30" i="5"/>
  <c r="AD14" i="5"/>
  <c r="U33" i="5"/>
  <c r="O33" i="5"/>
  <c r="O30" i="5"/>
  <c r="L24" i="5"/>
  <c r="AJ20" i="5"/>
  <c r="AD20" i="5"/>
  <c r="AJ18" i="5"/>
  <c r="X18" i="5"/>
  <c r="L18" i="5"/>
  <c r="O17" i="5"/>
  <c r="AJ33" i="5"/>
  <c r="AD33" i="5"/>
  <c r="C19" i="5"/>
  <c r="AD12" i="5"/>
  <c r="G125" i="3"/>
  <c r="J125" i="3" s="1"/>
  <c r="K125" i="3"/>
  <c r="L125" i="3" s="1"/>
  <c r="J139" i="3"/>
  <c r="K139" i="3" s="1"/>
  <c r="H120" i="3"/>
  <c r="N141" i="1"/>
  <c r="J138" i="3"/>
  <c r="K138" i="3"/>
  <c r="L138" i="3" s="1"/>
  <c r="J149" i="3"/>
  <c r="C46" i="5"/>
  <c r="X46" i="5"/>
  <c r="R46" i="5"/>
  <c r="F41" i="5"/>
  <c r="I43" i="5"/>
  <c r="AJ42" i="5"/>
  <c r="X42" i="5"/>
  <c r="I42" i="5"/>
  <c r="AA45" i="5"/>
  <c r="AA41" i="5"/>
  <c r="AG40" i="5"/>
  <c r="AD36" i="5"/>
  <c r="X34" i="5"/>
  <c r="X14" i="5"/>
  <c r="O45" i="5"/>
  <c r="AJ44" i="5"/>
  <c r="X44" i="5"/>
  <c r="L44" i="5"/>
  <c r="L34" i="5"/>
  <c r="AG33" i="5"/>
  <c r="R32" i="5"/>
  <c r="X28" i="5"/>
  <c r="AG27" i="5"/>
  <c r="U27" i="5"/>
  <c r="AJ26" i="5"/>
  <c r="L26" i="5"/>
  <c r="AJ21" i="5"/>
  <c r="AG21" i="5"/>
  <c r="X20" i="5"/>
  <c r="AJ14" i="5"/>
  <c r="J73" i="3"/>
  <c r="J79" i="3"/>
  <c r="K79" i="3" s="1"/>
  <c r="J94" i="3"/>
  <c r="K94" i="3"/>
  <c r="L94" i="3" s="1"/>
  <c r="J87" i="3"/>
  <c r="K87" i="3" s="1"/>
  <c r="L87" i="3"/>
  <c r="J96" i="3"/>
  <c r="K96" i="3"/>
  <c r="L96" i="3" s="1"/>
  <c r="J70" i="3"/>
  <c r="K70" i="3" s="1"/>
  <c r="AD44" i="5"/>
  <c r="AD28" i="5"/>
  <c r="AD10" i="5"/>
  <c r="L46" i="5"/>
  <c r="I21" i="5"/>
  <c r="U10" i="5"/>
  <c r="G752" i="5"/>
  <c r="L663" i="3"/>
  <c r="C770" i="4"/>
  <c r="Q25" i="9"/>
  <c r="K529" i="3"/>
  <c r="L529" i="3" s="1"/>
  <c r="K502" i="3"/>
  <c r="L502" i="3"/>
  <c r="L495" i="3"/>
  <c r="C635" i="4"/>
  <c r="K235" i="3"/>
  <c r="L235" i="3" s="1"/>
  <c r="J120" i="3"/>
  <c r="K120" i="3" s="1"/>
  <c r="L120" i="3"/>
  <c r="L139" i="3"/>
  <c r="L70" i="3"/>
  <c r="L79" i="3"/>
  <c r="C88" i="1"/>
  <c r="J69" i="3"/>
  <c r="K69" i="3"/>
  <c r="L69" i="3" s="1"/>
  <c r="AH109" i="5"/>
  <c r="AH108" i="5" s="1"/>
  <c r="K73" i="3"/>
  <c r="L73" i="3" s="1"/>
  <c r="J72" i="3"/>
  <c r="K72" i="3" s="1"/>
  <c r="L72" i="3"/>
  <c r="J66" i="3"/>
  <c r="J98" i="3"/>
  <c r="J83" i="3"/>
  <c r="K83" i="3"/>
  <c r="L83" i="3" s="1"/>
  <c r="G77" i="3"/>
  <c r="J77" i="3" s="1"/>
  <c r="K77" i="3" s="1"/>
  <c r="L77" i="3" s="1"/>
  <c r="J90" i="3"/>
  <c r="J89" i="3"/>
  <c r="V109" i="5"/>
  <c r="M109" i="5"/>
  <c r="J92" i="3"/>
  <c r="K92" i="3" s="1"/>
  <c r="L92" i="3"/>
  <c r="AE108" i="5"/>
  <c r="F21" i="5"/>
  <c r="P109" i="5"/>
  <c r="G109" i="5"/>
  <c r="G108" i="5" s="1"/>
  <c r="C106" i="5"/>
  <c r="C87" i="1"/>
  <c r="M78" i="1"/>
  <c r="M73" i="1" s="1"/>
  <c r="L8" i="8" s="1"/>
  <c r="AD106" i="5"/>
  <c r="I78" i="1"/>
  <c r="C93" i="1"/>
  <c r="C99" i="1"/>
  <c r="C100" i="4" s="1"/>
  <c r="C96" i="1"/>
  <c r="C85" i="1"/>
  <c r="O106" i="5"/>
  <c r="C91" i="1"/>
  <c r="C80" i="1"/>
  <c r="C81" i="4" s="1"/>
  <c r="C92" i="4"/>
  <c r="F78" i="1"/>
  <c r="C94" i="1"/>
  <c r="C95" i="4" s="1"/>
  <c r="C89" i="1"/>
  <c r="C95" i="1"/>
  <c r="E77" i="1"/>
  <c r="C84" i="1"/>
  <c r="C97" i="1"/>
  <c r="D73" i="1"/>
  <c r="C49" i="2" s="1"/>
  <c r="D49" i="2" s="1"/>
  <c r="C110" i="1"/>
  <c r="C111" i="4" s="1"/>
  <c r="C98" i="1"/>
  <c r="C99" i="4" s="1"/>
  <c r="C90" i="1"/>
  <c r="C94" i="4"/>
  <c r="C90" i="4"/>
  <c r="C85" i="4"/>
  <c r="C91" i="4"/>
  <c r="E49" i="2"/>
  <c r="AG165" i="5"/>
  <c r="X165" i="5"/>
  <c r="H151" i="1"/>
  <c r="O165" i="5"/>
  <c r="C160" i="1"/>
  <c r="C165" i="4" s="1"/>
  <c r="C155" i="1"/>
  <c r="C163" i="1"/>
  <c r="C168" i="4" s="1"/>
  <c r="J140" i="3"/>
  <c r="K140" i="3"/>
  <c r="L140" i="3" s="1"/>
  <c r="J118" i="3"/>
  <c r="K118" i="3" s="1"/>
  <c r="L118" i="3" s="1"/>
  <c r="S168" i="5"/>
  <c r="S167" i="5"/>
  <c r="J129" i="3"/>
  <c r="K129" i="3"/>
  <c r="L129" i="3" s="1"/>
  <c r="J116" i="3"/>
  <c r="C159" i="1"/>
  <c r="K135" i="3"/>
  <c r="L135" i="3"/>
  <c r="J145" i="3"/>
  <c r="K145" i="3"/>
  <c r="L145" i="3" s="1"/>
  <c r="J130" i="3"/>
  <c r="M168" i="5"/>
  <c r="M167" i="5"/>
  <c r="J117" i="3"/>
  <c r="K117" i="3"/>
  <c r="L117" i="3" s="1"/>
  <c r="AH168" i="5"/>
  <c r="AH167" i="5" s="1"/>
  <c r="J115" i="3"/>
  <c r="C151" i="1"/>
  <c r="C156" i="4"/>
  <c r="J124" i="3"/>
  <c r="K124" i="3"/>
  <c r="L124" i="3" s="1"/>
  <c r="L35" i="5"/>
  <c r="G168" i="5"/>
  <c r="AE168" i="5"/>
  <c r="AE167" i="5" s="1"/>
  <c r="Y168" i="5"/>
  <c r="J121" i="3"/>
  <c r="J152" i="3"/>
  <c r="J122" i="3"/>
  <c r="K122" i="3"/>
  <c r="L122" i="3" s="1"/>
  <c r="C171" i="1"/>
  <c r="C176" i="4" s="1"/>
  <c r="C41" i="5"/>
  <c r="L41" i="5"/>
  <c r="R36" i="5"/>
  <c r="L36" i="5"/>
  <c r="J134" i="3"/>
  <c r="K134" i="3" s="1"/>
  <c r="L134" i="3"/>
  <c r="J151" i="3"/>
  <c r="K151" i="3"/>
  <c r="L151" i="3" s="1"/>
  <c r="R37" i="5"/>
  <c r="J167" i="3"/>
  <c r="J203" i="3"/>
  <c r="J202" i="3"/>
  <c r="K202" i="3" s="1"/>
  <c r="L202" i="3"/>
  <c r="J199" i="3"/>
  <c r="K199" i="3"/>
  <c r="L199" i="3" s="1"/>
  <c r="J186" i="3"/>
  <c r="K186" i="3" s="1"/>
  <c r="L186" i="3"/>
  <c r="J172" i="3"/>
  <c r="K172" i="3"/>
  <c r="L172" i="3" s="1"/>
  <c r="C14" i="5"/>
  <c r="J192" i="3"/>
  <c r="R22" i="5"/>
  <c r="J180" i="3"/>
  <c r="K180" i="3"/>
  <c r="L180" i="3" s="1"/>
  <c r="I22" i="5"/>
  <c r="AG15" i="5"/>
  <c r="N220" i="1"/>
  <c r="C220" i="1" s="1"/>
  <c r="D204" i="1"/>
  <c r="M208" i="1"/>
  <c r="AD224" i="5"/>
  <c r="K208" i="1"/>
  <c r="X224" i="5"/>
  <c r="U224" i="5"/>
  <c r="F208" i="1"/>
  <c r="C228" i="1"/>
  <c r="J179" i="3"/>
  <c r="K179" i="3" s="1"/>
  <c r="L179" i="3"/>
  <c r="C236" i="1"/>
  <c r="J193" i="3"/>
  <c r="K193" i="3" s="1"/>
  <c r="L193" i="3"/>
  <c r="J174" i="3"/>
  <c r="M227" i="5"/>
  <c r="M226" i="5" s="1"/>
  <c r="J169" i="3"/>
  <c r="J176" i="3"/>
  <c r="K176" i="3"/>
  <c r="L176" i="3" s="1"/>
  <c r="F34" i="5"/>
  <c r="J181" i="3"/>
  <c r="K181" i="3"/>
  <c r="L181" i="3" s="1"/>
  <c r="AJ37" i="5"/>
  <c r="I15" i="5"/>
  <c r="AB227" i="5"/>
  <c r="AB226" i="5" s="1"/>
  <c r="AD45" i="5"/>
  <c r="E15" i="9"/>
  <c r="J183" i="3"/>
  <c r="K183" i="3"/>
  <c r="L183" i="3" s="1"/>
  <c r="J182" i="3"/>
  <c r="K182" i="3" s="1"/>
  <c r="L182" i="3"/>
  <c r="AH227" i="5"/>
  <c r="AH226" i="5"/>
  <c r="J175" i="3"/>
  <c r="C224" i="1"/>
  <c r="C232" i="4" s="1"/>
  <c r="AA19" i="5"/>
  <c r="J177" i="3"/>
  <c r="K177" i="3"/>
  <c r="L177" i="3" s="1"/>
  <c r="C236" i="4"/>
  <c r="K174" i="3"/>
  <c r="L174" i="3" s="1"/>
  <c r="J171" i="3"/>
  <c r="G195" i="3"/>
  <c r="J195" i="3"/>
  <c r="K195" i="3" s="1"/>
  <c r="L195" i="3" s="1"/>
  <c r="F33" i="5"/>
  <c r="C33" i="5"/>
  <c r="D227" i="5"/>
  <c r="D226" i="5"/>
  <c r="AA32" i="5"/>
  <c r="U25" i="5"/>
  <c r="AD40" i="5"/>
  <c r="X22" i="5"/>
  <c r="AJ24" i="5"/>
  <c r="AA18" i="5"/>
  <c r="E20" i="9"/>
  <c r="K171" i="3"/>
  <c r="L171" i="3" s="1"/>
  <c r="C224" i="5"/>
  <c r="R224" i="5"/>
  <c r="AE227" i="5"/>
  <c r="J170" i="3"/>
  <c r="C281" i="1"/>
  <c r="C290" i="1"/>
  <c r="C300" i="4" s="1"/>
  <c r="C279" i="1"/>
  <c r="C289" i="4" s="1"/>
  <c r="C300" i="1"/>
  <c r="C310" i="4" s="1"/>
  <c r="C288" i="1"/>
  <c r="C298" i="4" s="1"/>
  <c r="C293" i="1"/>
  <c r="C294" i="1"/>
  <c r="C292" i="1"/>
  <c r="C278" i="1"/>
  <c r="I19" i="9"/>
  <c r="C277" i="1"/>
  <c r="C287" i="4" s="1"/>
  <c r="C305" i="1"/>
  <c r="J223" i="3"/>
  <c r="K223" i="3"/>
  <c r="L223" i="3" s="1"/>
  <c r="J253" i="3"/>
  <c r="K253" i="3" s="1"/>
  <c r="L253" i="3"/>
  <c r="J249" i="3"/>
  <c r="K249" i="3"/>
  <c r="L249" i="3" s="1"/>
  <c r="C302" i="1"/>
  <c r="J245" i="3"/>
  <c r="K245" i="3" s="1"/>
  <c r="L245" i="3"/>
  <c r="J244" i="3"/>
  <c r="K244" i="3"/>
  <c r="L244" i="3" s="1"/>
  <c r="J237" i="3"/>
  <c r="K237" i="3" s="1"/>
  <c r="L237" i="3"/>
  <c r="J225" i="3"/>
  <c r="J220" i="3"/>
  <c r="K220" i="3" s="1"/>
  <c r="L220" i="3" s="1"/>
  <c r="C295" i="1"/>
  <c r="C305" i="4" s="1"/>
  <c r="J243" i="3"/>
  <c r="D286" i="5"/>
  <c r="D285" i="5" s="1"/>
  <c r="J219" i="3"/>
  <c r="J236" i="3"/>
  <c r="K236" i="3" s="1"/>
  <c r="L236" i="3" s="1"/>
  <c r="J231" i="3"/>
  <c r="K231" i="3" s="1"/>
  <c r="L231" i="3"/>
  <c r="C298" i="1"/>
  <c r="AB285" i="5"/>
  <c r="C286" i="1"/>
  <c r="C296" i="4" s="1"/>
  <c r="AA25" i="5"/>
  <c r="J222" i="3"/>
  <c r="J233" i="3"/>
  <c r="K233" i="3"/>
  <c r="L233" i="3" s="1"/>
  <c r="C291" i="1"/>
  <c r="C301" i="4" s="1"/>
  <c r="J239" i="3"/>
  <c r="K239" i="3"/>
  <c r="L239" i="3" s="1"/>
  <c r="N273" i="1"/>
  <c r="AJ12" i="5"/>
  <c r="V286" i="5"/>
  <c r="X12" i="5"/>
  <c r="R12" i="5"/>
  <c r="L12" i="5"/>
  <c r="AE286" i="5"/>
  <c r="P286" i="5"/>
  <c r="P285" i="5" s="1"/>
  <c r="J286" i="5"/>
  <c r="J218" i="3"/>
  <c r="K218" i="3"/>
  <c r="L218" i="3" s="1"/>
  <c r="J226" i="3"/>
  <c r="K226" i="3" s="1"/>
  <c r="L226" i="3" s="1"/>
  <c r="J238" i="3"/>
  <c r="K238" i="3"/>
  <c r="L238" i="3" s="1"/>
  <c r="C304" i="4"/>
  <c r="C308" i="4"/>
  <c r="J282" i="3"/>
  <c r="J305" i="3"/>
  <c r="J304" i="3"/>
  <c r="J301" i="3"/>
  <c r="K301" i="3"/>
  <c r="L301" i="3" s="1"/>
  <c r="J302" i="3"/>
  <c r="K302" i="3" s="1"/>
  <c r="L302" i="3" s="1"/>
  <c r="J297" i="3"/>
  <c r="J296" i="3"/>
  <c r="B46" i="5"/>
  <c r="C28" i="5"/>
  <c r="J300" i="3"/>
  <c r="K300" i="3"/>
  <c r="L300" i="3" s="1"/>
  <c r="L39" i="5"/>
  <c r="J277" i="3"/>
  <c r="AG10" i="5"/>
  <c r="O10" i="5"/>
  <c r="J284" i="3"/>
  <c r="K284" i="3" s="1"/>
  <c r="L284" i="3" s="1"/>
  <c r="J283" i="3"/>
  <c r="K283" i="3"/>
  <c r="L283" i="3" s="1"/>
  <c r="J298" i="3"/>
  <c r="K298" i="3" s="1"/>
  <c r="L298" i="3"/>
  <c r="C45" i="5"/>
  <c r="J306" i="3"/>
  <c r="AA13" i="5"/>
  <c r="K274" i="3"/>
  <c r="L274" i="3" s="1"/>
  <c r="K285" i="3"/>
  <c r="L285" i="3" s="1"/>
  <c r="J291" i="3"/>
  <c r="C12" i="5"/>
  <c r="M343" i="5"/>
  <c r="M342" i="5" s="1"/>
  <c r="J273" i="3"/>
  <c r="AH343" i="5"/>
  <c r="AH342" i="5"/>
  <c r="P343" i="5"/>
  <c r="P342" i="5"/>
  <c r="J343" i="5"/>
  <c r="J342" i="5"/>
  <c r="D343" i="5"/>
  <c r="J270" i="3"/>
  <c r="K270" i="3" s="1"/>
  <c r="L270" i="3"/>
  <c r="G343" i="5"/>
  <c r="Y343" i="5"/>
  <c r="AE343" i="5"/>
  <c r="AE342" i="5"/>
  <c r="J290" i="3"/>
  <c r="AG340" i="5"/>
  <c r="C343" i="1"/>
  <c r="C355" i="4" s="1"/>
  <c r="C363" i="1"/>
  <c r="C375" i="4" s="1"/>
  <c r="C349" i="1"/>
  <c r="C214" i="2"/>
  <c r="D214" i="2"/>
  <c r="E214" i="2" s="1"/>
  <c r="C345" i="1"/>
  <c r="C383" i="4"/>
  <c r="G340" i="1"/>
  <c r="C377" i="4"/>
  <c r="F340" i="1"/>
  <c r="C356" i="1"/>
  <c r="C368" i="4"/>
  <c r="C358" i="4"/>
  <c r="E340" i="1"/>
  <c r="C352" i="1"/>
  <c r="C344" i="1"/>
  <c r="C373" i="4"/>
  <c r="C360" i="1"/>
  <c r="C368" i="1"/>
  <c r="C364" i="1"/>
  <c r="C376" i="4" s="1"/>
  <c r="C348" i="1"/>
  <c r="F340" i="5"/>
  <c r="D340" i="1"/>
  <c r="C347" i="1"/>
  <c r="C337" i="1"/>
  <c r="C372" i="1"/>
  <c r="C384" i="4" s="1"/>
  <c r="G335" i="1"/>
  <c r="F14" i="8" s="1"/>
  <c r="C349" i="4"/>
  <c r="C360" i="4"/>
  <c r="C372" i="4"/>
  <c r="M400" i="1"/>
  <c r="C258" i="2" s="1"/>
  <c r="L409" i="1"/>
  <c r="U400" i="5"/>
  <c r="H405" i="1"/>
  <c r="C405" i="1"/>
  <c r="C421" i="4"/>
  <c r="C430" i="1"/>
  <c r="C446" i="4" s="1"/>
  <c r="L400" i="5"/>
  <c r="I400" i="5"/>
  <c r="C429" i="1"/>
  <c r="C409" i="1"/>
  <c r="C425" i="4" s="1"/>
  <c r="C433" i="1"/>
  <c r="C449" i="4" s="1"/>
  <c r="C413" i="1"/>
  <c r="J334" i="3"/>
  <c r="K334" i="3" s="1"/>
  <c r="L334" i="3" s="1"/>
  <c r="J353" i="3"/>
  <c r="AG41" i="5"/>
  <c r="J354" i="3"/>
  <c r="D403" i="5"/>
  <c r="D402" i="5"/>
  <c r="J348" i="3"/>
  <c r="K348" i="3" s="1"/>
  <c r="L348" i="3"/>
  <c r="J352" i="3"/>
  <c r="K352" i="3" s="1"/>
  <c r="L352" i="3" s="1"/>
  <c r="C16" i="5"/>
  <c r="I16" i="5"/>
  <c r="J329" i="3"/>
  <c r="K329" i="3" s="1"/>
  <c r="L329" i="3" s="1"/>
  <c r="J324" i="3"/>
  <c r="K324" i="3" s="1"/>
  <c r="L324" i="3" s="1"/>
  <c r="J331" i="3"/>
  <c r="K331" i="3"/>
  <c r="L331" i="3" s="1"/>
  <c r="I18" i="5"/>
  <c r="C426" i="1"/>
  <c r="AG34" i="5"/>
  <c r="R34" i="5"/>
  <c r="J347" i="3"/>
  <c r="J323" i="3"/>
  <c r="K323" i="3"/>
  <c r="L323" i="3" s="1"/>
  <c r="J340" i="3"/>
  <c r="K340" i="3"/>
  <c r="L340" i="3"/>
  <c r="J336" i="3"/>
  <c r="J335" i="3"/>
  <c r="J345" i="3"/>
  <c r="K345" i="3" s="1"/>
  <c r="L345" i="3" s="1"/>
  <c r="C407" i="1"/>
  <c r="C423" i="4" s="1"/>
  <c r="J328" i="3"/>
  <c r="J350" i="3"/>
  <c r="C437" i="1"/>
  <c r="C453" i="4"/>
  <c r="J358" i="3"/>
  <c r="O25" i="5"/>
  <c r="V403" i="5"/>
  <c r="V402" i="5" s="1"/>
  <c r="R13" i="5"/>
  <c r="J326" i="3"/>
  <c r="K326" i="3" s="1"/>
  <c r="J337" i="3"/>
  <c r="K337" i="3" s="1"/>
  <c r="L337" i="3" s="1"/>
  <c r="J343" i="3"/>
  <c r="K343" i="3"/>
  <c r="L343" i="3" s="1"/>
  <c r="B30" i="5"/>
  <c r="C404" i="1"/>
  <c r="C420" i="4"/>
  <c r="J403" i="5"/>
  <c r="J402" i="5" s="1"/>
  <c r="J332" i="3"/>
  <c r="K332" i="3" s="1"/>
  <c r="C401" i="1"/>
  <c r="AE403" i="5"/>
  <c r="AE402" i="5" s="1"/>
  <c r="P403" i="5"/>
  <c r="P404" i="5" s="1"/>
  <c r="P402" i="5"/>
  <c r="C400" i="5"/>
  <c r="G403" i="5"/>
  <c r="J322" i="3"/>
  <c r="K322" i="3" s="1"/>
  <c r="L322" i="3" s="1"/>
  <c r="Y403" i="5"/>
  <c r="Y402" i="5" s="1"/>
  <c r="J330" i="3"/>
  <c r="U17" i="5"/>
  <c r="AH403" i="5"/>
  <c r="AH402" i="5" s="1"/>
  <c r="N421" i="1"/>
  <c r="H360" i="3"/>
  <c r="J342" i="3"/>
  <c r="C421" i="1"/>
  <c r="K342" i="3"/>
  <c r="L342" i="3" s="1"/>
  <c r="G420" i="1"/>
  <c r="C420" i="1"/>
  <c r="C436" i="4" s="1"/>
  <c r="H400" i="1"/>
  <c r="C253" i="2" s="1"/>
  <c r="D253" i="2" s="1"/>
  <c r="E253" i="2" s="1"/>
  <c r="G341" i="3"/>
  <c r="G360" i="3" s="1"/>
  <c r="B400" i="5"/>
  <c r="B403" i="5" s="1"/>
  <c r="S404" i="5" s="1"/>
  <c r="AE404" i="5"/>
  <c r="R28" i="5"/>
  <c r="D404" i="5"/>
  <c r="AH404" i="5"/>
  <c r="C480" i="1"/>
  <c r="C498" i="4"/>
  <c r="C502" i="4"/>
  <c r="K471" i="1"/>
  <c r="C471" i="1" s="1"/>
  <c r="X457" i="5"/>
  <c r="U457" i="5"/>
  <c r="C504" i="1"/>
  <c r="M26" i="9"/>
  <c r="C522" i="4"/>
  <c r="C485" i="1"/>
  <c r="O457" i="5"/>
  <c r="C502" i="1"/>
  <c r="C499" i="1"/>
  <c r="C517" i="4" s="1"/>
  <c r="C468" i="1"/>
  <c r="C486" i="4" s="1"/>
  <c r="C496" i="1"/>
  <c r="D471" i="1"/>
  <c r="C499" i="4"/>
  <c r="J379" i="3"/>
  <c r="C21" i="5"/>
  <c r="J386" i="3"/>
  <c r="K386" i="3"/>
  <c r="L386" i="3"/>
  <c r="C501" i="1"/>
  <c r="B40" i="5"/>
  <c r="F40" i="5"/>
  <c r="AJ41" i="5"/>
  <c r="J401" i="3"/>
  <c r="K401" i="3" s="1"/>
  <c r="L401" i="3" s="1"/>
  <c r="AG35" i="5"/>
  <c r="AA35" i="5"/>
  <c r="U35" i="5"/>
  <c r="S460" i="5"/>
  <c r="J411" i="3"/>
  <c r="K411" i="3" s="1"/>
  <c r="L411" i="3" s="1"/>
  <c r="J404" i="3"/>
  <c r="K404" i="3"/>
  <c r="L404" i="3"/>
  <c r="O11" i="5"/>
  <c r="J376" i="3"/>
  <c r="K376" i="3"/>
  <c r="L376" i="3"/>
  <c r="C18" i="5"/>
  <c r="B34" i="5"/>
  <c r="J375" i="3"/>
  <c r="K375" i="3"/>
  <c r="L375" i="3" s="1"/>
  <c r="AJ22" i="5"/>
  <c r="J387" i="3"/>
  <c r="K387" i="3" s="1"/>
  <c r="L387" i="3" s="1"/>
  <c r="J402" i="3"/>
  <c r="K402" i="3"/>
  <c r="L402" i="3" s="1"/>
  <c r="B37" i="5"/>
  <c r="B20" i="5"/>
  <c r="J410" i="3"/>
  <c r="K410" i="3" s="1"/>
  <c r="L410" i="3" s="1"/>
  <c r="G460" i="5"/>
  <c r="G459" i="5" s="1"/>
  <c r="C483" i="1"/>
  <c r="I25" i="5"/>
  <c r="J390" i="3"/>
  <c r="AG13" i="5"/>
  <c r="P460" i="5"/>
  <c r="P459" i="5" s="1"/>
  <c r="M460" i="5"/>
  <c r="M459" i="5"/>
  <c r="J378" i="3"/>
  <c r="J389" i="3"/>
  <c r="K389" i="3"/>
  <c r="L389" i="3"/>
  <c r="J395" i="3"/>
  <c r="K395" i="3" s="1"/>
  <c r="L395" i="3" s="1"/>
  <c r="J384" i="3"/>
  <c r="K384" i="3"/>
  <c r="L384" i="3"/>
  <c r="AJ9" i="5"/>
  <c r="AE460" i="5"/>
  <c r="AE459" i="5"/>
  <c r="Y460" i="5"/>
  <c r="Y459" i="5" s="1"/>
  <c r="R9" i="5"/>
  <c r="C457" i="5"/>
  <c r="F9" i="5"/>
  <c r="D460" i="5"/>
  <c r="D459" i="5" s="1"/>
  <c r="J374" i="3"/>
  <c r="K374" i="3"/>
  <c r="L374" i="3" s="1"/>
  <c r="C475" i="1"/>
  <c r="X17" i="5"/>
  <c r="AH460" i="5"/>
  <c r="AH459" i="5" s="1"/>
  <c r="C487" i="1"/>
  <c r="U29" i="5"/>
  <c r="J394" i="3"/>
  <c r="K394" i="3" s="1"/>
  <c r="L394" i="3" s="1"/>
  <c r="C519" i="4"/>
  <c r="C501" i="4"/>
  <c r="C505" i="4"/>
  <c r="L457" i="5"/>
  <c r="E466" i="1"/>
  <c r="M532" i="1"/>
  <c r="L19" i="8" s="1"/>
  <c r="C336" i="2"/>
  <c r="L532" i="1"/>
  <c r="C566" i="1"/>
  <c r="C570" i="1"/>
  <c r="K532" i="1"/>
  <c r="J19" i="8" s="1"/>
  <c r="AA515" i="5"/>
  <c r="J532" i="1"/>
  <c r="X515" i="5"/>
  <c r="I532" i="1"/>
  <c r="H19" i="8"/>
  <c r="C553" i="1"/>
  <c r="U515" i="5"/>
  <c r="H532" i="1"/>
  <c r="G19" i="8" s="1"/>
  <c r="C331" i="2"/>
  <c r="D331" i="2" s="1"/>
  <c r="E331" i="2" s="1"/>
  <c r="C538" i="1"/>
  <c r="R515" i="5"/>
  <c r="G532" i="1"/>
  <c r="C555" i="1"/>
  <c r="F532" i="1"/>
  <c r="E19" i="8" s="1"/>
  <c r="C563" i="1"/>
  <c r="C558" i="1"/>
  <c r="C560" i="1"/>
  <c r="C545" i="1"/>
  <c r="C552" i="1"/>
  <c r="C539" i="1"/>
  <c r="C536" i="1"/>
  <c r="C559" i="1"/>
  <c r="C533" i="1"/>
  <c r="C547" i="1"/>
  <c r="C568" i="1"/>
  <c r="C543" i="1"/>
  <c r="C562" i="1"/>
  <c r="C567" i="1"/>
  <c r="C569" i="1"/>
  <c r="C541" i="1"/>
  <c r="C548" i="1"/>
  <c r="C550" i="1"/>
  <c r="C557" i="1"/>
  <c r="M32" i="9"/>
  <c r="C534" i="1"/>
  <c r="D532" i="1"/>
  <c r="J455" i="3"/>
  <c r="C565" i="1"/>
  <c r="B21" i="5"/>
  <c r="J458" i="3"/>
  <c r="K458" i="3" s="1"/>
  <c r="L458" i="3" s="1"/>
  <c r="J456" i="3"/>
  <c r="C564" i="1"/>
  <c r="B43" i="5"/>
  <c r="J457" i="3"/>
  <c r="K457" i="3" s="1"/>
  <c r="L457" i="3" s="1"/>
  <c r="K455" i="3"/>
  <c r="L455" i="3" s="1"/>
  <c r="R41" i="5"/>
  <c r="J450" i="3"/>
  <c r="K450" i="3" s="1"/>
  <c r="C554" i="1"/>
  <c r="AA36" i="5"/>
  <c r="C36" i="5"/>
  <c r="B36" i="5"/>
  <c r="J447" i="3"/>
  <c r="I36" i="5"/>
  <c r="C535" i="1"/>
  <c r="B35" i="5"/>
  <c r="R35" i="5"/>
  <c r="M518" i="5"/>
  <c r="M517" i="5"/>
  <c r="O35" i="5"/>
  <c r="C35" i="5"/>
  <c r="J428" i="3"/>
  <c r="K452" i="3"/>
  <c r="L452" i="3"/>
  <c r="D518" i="5"/>
  <c r="D517" i="5" s="1"/>
  <c r="J446" i="3"/>
  <c r="C561" i="1"/>
  <c r="J454" i="3"/>
  <c r="C540" i="1"/>
  <c r="B16" i="5"/>
  <c r="J433" i="3"/>
  <c r="J429" i="3"/>
  <c r="J432" i="3"/>
  <c r="B18" i="5"/>
  <c r="C546" i="1"/>
  <c r="AJ34" i="5"/>
  <c r="AA34" i="5"/>
  <c r="J439" i="3"/>
  <c r="K439" i="3" s="1"/>
  <c r="L439" i="3" s="1"/>
  <c r="B10" i="5"/>
  <c r="V518" i="5"/>
  <c r="V517" i="5" s="1"/>
  <c r="I10" i="5"/>
  <c r="J427" i="3"/>
  <c r="K427" i="3" s="1"/>
  <c r="L427" i="3" s="1"/>
  <c r="J448" i="3"/>
  <c r="K448" i="3" s="1"/>
  <c r="L448" i="3"/>
  <c r="C551" i="1"/>
  <c r="AA23" i="5"/>
  <c r="J444" i="3"/>
  <c r="C549" i="1"/>
  <c r="B22" i="5"/>
  <c r="J442" i="3"/>
  <c r="C542" i="1"/>
  <c r="C15" i="5"/>
  <c r="AJ15" i="5"/>
  <c r="B15" i="5"/>
  <c r="J435" i="3"/>
  <c r="K435" i="3"/>
  <c r="L435" i="3"/>
  <c r="C556" i="1"/>
  <c r="J449" i="3"/>
  <c r="J443" i="3"/>
  <c r="K443" i="3" s="1"/>
  <c r="B45" i="5"/>
  <c r="J440" i="3"/>
  <c r="J434" i="3"/>
  <c r="AH518" i="5"/>
  <c r="AH517" i="5"/>
  <c r="C537" i="1"/>
  <c r="AE518" i="5"/>
  <c r="AE517" i="5"/>
  <c r="O13" i="5"/>
  <c r="C13" i="5"/>
  <c r="B13" i="5"/>
  <c r="J430" i="3"/>
  <c r="B24" i="5"/>
  <c r="J438" i="3"/>
  <c r="J441" i="3"/>
  <c r="K441" i="3" s="1"/>
  <c r="L441" i="3" s="1"/>
  <c r="J518" i="5"/>
  <c r="J517" i="5" s="1"/>
  <c r="J431" i="3"/>
  <c r="K431" i="3" s="1"/>
  <c r="L431" i="3" s="1"/>
  <c r="B19" i="5"/>
  <c r="R19" i="5"/>
  <c r="P518" i="5"/>
  <c r="P517" i="5"/>
  <c r="C515" i="5"/>
  <c r="B9" i="5"/>
  <c r="G518" i="5"/>
  <c r="G517" i="5"/>
  <c r="J426" i="3"/>
  <c r="I9" i="5"/>
  <c r="H464" i="3"/>
  <c r="AA17" i="5"/>
  <c r="J436" i="3"/>
  <c r="K436" i="3" s="1"/>
  <c r="B17" i="5"/>
  <c r="AJ29" i="5"/>
  <c r="C544" i="1"/>
  <c r="N532" i="1"/>
  <c r="C337" i="2" s="1"/>
  <c r="D337" i="2" s="1"/>
  <c r="E337" i="2"/>
  <c r="G464" i="3"/>
  <c r="B515" i="5"/>
  <c r="AG29" i="5"/>
  <c r="Y518" i="5"/>
  <c r="Y517" i="5"/>
  <c r="AA29" i="5"/>
  <c r="B29" i="5"/>
  <c r="R29" i="5"/>
  <c r="J437" i="3"/>
  <c r="M41" i="9"/>
  <c r="K19" i="8"/>
  <c r="C335" i="2"/>
  <c r="D335" i="2"/>
  <c r="E335" i="2" s="1"/>
  <c r="C332" i="2"/>
  <c r="D332" i="2" s="1"/>
  <c r="E332" i="2" s="1"/>
  <c r="C329" i="2"/>
  <c r="E532" i="1"/>
  <c r="D19" i="8"/>
  <c r="M19" i="8"/>
  <c r="D329" i="2"/>
  <c r="E329" i="2" s="1"/>
  <c r="C327" i="2"/>
  <c r="D327" i="2" s="1"/>
  <c r="E327" i="2" s="1"/>
  <c r="F21" i="3"/>
  <c r="F153" i="3"/>
  <c r="F46" i="3"/>
  <c r="F102" i="3"/>
  <c r="F56" i="2"/>
  <c r="F209" i="2"/>
  <c r="F60" i="2"/>
  <c r="F55" i="2"/>
  <c r="F59" i="2"/>
  <c r="F53" i="2"/>
  <c r="F49" i="2"/>
  <c r="F51" i="2" s="1"/>
  <c r="F217" i="2"/>
  <c r="F96" i="2"/>
  <c r="F89" i="2"/>
  <c r="F57" i="2"/>
  <c r="F52" i="2"/>
  <c r="F488" i="2"/>
  <c r="F492" i="2"/>
  <c r="F489" i="2"/>
  <c r="F493" i="2"/>
  <c r="F487" i="2"/>
  <c r="F491" i="2"/>
  <c r="F483" i="2"/>
  <c r="F486" i="2"/>
  <c r="F495" i="2"/>
  <c r="F490" i="2"/>
  <c r="F494" i="2"/>
  <c r="F484" i="2"/>
  <c r="F450" i="2"/>
  <c r="F454" i="2"/>
  <c r="F444" i="2"/>
  <c r="F446" i="2"/>
  <c r="F447" i="2"/>
  <c r="F456" i="2" s="1"/>
  <c r="F458" i="2" s="1"/>
  <c r="F451" i="2"/>
  <c r="F455" i="2"/>
  <c r="F449" i="2"/>
  <c r="F453" i="2"/>
  <c r="F445" i="2"/>
  <c r="F448" i="2"/>
  <c r="F452" i="2"/>
  <c r="F367" i="2"/>
  <c r="F370" i="2"/>
  <c r="F374" i="2"/>
  <c r="F373" i="2"/>
  <c r="F371" i="2"/>
  <c r="F375" i="2"/>
  <c r="F366" i="2"/>
  <c r="F368" i="2" s="1"/>
  <c r="F369" i="2"/>
  <c r="F378" i="2" s="1"/>
  <c r="F372" i="2"/>
  <c r="F376" i="2"/>
  <c r="F377" i="2"/>
  <c r="F415" i="2"/>
  <c r="F414" i="2"/>
  <c r="F410" i="2"/>
  <c r="F411" i="2"/>
  <c r="F413" i="2"/>
  <c r="F409" i="2"/>
  <c r="F406" i="2"/>
  <c r="F407" i="2" s="1"/>
  <c r="F419" i="2" s="1"/>
  <c r="F416" i="2"/>
  <c r="F412" i="2"/>
  <c r="F408" i="2"/>
  <c r="F417" i="2" s="1"/>
  <c r="F334" i="2"/>
  <c r="F330" i="2"/>
  <c r="F326" i="2"/>
  <c r="F328" i="2" s="1"/>
  <c r="F337" i="2"/>
  <c r="F333" i="2"/>
  <c r="F329" i="2"/>
  <c r="F335" i="2"/>
  <c r="F331" i="2"/>
  <c r="F327" i="2"/>
  <c r="F336" i="2"/>
  <c r="F292" i="2"/>
  <c r="F295" i="2"/>
  <c r="F291" i="2"/>
  <c r="F287" i="2"/>
  <c r="F289" i="2" s="1"/>
  <c r="F288" i="2"/>
  <c r="F298" i="2"/>
  <c r="F294" i="2"/>
  <c r="F290" i="2"/>
  <c r="F296" i="2"/>
  <c r="F297" i="2"/>
  <c r="F257" i="2"/>
  <c r="F253" i="2"/>
  <c r="F249" i="2"/>
  <c r="F256" i="2"/>
  <c r="F252" i="2"/>
  <c r="F248" i="2"/>
  <c r="F259" i="2"/>
  <c r="F255" i="2"/>
  <c r="F220" i="2"/>
  <c r="F216" i="2"/>
  <c r="F212" i="2"/>
  <c r="F219" i="2"/>
  <c r="F215" i="2"/>
  <c r="F218" i="2"/>
  <c r="F214" i="2"/>
  <c r="F178" i="2"/>
  <c r="F170" i="2"/>
  <c r="F177" i="2"/>
  <c r="F173" i="2"/>
  <c r="F169" i="2"/>
  <c r="F171" i="2" s="1"/>
  <c r="F180" i="2"/>
  <c r="F176" i="2"/>
  <c r="F172" i="2"/>
  <c r="F181" i="2" s="1"/>
  <c r="B20" i="2"/>
  <c r="B10" i="2"/>
  <c r="B22" i="2" s="1"/>
  <c r="F174" i="2"/>
  <c r="F179" i="2"/>
  <c r="F139" i="2"/>
  <c r="F135" i="2"/>
  <c r="F138" i="2"/>
  <c r="F134" i="2"/>
  <c r="F130" i="2"/>
  <c r="F137" i="2"/>
  <c r="F133" i="2"/>
  <c r="F98" i="2"/>
  <c r="F94" i="2"/>
  <c r="F58" i="2"/>
  <c r="F54" i="2"/>
  <c r="C633" i="4"/>
  <c r="C634" i="4"/>
  <c r="C639" i="4"/>
  <c r="C858" i="4"/>
  <c r="P858" i="4"/>
  <c r="C766" i="4"/>
  <c r="C363" i="4"/>
  <c r="C381" i="4"/>
  <c r="C356" i="4"/>
  <c r="C312" i="4"/>
  <c r="C437" i="4"/>
  <c r="C503" i="4"/>
  <c r="C216" i="2"/>
  <c r="D216" i="2" s="1"/>
  <c r="E216" i="2" s="1"/>
  <c r="I14" i="8"/>
  <c r="C370" i="4"/>
  <c r="G14" i="8"/>
  <c r="C302" i="4"/>
  <c r="E43" i="9"/>
  <c r="C98" i="4"/>
  <c r="C288" i="4"/>
  <c r="C164" i="4"/>
  <c r="C160" i="4"/>
  <c r="H13" i="8"/>
  <c r="C96" i="4"/>
  <c r="M124" i="3"/>
  <c r="M150" i="3"/>
  <c r="M137" i="3"/>
  <c r="M149" i="3"/>
  <c r="M136" i="3"/>
  <c r="M147" i="3"/>
  <c r="M135" i="3"/>
  <c r="M139" i="3"/>
  <c r="M129" i="3"/>
  <c r="M145" i="3"/>
  <c r="M126" i="3"/>
  <c r="M117" i="3"/>
  <c r="M144" i="3"/>
  <c r="M119" i="3"/>
  <c r="M123" i="3"/>
  <c r="M142" i="3"/>
  <c r="M121" i="3"/>
  <c r="M140" i="3"/>
  <c r="M151" i="3"/>
  <c r="M134" i="3"/>
  <c r="M125" i="3"/>
  <c r="M131" i="3"/>
  <c r="M132" i="3"/>
  <c r="M83" i="3"/>
  <c r="M96" i="3"/>
  <c r="M93" i="3"/>
  <c r="F338" i="2"/>
  <c r="F11" i="2"/>
  <c r="F250" i="2"/>
  <c r="F16" i="2"/>
  <c r="F9" i="2"/>
  <c r="F10" i="2" s="1"/>
  <c r="F8" i="2"/>
  <c r="F12" i="2"/>
  <c r="D175" i="2"/>
  <c r="E175" i="2" s="1"/>
  <c r="K461" i="3"/>
  <c r="L461" i="3" s="1"/>
  <c r="K445" i="3"/>
  <c r="L445" i="3"/>
  <c r="K426" i="3"/>
  <c r="L426" i="3" s="1"/>
  <c r="K463" i="3"/>
  <c r="L463" i="3"/>
  <c r="K433" i="3"/>
  <c r="L433" i="3" s="1"/>
  <c r="K429" i="3"/>
  <c r="L429" i="3"/>
  <c r="K444" i="3"/>
  <c r="L444" i="3" s="1"/>
  <c r="K440" i="3"/>
  <c r="L440" i="3" s="1"/>
  <c r="K428" i="3"/>
  <c r="L428" i="3" s="1"/>
  <c r="K454" i="3"/>
  <c r="L454" i="3" s="1"/>
  <c r="L436" i="3"/>
  <c r="K437" i="3"/>
  <c r="L437" i="3" s="1"/>
  <c r="L443" i="3"/>
  <c r="C334" i="2"/>
  <c r="D334" i="2" s="1"/>
  <c r="E334" i="2" s="1"/>
  <c r="K432" i="3"/>
  <c r="L432" i="3"/>
  <c r="K447" i="3"/>
  <c r="L447" i="3"/>
  <c r="J22" i="3"/>
  <c r="J464" i="3"/>
  <c r="K460" i="3"/>
  <c r="L460" i="3"/>
  <c r="K456" i="3"/>
  <c r="L456" i="3" s="1"/>
  <c r="K449" i="3"/>
  <c r="L449" i="3"/>
  <c r="K446" i="3"/>
  <c r="L446" i="3" s="1"/>
  <c r="K442" i="3"/>
  <c r="L442" i="3"/>
  <c r="K438" i="3"/>
  <c r="L438" i="3" s="1"/>
  <c r="K434" i="3"/>
  <c r="L434" i="3"/>
  <c r="K430" i="3"/>
  <c r="L430" i="3" s="1"/>
  <c r="D336" i="2"/>
  <c r="E336" i="2" s="1"/>
  <c r="M25" i="9"/>
  <c r="K46" i="9"/>
  <c r="M20" i="9"/>
  <c r="M15" i="9"/>
  <c r="M14" i="9"/>
  <c r="G285" i="5"/>
  <c r="C290" i="2"/>
  <c r="E18" i="8"/>
  <c r="M39" i="9"/>
  <c r="C520" i="4"/>
  <c r="C442" i="4"/>
  <c r="I32" i="9"/>
  <c r="C380" i="4"/>
  <c r="C88" i="4"/>
  <c r="C223" i="4"/>
  <c r="C211" i="1"/>
  <c r="C219" i="4" s="1"/>
  <c r="C210" i="1"/>
  <c r="L203" i="1"/>
  <c r="C173" i="1"/>
  <c r="C152" i="1"/>
  <c r="C157" i="4" s="1"/>
  <c r="C150" i="1"/>
  <c r="C149" i="1"/>
  <c r="C105" i="1"/>
  <c r="C106" i="4" s="1"/>
  <c r="J383" i="3"/>
  <c r="K383" i="3"/>
  <c r="L383" i="3"/>
  <c r="G381" i="3"/>
  <c r="J381" i="3"/>
  <c r="K381" i="3"/>
  <c r="L381" i="3"/>
  <c r="B457" i="5"/>
  <c r="B460" i="5"/>
  <c r="J380" i="3"/>
  <c r="K380" i="3"/>
  <c r="L380" i="3" s="1"/>
  <c r="J295" i="3"/>
  <c r="K295" i="3"/>
  <c r="L295" i="3" s="1"/>
  <c r="G271" i="3"/>
  <c r="B340" i="5"/>
  <c r="Y285" i="5"/>
  <c r="M285" i="5"/>
  <c r="H232" i="3"/>
  <c r="C283" i="5"/>
  <c r="G224" i="3"/>
  <c r="B283" i="5"/>
  <c r="J189" i="3"/>
  <c r="K189" i="3"/>
  <c r="L189" i="3"/>
  <c r="J43" i="3"/>
  <c r="N207" i="1"/>
  <c r="N203" i="1"/>
  <c r="AJ224" i="5"/>
  <c r="V167" i="5"/>
  <c r="D167" i="5"/>
  <c r="D108" i="5"/>
  <c r="J101" i="3"/>
  <c r="K101" i="3" s="1"/>
  <c r="L101" i="3" s="1"/>
  <c r="J27" i="3"/>
  <c r="J85" i="3"/>
  <c r="K85" i="3"/>
  <c r="L85" i="3"/>
  <c r="J84" i="3"/>
  <c r="J21" i="3"/>
  <c r="J81" i="3"/>
  <c r="K81" i="3"/>
  <c r="L81" i="3" s="1"/>
  <c r="J65" i="3"/>
  <c r="K65" i="3"/>
  <c r="L65" i="3"/>
  <c r="H102" i="3"/>
  <c r="B38" i="5"/>
  <c r="L38" i="5"/>
  <c r="C31" i="5"/>
  <c r="I31" i="5"/>
  <c r="O26" i="5"/>
  <c r="M47" i="5"/>
  <c r="AH47" i="5"/>
  <c r="F25" i="5"/>
  <c r="C25" i="5"/>
  <c r="C24" i="5"/>
  <c r="I24" i="5"/>
  <c r="AD23" i="5"/>
  <c r="AC47" i="5"/>
  <c r="F12" i="5"/>
  <c r="B12" i="5"/>
  <c r="B47" i="5" s="1"/>
  <c r="B11" i="5"/>
  <c r="R11" i="5"/>
  <c r="AF47" i="5"/>
  <c r="I203" i="1"/>
  <c r="L466" i="1"/>
  <c r="C108" i="1"/>
  <c r="R165" i="5"/>
  <c r="AA165" i="5"/>
  <c r="K143" i="1"/>
  <c r="L139" i="1"/>
  <c r="L138" i="1"/>
  <c r="AD165" i="5"/>
  <c r="D208" i="1"/>
  <c r="F224" i="5"/>
  <c r="C207" i="1"/>
  <c r="F206" i="1"/>
  <c r="L224" i="5"/>
  <c r="C248" i="4"/>
  <c r="D297" i="2"/>
  <c r="E297" i="2"/>
  <c r="L18" i="8"/>
  <c r="W47" i="5"/>
  <c r="C504" i="4"/>
  <c r="C431" i="4"/>
  <c r="C315" i="4"/>
  <c r="I224" i="5"/>
  <c r="H153" i="3"/>
  <c r="E40" i="9"/>
  <c r="M38" i="9"/>
  <c r="D47" i="5"/>
  <c r="D50" i="5"/>
  <c r="D49" i="5"/>
  <c r="G47" i="5"/>
  <c r="Y47" i="5"/>
  <c r="J47" i="5"/>
  <c r="H47" i="5"/>
  <c r="V459" i="5"/>
  <c r="I466" i="1"/>
  <c r="H18" i="8" s="1"/>
  <c r="C417" i="4"/>
  <c r="I23" i="9"/>
  <c r="C369" i="4"/>
  <c r="C357" i="4"/>
  <c r="Y342" i="5"/>
  <c r="C232" i="1"/>
  <c r="Y167" i="5"/>
  <c r="I28" i="9"/>
  <c r="C514" i="4"/>
  <c r="C303" i="4"/>
  <c r="C229" i="1"/>
  <c r="C221" i="1"/>
  <c r="C227" i="4"/>
  <c r="C218" i="1"/>
  <c r="C217" i="1"/>
  <c r="C214" i="1"/>
  <c r="C213" i="1"/>
  <c r="J203" i="1"/>
  <c r="I10" i="8" s="1"/>
  <c r="C177" i="4"/>
  <c r="C153" i="4"/>
  <c r="C151" i="4"/>
  <c r="C144" i="1"/>
  <c r="J138" i="1"/>
  <c r="F138" i="1"/>
  <c r="C92" i="2" s="1"/>
  <c r="C139" i="1"/>
  <c r="C111" i="1"/>
  <c r="C107" i="1"/>
  <c r="C105" i="4"/>
  <c r="G73" i="1"/>
  <c r="AB461" i="5"/>
  <c r="AB459" i="5"/>
  <c r="J405" i="3"/>
  <c r="K405" i="3"/>
  <c r="L405" i="3"/>
  <c r="H412" i="3"/>
  <c r="N417" i="1"/>
  <c r="AJ400" i="5"/>
  <c r="J278" i="3"/>
  <c r="J18" i="3"/>
  <c r="N339" i="1"/>
  <c r="C339" i="1"/>
  <c r="AJ340" i="5"/>
  <c r="C338" i="1"/>
  <c r="AH286" i="5"/>
  <c r="J28" i="3"/>
  <c r="J248" i="3"/>
  <c r="K248" i="3"/>
  <c r="L248" i="3" s="1"/>
  <c r="N289" i="1"/>
  <c r="AJ283" i="5"/>
  <c r="C233" i="1"/>
  <c r="G190" i="3"/>
  <c r="B224" i="5"/>
  <c r="B227" i="5"/>
  <c r="J178" i="3"/>
  <c r="K178" i="3" s="1"/>
  <c r="L178" i="3" s="1"/>
  <c r="J31" i="3"/>
  <c r="K20" i="3"/>
  <c r="L20" i="3" s="1"/>
  <c r="P167" i="5"/>
  <c r="J150" i="3"/>
  <c r="K150" i="3" s="1"/>
  <c r="L150" i="3" s="1"/>
  <c r="C38" i="5"/>
  <c r="F38" i="5"/>
  <c r="F47" i="5" s="1"/>
  <c r="O37" i="5"/>
  <c r="C37" i="5"/>
  <c r="AJ30" i="5"/>
  <c r="C30" i="5"/>
  <c r="F27" i="5"/>
  <c r="B27" i="5"/>
  <c r="AG26" i="5"/>
  <c r="AE47" i="5"/>
  <c r="AE50" i="5" s="1"/>
  <c r="U26" i="5"/>
  <c r="S47" i="5"/>
  <c r="AB47" i="5"/>
  <c r="AD25" i="5"/>
  <c r="N47" i="5"/>
  <c r="AI47" i="5"/>
  <c r="Q47" i="5"/>
  <c r="AG11" i="5"/>
  <c r="C11" i="5"/>
  <c r="K47" i="5"/>
  <c r="F10" i="5"/>
  <c r="E47" i="5"/>
  <c r="U9" i="5"/>
  <c r="T47" i="5"/>
  <c r="C9" i="5"/>
  <c r="M335" i="1"/>
  <c r="L14" i="8" s="1"/>
  <c r="C341" i="1"/>
  <c r="C284" i="1"/>
  <c r="E269" i="1"/>
  <c r="C521" i="4"/>
  <c r="M19" i="9"/>
  <c r="M40" i="9"/>
  <c r="C497" i="4"/>
  <c r="C100" i="1"/>
  <c r="C101" i="4" s="1"/>
  <c r="C82" i="1"/>
  <c r="E203" i="1"/>
  <c r="C204" i="1"/>
  <c r="C212" i="4" s="1"/>
  <c r="C241" i="1"/>
  <c r="C238" i="1"/>
  <c r="P47" i="5"/>
  <c r="P50" i="5"/>
  <c r="I31" i="9"/>
  <c r="C445" i="4"/>
  <c r="I22" i="9"/>
  <c r="C78" i="1"/>
  <c r="E42" i="9"/>
  <c r="C97" i="4"/>
  <c r="C228" i="4"/>
  <c r="Z47" i="5"/>
  <c r="V47" i="5"/>
  <c r="V50" i="5" s="1"/>
  <c r="C10" i="5"/>
  <c r="D466" i="1"/>
  <c r="N466" i="1"/>
  <c r="M18" i="8" s="1"/>
  <c r="C493" i="4"/>
  <c r="S459" i="5"/>
  <c r="J36" i="3"/>
  <c r="K36" i="3" s="1"/>
  <c r="L36" i="3" s="1"/>
  <c r="G402" i="5"/>
  <c r="G404" i="5"/>
  <c r="C429" i="4"/>
  <c r="C255" i="2"/>
  <c r="C213" i="2"/>
  <c r="D213" i="2" s="1"/>
  <c r="C359" i="4"/>
  <c r="E335" i="1"/>
  <c r="C340" i="1"/>
  <c r="C352" i="4" s="1"/>
  <c r="G269" i="1"/>
  <c r="H269" i="1"/>
  <c r="I20" i="9"/>
  <c r="M108" i="5"/>
  <c r="J100" i="3"/>
  <c r="K100" i="3"/>
  <c r="L100" i="3"/>
  <c r="C500" i="1"/>
  <c r="C498" i="1"/>
  <c r="C497" i="1"/>
  <c r="C494" i="1"/>
  <c r="C493" i="1"/>
  <c r="C509" i="4"/>
  <c r="C490" i="1"/>
  <c r="C478" i="1"/>
  <c r="C477" i="1"/>
  <c r="J466" i="1"/>
  <c r="C474" i="1"/>
  <c r="C473" i="1"/>
  <c r="C470" i="1"/>
  <c r="C488" i="4" s="1"/>
  <c r="G466" i="1"/>
  <c r="C436" i="1"/>
  <c r="C435" i="1"/>
  <c r="C434" i="1"/>
  <c r="C450" i="4" s="1"/>
  <c r="C431" i="1"/>
  <c r="J20" i="3"/>
  <c r="J404" i="5"/>
  <c r="C432" i="1"/>
  <c r="C448" i="4" s="1"/>
  <c r="I24" i="9"/>
  <c r="C430" i="4"/>
  <c r="I33" i="9"/>
  <c r="C427" i="4"/>
  <c r="G342" i="5"/>
  <c r="J285" i="5"/>
  <c r="V285" i="5"/>
  <c r="I44" i="9"/>
  <c r="I26" i="9"/>
  <c r="AE226" i="5"/>
  <c r="AE228" i="5"/>
  <c r="I400" i="1"/>
  <c r="C406" i="1"/>
  <c r="L400" i="1"/>
  <c r="C403" i="1"/>
  <c r="C419" i="4" s="1"/>
  <c r="C272" i="1"/>
  <c r="C336" i="1"/>
  <c r="I335" i="1"/>
  <c r="K203" i="1"/>
  <c r="C137" i="2" s="1"/>
  <c r="C416" i="1"/>
  <c r="D400" i="1"/>
  <c r="C410" i="1"/>
  <c r="M203" i="1"/>
  <c r="C139" i="2" s="1"/>
  <c r="C469" i="1"/>
  <c r="M24" i="9"/>
  <c r="M461" i="5"/>
  <c r="AB404" i="5"/>
  <c r="B402" i="5"/>
  <c r="V404" i="5"/>
  <c r="I17" i="9"/>
  <c r="I43" i="9"/>
  <c r="C364" i="4"/>
  <c r="I30" i="9"/>
  <c r="C291" i="4"/>
  <c r="C244" i="4"/>
  <c r="E32" i="9"/>
  <c r="C89" i="4"/>
  <c r="J13" i="8"/>
  <c r="C177" i="2"/>
  <c r="C311" i="4"/>
  <c r="G167" i="5"/>
  <c r="C176" i="2"/>
  <c r="I13" i="8"/>
  <c r="I16" i="8"/>
  <c r="C427" i="1"/>
  <c r="C275" i="1"/>
  <c r="C271" i="1"/>
  <c r="C270" i="1"/>
  <c r="C280" i="4" s="1"/>
  <c r="C222" i="1"/>
  <c r="C209" i="1"/>
  <c r="C205" i="1"/>
  <c r="H203" i="1"/>
  <c r="G10" i="8" s="1"/>
  <c r="C176" i="1"/>
  <c r="C174" i="1"/>
  <c r="C170" i="1"/>
  <c r="C169" i="1"/>
  <c r="C174" i="4" s="1"/>
  <c r="C141" i="1"/>
  <c r="G138" i="1"/>
  <c r="C140" i="1"/>
  <c r="M138" i="1"/>
  <c r="C99" i="2" s="1"/>
  <c r="C103" i="1"/>
  <c r="L73" i="1"/>
  <c r="C101" i="1"/>
  <c r="C75" i="1"/>
  <c r="J73" i="1"/>
  <c r="F73" i="1"/>
  <c r="J396" i="3"/>
  <c r="K396" i="3"/>
  <c r="L396" i="3" s="1"/>
  <c r="J287" i="3"/>
  <c r="K287" i="3"/>
  <c r="L287" i="3"/>
  <c r="H272" i="3"/>
  <c r="J272" i="3"/>
  <c r="K272" i="3"/>
  <c r="L272" i="3"/>
  <c r="C340" i="5"/>
  <c r="J255" i="3"/>
  <c r="J201" i="3"/>
  <c r="K201" i="3"/>
  <c r="L201" i="3" s="1"/>
  <c r="J200" i="3"/>
  <c r="N175" i="1"/>
  <c r="AJ165" i="5"/>
  <c r="H147" i="3"/>
  <c r="J147" i="3" s="1"/>
  <c r="K147" i="3" s="1"/>
  <c r="L147" i="3" s="1"/>
  <c r="C165" i="5"/>
  <c r="G71" i="3"/>
  <c r="B106" i="5"/>
  <c r="B109" i="5"/>
  <c r="N74" i="1"/>
  <c r="AJ106" i="5"/>
  <c r="C42" i="5"/>
  <c r="L42" i="5"/>
  <c r="B42" i="5"/>
  <c r="J39" i="3"/>
  <c r="C361" i="4"/>
  <c r="D342" i="5"/>
  <c r="AE285" i="5"/>
  <c r="D269" i="1"/>
  <c r="C8" i="8"/>
  <c r="E23" i="9"/>
  <c r="J74" i="3"/>
  <c r="K74" i="3"/>
  <c r="L74" i="3" s="1"/>
  <c r="J34" i="3"/>
  <c r="E400" i="1"/>
  <c r="D15" i="8" s="1"/>
  <c r="M269" i="1"/>
  <c r="C423" i="1"/>
  <c r="C419" i="1"/>
  <c r="C418" i="1"/>
  <c r="C408" i="1"/>
  <c r="C424" i="4" s="1"/>
  <c r="C86" i="4"/>
  <c r="E35" i="9"/>
  <c r="P108" i="5"/>
  <c r="P110" i="5"/>
  <c r="J95" i="3"/>
  <c r="K95" i="3"/>
  <c r="L95" i="3"/>
  <c r="C276" i="1"/>
  <c r="C237" i="1"/>
  <c r="C157" i="1"/>
  <c r="K391" i="3"/>
  <c r="L391" i="3" s="1"/>
  <c r="J299" i="3"/>
  <c r="K299" i="3"/>
  <c r="L299" i="3"/>
  <c r="K297" i="3"/>
  <c r="L297" i="3" s="1"/>
  <c r="V108" i="5"/>
  <c r="M17" i="9"/>
  <c r="C92" i="1"/>
  <c r="C83" i="1"/>
  <c r="C79" i="1"/>
  <c r="C80" i="4" s="1"/>
  <c r="K330" i="3"/>
  <c r="L330" i="3"/>
  <c r="L326" i="3"/>
  <c r="K307" i="3"/>
  <c r="L307" i="3"/>
  <c r="J460" i="5"/>
  <c r="J461" i="5"/>
  <c r="M403" i="5"/>
  <c r="M404" i="5"/>
  <c r="M31" i="9"/>
  <c r="C359" i="1"/>
  <c r="C371" i="4" s="1"/>
  <c r="G203" i="1"/>
  <c r="C153" i="1"/>
  <c r="H138" i="1"/>
  <c r="D138" i="1"/>
  <c r="C89" i="2" s="1"/>
  <c r="I138" i="1"/>
  <c r="E138" i="1"/>
  <c r="H73" i="1"/>
  <c r="I73" i="1"/>
  <c r="H8" i="8" s="1"/>
  <c r="E73" i="1"/>
  <c r="K304" i="3"/>
  <c r="L304" i="3"/>
  <c r="J132" i="3"/>
  <c r="K132" i="3"/>
  <c r="L132" i="3" s="1"/>
  <c r="J403" i="3"/>
  <c r="S402" i="5"/>
  <c r="G153" i="3"/>
  <c r="C109" i="1"/>
  <c r="AD340" i="5"/>
  <c r="L350" i="1"/>
  <c r="K77" i="1"/>
  <c r="C77" i="1" s="1"/>
  <c r="K73" i="1"/>
  <c r="J8" i="8" s="1"/>
  <c r="AA106" i="5"/>
  <c r="C167" i="1"/>
  <c r="C162" i="1"/>
  <c r="C81" i="1"/>
  <c r="K273" i="3"/>
  <c r="L273" i="3" s="1"/>
  <c r="AB402" i="5"/>
  <c r="J359" i="3"/>
  <c r="K359" i="3"/>
  <c r="L359" i="3"/>
  <c r="J357" i="3"/>
  <c r="K357" i="3" s="1"/>
  <c r="L357" i="3" s="1"/>
  <c r="J346" i="3"/>
  <c r="Y226" i="5"/>
  <c r="J197" i="3"/>
  <c r="K197" i="3"/>
  <c r="L197" i="3"/>
  <c r="G127" i="3"/>
  <c r="B165" i="5"/>
  <c r="B168" i="5"/>
  <c r="AH169" i="5" s="1"/>
  <c r="C102" i="1"/>
  <c r="C103" i="4" s="1"/>
  <c r="G226" i="5"/>
  <c r="AG42" i="5"/>
  <c r="AA42" i="5"/>
  <c r="I41" i="5"/>
  <c r="R39" i="5"/>
  <c r="B32" i="5"/>
  <c r="I17" i="5"/>
  <c r="AJ16" i="5"/>
  <c r="U15" i="5"/>
  <c r="U13" i="5"/>
  <c r="U12" i="5"/>
  <c r="O12" i="5"/>
  <c r="K400" i="1"/>
  <c r="L106" i="5"/>
  <c r="R106" i="5"/>
  <c r="F165" i="5"/>
  <c r="O224" i="5"/>
  <c r="AG224" i="5"/>
  <c r="I340" i="5"/>
  <c r="AA457" i="5"/>
  <c r="K350" i="3"/>
  <c r="L350" i="3"/>
  <c r="K347" i="3"/>
  <c r="L347" i="3"/>
  <c r="K344" i="3"/>
  <c r="L344" i="3"/>
  <c r="K339" i="3"/>
  <c r="L339" i="3"/>
  <c r="K336" i="3"/>
  <c r="L336" i="3"/>
  <c r="L332" i="3"/>
  <c r="K84" i="3"/>
  <c r="L84" i="3"/>
  <c r="J292" i="3"/>
  <c r="S227" i="5"/>
  <c r="AB167" i="5"/>
  <c r="J82" i="3"/>
  <c r="K82" i="3"/>
  <c r="L82" i="3" s="1"/>
  <c r="J64" i="3"/>
  <c r="K64" i="3"/>
  <c r="L64" i="3"/>
  <c r="L165" i="5"/>
  <c r="F457" i="5"/>
  <c r="I457" i="5"/>
  <c r="M29" i="9"/>
  <c r="K403" i="3"/>
  <c r="L403" i="3" s="1"/>
  <c r="K292" i="3"/>
  <c r="L292" i="3"/>
  <c r="K255" i="3"/>
  <c r="L255" i="3" s="1"/>
  <c r="K200" i="3"/>
  <c r="L200" i="3"/>
  <c r="S343" i="5"/>
  <c r="S342" i="5" s="1"/>
  <c r="V227" i="5"/>
  <c r="V226" i="5" s="1"/>
  <c r="J196" i="3"/>
  <c r="J191" i="3"/>
  <c r="AB109" i="5"/>
  <c r="AB108" i="5" s="1"/>
  <c r="AB110" i="5"/>
  <c r="J78" i="3"/>
  <c r="X45" i="5"/>
  <c r="L37" i="5"/>
  <c r="I106" i="5"/>
  <c r="R400" i="5"/>
  <c r="B41" i="5"/>
  <c r="I40" i="5"/>
  <c r="AA30" i="5"/>
  <c r="B28" i="5"/>
  <c r="AD11" i="5"/>
  <c r="AD47" i="5" s="1"/>
  <c r="I11" i="5"/>
  <c r="AJ10" i="5"/>
  <c r="I165" i="5"/>
  <c r="AA224" i="5"/>
  <c r="AA340" i="5"/>
  <c r="X400" i="5"/>
  <c r="I45" i="5"/>
  <c r="I44" i="5"/>
  <c r="O36" i="5"/>
  <c r="X31" i="5"/>
  <c r="AJ28" i="5"/>
  <c r="F28" i="5"/>
  <c r="AG25" i="5"/>
  <c r="AA24" i="5"/>
  <c r="AJ23" i="5"/>
  <c r="R23" i="5"/>
  <c r="AG22" i="5"/>
  <c r="F19" i="5"/>
  <c r="U18" i="5"/>
  <c r="AJ17" i="5"/>
  <c r="R16" i="5"/>
  <c r="L10" i="5"/>
  <c r="AG9" i="5"/>
  <c r="AA283" i="5"/>
  <c r="AG400" i="5"/>
  <c r="AJ45" i="5"/>
  <c r="R45" i="5"/>
  <c r="L45" i="5"/>
  <c r="R44" i="5"/>
  <c r="R43" i="5"/>
  <c r="R40" i="5"/>
  <c r="U37" i="5"/>
  <c r="I37" i="5"/>
  <c r="U36" i="5"/>
  <c r="AJ35" i="5"/>
  <c r="U34" i="5"/>
  <c r="R30" i="5"/>
  <c r="F29" i="5"/>
  <c r="AA28" i="5"/>
  <c r="AJ25" i="5"/>
  <c r="R24" i="5"/>
  <c r="U23" i="5"/>
  <c r="AG20" i="5"/>
  <c r="U20" i="5"/>
  <c r="AG19" i="5"/>
  <c r="U19" i="5"/>
  <c r="AG17" i="5"/>
  <c r="AG47" i="5" s="1"/>
  <c r="R17" i="5"/>
  <c r="L17" i="5"/>
  <c r="O16" i="5"/>
  <c r="R15" i="5"/>
  <c r="I14" i="5"/>
  <c r="L13" i="5"/>
  <c r="U11" i="5"/>
  <c r="F11" i="5"/>
  <c r="O400" i="5"/>
  <c r="AD400" i="5"/>
  <c r="I47" i="5"/>
  <c r="Q41" i="9"/>
  <c r="Q17" i="9"/>
  <c r="AE636" i="5"/>
  <c r="D636" i="5"/>
  <c r="B636" i="5"/>
  <c r="Y636" i="5"/>
  <c r="M636" i="5"/>
  <c r="AH636" i="5"/>
  <c r="G636" i="5"/>
  <c r="S636" i="5"/>
  <c r="P636" i="5"/>
  <c r="AB752" i="5"/>
  <c r="V634" i="5"/>
  <c r="V636" i="5"/>
  <c r="G637" i="3"/>
  <c r="B750" i="5"/>
  <c r="B753" i="5"/>
  <c r="D694" i="5"/>
  <c r="D693" i="5"/>
  <c r="M50" i="5"/>
  <c r="M49" i="5" s="1"/>
  <c r="J636" i="5"/>
  <c r="C772" i="4"/>
  <c r="E795" i="1"/>
  <c r="H795" i="1"/>
  <c r="G25" i="8" s="1"/>
  <c r="D795" i="1"/>
  <c r="M42" i="9"/>
  <c r="AE752" i="5"/>
  <c r="J693" i="5"/>
  <c r="C762" i="1"/>
  <c r="J604" i="3"/>
  <c r="K604" i="3" s="1"/>
  <c r="L604" i="3" s="1"/>
  <c r="G618" i="3"/>
  <c r="AJ47" i="5"/>
  <c r="B634" i="5"/>
  <c r="C493" i="2"/>
  <c r="C774" i="4"/>
  <c r="C826" i="1"/>
  <c r="C825" i="1"/>
  <c r="C822" i="1"/>
  <c r="C819" i="1"/>
  <c r="C628" i="1"/>
  <c r="Q19" i="9"/>
  <c r="C794" i="4"/>
  <c r="G795" i="1"/>
  <c r="C766" i="1"/>
  <c r="C753" i="1"/>
  <c r="C752" i="1"/>
  <c r="C600" i="1"/>
  <c r="C704" i="4"/>
  <c r="C784" i="4"/>
  <c r="C710" i="4"/>
  <c r="C817" i="1"/>
  <c r="C847" i="4" s="1"/>
  <c r="C846" i="4"/>
  <c r="Q20" i="9"/>
  <c r="C808" i="1"/>
  <c r="C806" i="1"/>
  <c r="C805" i="1"/>
  <c r="C803" i="1"/>
  <c r="J795" i="1"/>
  <c r="C490" i="2" s="1"/>
  <c r="C764" i="4"/>
  <c r="N730" i="1"/>
  <c r="C721" i="4"/>
  <c r="L598" i="1"/>
  <c r="C610" i="1"/>
  <c r="C632" i="4" s="1"/>
  <c r="C701" i="4"/>
  <c r="C833" i="1"/>
  <c r="C831" i="1"/>
  <c r="C830" i="1"/>
  <c r="C860" i="4" s="1"/>
  <c r="C829" i="1"/>
  <c r="C827" i="1"/>
  <c r="C823" i="1"/>
  <c r="C815" i="1"/>
  <c r="C811" i="1"/>
  <c r="C841" i="4" s="1"/>
  <c r="P841" i="4" s="1"/>
  <c r="C810" i="1"/>
  <c r="C809" i="1"/>
  <c r="C807" i="1"/>
  <c r="C837" i="4" s="1"/>
  <c r="P837" i="4" s="1"/>
  <c r="L664" i="1"/>
  <c r="C665" i="1"/>
  <c r="C630" i="1"/>
  <c r="C629" i="1"/>
  <c r="C801" i="1"/>
  <c r="C831" i="4" s="1"/>
  <c r="C700" i="1"/>
  <c r="C672" i="1"/>
  <c r="C696" i="4" s="1"/>
  <c r="G664" i="1"/>
  <c r="C624" i="1"/>
  <c r="C618" i="1"/>
  <c r="C614" i="1"/>
  <c r="C636" i="4" s="1"/>
  <c r="C602" i="1"/>
  <c r="C624" i="4" s="1"/>
  <c r="K598" i="1"/>
  <c r="M598" i="1"/>
  <c r="N598" i="1"/>
  <c r="J538" i="3"/>
  <c r="H567" i="3"/>
  <c r="K505" i="3"/>
  <c r="L505" i="3"/>
  <c r="J45" i="3"/>
  <c r="K45" i="3" s="1"/>
  <c r="C28" i="1"/>
  <c r="C736" i="1"/>
  <c r="C765" i="1"/>
  <c r="C799" i="1"/>
  <c r="C818" i="1"/>
  <c r="C797" i="1"/>
  <c r="C695" i="1"/>
  <c r="C719" i="4" s="1"/>
  <c r="C692" i="1"/>
  <c r="C690" i="1"/>
  <c r="C688" i="1"/>
  <c r="C606" i="1"/>
  <c r="C605" i="1"/>
  <c r="C604" i="1"/>
  <c r="J646" i="3"/>
  <c r="K646" i="3"/>
  <c r="L646" i="3" s="1"/>
  <c r="J632" i="3"/>
  <c r="D730" i="1"/>
  <c r="J598" i="1"/>
  <c r="C821" i="1"/>
  <c r="C760" i="1"/>
  <c r="C755" i="1"/>
  <c r="M730" i="1"/>
  <c r="J664" i="1"/>
  <c r="C412" i="2" s="1"/>
  <c r="I664" i="1"/>
  <c r="C411" i="2" s="1"/>
  <c r="C27" i="1"/>
  <c r="C626" i="1"/>
  <c r="C625" i="1"/>
  <c r="C24" i="1"/>
  <c r="C620" i="1"/>
  <c r="J666" i="3"/>
  <c r="K666" i="3"/>
  <c r="L666" i="3"/>
  <c r="J664" i="3"/>
  <c r="K664" i="3" s="1"/>
  <c r="L664" i="3" s="1"/>
  <c r="J641" i="3"/>
  <c r="H603" i="3"/>
  <c r="C691" i="5"/>
  <c r="K795" i="1"/>
  <c r="C681" i="1"/>
  <c r="C705" i="4" s="1"/>
  <c r="C666" i="1"/>
  <c r="K538" i="3"/>
  <c r="L538" i="3" s="1"/>
  <c r="J617" i="3"/>
  <c r="K617" i="3"/>
  <c r="L617" i="3"/>
  <c r="J603" i="3"/>
  <c r="K603" i="3" s="1"/>
  <c r="L603" i="3" s="1"/>
  <c r="J585" i="3"/>
  <c r="K585" i="3" s="1"/>
  <c r="L585" i="3" s="1"/>
  <c r="J46" i="3"/>
  <c r="J23" i="3"/>
  <c r="J503" i="3"/>
  <c r="K503" i="3" s="1"/>
  <c r="L503" i="3" s="1"/>
  <c r="J656" i="3"/>
  <c r="K656" i="3" s="1"/>
  <c r="L656" i="3" s="1"/>
  <c r="J601" i="3"/>
  <c r="K601" i="3"/>
  <c r="L601" i="3" s="1"/>
  <c r="C800" i="1"/>
  <c r="C13" i="1"/>
  <c r="C820" i="1"/>
  <c r="I795" i="1"/>
  <c r="K640" i="3"/>
  <c r="L640" i="3"/>
  <c r="J599" i="3"/>
  <c r="J564" i="3"/>
  <c r="K564" i="3"/>
  <c r="L564" i="3"/>
  <c r="J547" i="3"/>
  <c r="K547" i="3" s="1"/>
  <c r="L547" i="3" s="1"/>
  <c r="J508" i="3"/>
  <c r="K508" i="3" s="1"/>
  <c r="L508" i="3" s="1"/>
  <c r="J32" i="3"/>
  <c r="J541" i="3"/>
  <c r="K541" i="3" s="1"/>
  <c r="L541" i="3" s="1"/>
  <c r="M575" i="5"/>
  <c r="J10" i="3"/>
  <c r="J14" i="3"/>
  <c r="K14" i="3" s="1"/>
  <c r="C603" i="1"/>
  <c r="C625" i="4" s="1"/>
  <c r="J581" i="3"/>
  <c r="K581" i="3" s="1"/>
  <c r="L581" i="3" s="1"/>
  <c r="J558" i="3"/>
  <c r="K558" i="3" s="1"/>
  <c r="L558" i="3" s="1"/>
  <c r="J546" i="3"/>
  <c r="J530" i="3"/>
  <c r="J33" i="3"/>
  <c r="J16" i="3"/>
  <c r="J25" i="3"/>
  <c r="J9" i="3"/>
  <c r="C39" i="5"/>
  <c r="J580" i="3"/>
  <c r="J561" i="3"/>
  <c r="K561" i="3"/>
  <c r="L561" i="3" s="1"/>
  <c r="J537" i="3"/>
  <c r="K537" i="3"/>
  <c r="L537" i="3"/>
  <c r="J497" i="3"/>
  <c r="K497" i="3" s="1"/>
  <c r="L497" i="3" s="1"/>
  <c r="J30" i="3"/>
  <c r="J486" i="3"/>
  <c r="K486" i="3" s="1"/>
  <c r="L486" i="3" s="1"/>
  <c r="J482" i="3"/>
  <c r="K482" i="3" s="1"/>
  <c r="L482" i="3" s="1"/>
  <c r="F46" i="5"/>
  <c r="X33" i="5"/>
  <c r="B23" i="5"/>
  <c r="I23" i="5"/>
  <c r="L9" i="5"/>
  <c r="C812" i="1"/>
  <c r="U42" i="5"/>
  <c r="U47" i="5"/>
  <c r="C34" i="5"/>
  <c r="C23" i="5"/>
  <c r="C22" i="5"/>
  <c r="C824" i="1"/>
  <c r="C40" i="5"/>
  <c r="L28" i="5"/>
  <c r="B26" i="5"/>
  <c r="R20" i="5"/>
  <c r="R47" i="5"/>
  <c r="O18" i="5"/>
  <c r="C17" i="5"/>
  <c r="K335" i="3"/>
  <c r="L335" i="3" s="1"/>
  <c r="M101" i="3"/>
  <c r="M69" i="3"/>
  <c r="M146" i="3"/>
  <c r="M118" i="3"/>
  <c r="M130" i="3"/>
  <c r="M152" i="3"/>
  <c r="M141" i="3"/>
  <c r="M116" i="3"/>
  <c r="M128" i="3"/>
  <c r="M138" i="3"/>
  <c r="M133" i="3"/>
  <c r="M120" i="3"/>
  <c r="M122" i="3"/>
  <c r="K397" i="3"/>
  <c r="L397" i="3"/>
  <c r="K379" i="3"/>
  <c r="L379" i="3" s="1"/>
  <c r="K358" i="3"/>
  <c r="L358" i="3"/>
  <c r="K328" i="3"/>
  <c r="L328" i="3" s="1"/>
  <c r="K169" i="3"/>
  <c r="L169" i="3" s="1"/>
  <c r="K203" i="3"/>
  <c r="L203" i="3"/>
  <c r="K89" i="3"/>
  <c r="L89" i="3" s="1"/>
  <c r="K99" i="3"/>
  <c r="L99" i="3"/>
  <c r="K66" i="3"/>
  <c r="L66" i="3" s="1"/>
  <c r="K294" i="3"/>
  <c r="L294" i="3"/>
  <c r="K78" i="3"/>
  <c r="L78" i="3" s="1"/>
  <c r="K382" i="3"/>
  <c r="L382" i="3"/>
  <c r="K243" i="3"/>
  <c r="L243" i="3"/>
  <c r="K192" i="3"/>
  <c r="L192" i="3"/>
  <c r="K76" i="3"/>
  <c r="L76" i="3"/>
  <c r="K327" i="3"/>
  <c r="L327" i="3"/>
  <c r="K185" i="3"/>
  <c r="L185" i="3" s="1"/>
  <c r="M88" i="3"/>
  <c r="M79" i="3"/>
  <c r="M92" i="3"/>
  <c r="M85" i="3"/>
  <c r="M73" i="3"/>
  <c r="K276" i="3"/>
  <c r="L276" i="3" s="1"/>
  <c r="K221" i="3"/>
  <c r="L221" i="3"/>
  <c r="K222" i="3"/>
  <c r="L222" i="3" s="1"/>
  <c r="K175" i="3"/>
  <c r="L175" i="3" s="1"/>
  <c r="F205" i="3"/>
  <c r="M192" i="3" s="1"/>
  <c r="M148" i="3"/>
  <c r="K143" i="3"/>
  <c r="L143" i="3"/>
  <c r="M143" i="3"/>
  <c r="K115" i="3"/>
  <c r="L115" i="3" s="1"/>
  <c r="M115" i="3"/>
  <c r="K354" i="3"/>
  <c r="L354" i="3" s="1"/>
  <c r="K252" i="3"/>
  <c r="L252" i="3"/>
  <c r="K130" i="3"/>
  <c r="L130" i="3" s="1"/>
  <c r="K116" i="3"/>
  <c r="L116" i="3"/>
  <c r="M127" i="3"/>
  <c r="K290" i="3"/>
  <c r="L290" i="3"/>
  <c r="K281" i="3"/>
  <c r="L281" i="3" s="1"/>
  <c r="K228" i="3"/>
  <c r="L228" i="3"/>
  <c r="K234" i="3"/>
  <c r="L234" i="3" s="1"/>
  <c r="K229" i="3"/>
  <c r="L229" i="3"/>
  <c r="K97" i="3"/>
  <c r="L97" i="3" s="1"/>
  <c r="K240" i="3"/>
  <c r="L240" i="3"/>
  <c r="K196" i="3"/>
  <c r="L196" i="3" s="1"/>
  <c r="K191" i="3"/>
  <c r="L191" i="3"/>
  <c r="K306" i="3"/>
  <c r="L306" i="3"/>
  <c r="K277" i="3"/>
  <c r="L277" i="3" s="1"/>
  <c r="K282" i="3"/>
  <c r="L282" i="3"/>
  <c r="K219" i="3"/>
  <c r="L219" i="3" s="1"/>
  <c r="K170" i="3"/>
  <c r="L170" i="3"/>
  <c r="K173" i="3"/>
  <c r="L173" i="3" s="1"/>
  <c r="K121" i="3"/>
  <c r="L121" i="3"/>
  <c r="K149" i="3"/>
  <c r="L149" i="3" s="1"/>
  <c r="K356" i="3"/>
  <c r="L356" i="3"/>
  <c r="K152" i="3"/>
  <c r="L152" i="3"/>
  <c r="K148" i="3"/>
  <c r="L148" i="3" s="1"/>
  <c r="K68" i="3"/>
  <c r="L68" i="3"/>
  <c r="K167" i="3"/>
  <c r="L167" i="3"/>
  <c r="K98" i="3"/>
  <c r="L98" i="3" s="1"/>
  <c r="K128" i="3"/>
  <c r="L128" i="3" s="1"/>
  <c r="K406" i="3"/>
  <c r="L406" i="3"/>
  <c r="K385" i="3"/>
  <c r="L385" i="3" s="1"/>
  <c r="K353" i="3"/>
  <c r="L353" i="3" s="1"/>
  <c r="K325" i="3"/>
  <c r="L325" i="3" s="1"/>
  <c r="K288" i="3"/>
  <c r="L288" i="3"/>
  <c r="J44" i="3"/>
  <c r="K388" i="3"/>
  <c r="L388" i="3"/>
  <c r="K349" i="3"/>
  <c r="L349" i="3" s="1"/>
  <c r="K296" i="3"/>
  <c r="L296" i="3"/>
  <c r="K390" i="3"/>
  <c r="L390" i="3" s="1"/>
  <c r="K305" i="3"/>
  <c r="L305" i="3"/>
  <c r="K291" i="3"/>
  <c r="L291" i="3" s="1"/>
  <c r="K289" i="3"/>
  <c r="L289" i="3"/>
  <c r="K278" i="3"/>
  <c r="L278" i="3" s="1"/>
  <c r="J40" i="3"/>
  <c r="J26" i="3"/>
  <c r="K26" i="3" s="1"/>
  <c r="L26" i="3" s="1"/>
  <c r="F567" i="3"/>
  <c r="M530" i="3"/>
  <c r="K582" i="3"/>
  <c r="L582" i="3" s="1"/>
  <c r="M540" i="3"/>
  <c r="K511" i="3"/>
  <c r="L511" i="3"/>
  <c r="K499" i="3"/>
  <c r="L499" i="3"/>
  <c r="K641" i="3"/>
  <c r="L641" i="3"/>
  <c r="K557" i="3"/>
  <c r="L557" i="3"/>
  <c r="K595" i="3"/>
  <c r="L595" i="3"/>
  <c r="M565" i="3"/>
  <c r="M547" i="3"/>
  <c r="M534" i="3"/>
  <c r="K534" i="3"/>
  <c r="L534" i="3" s="1"/>
  <c r="K643" i="3"/>
  <c r="L643" i="3"/>
  <c r="M561" i="3"/>
  <c r="M549" i="3"/>
  <c r="M543" i="3"/>
  <c r="M536" i="3"/>
  <c r="M532" i="3"/>
  <c r="K532" i="3"/>
  <c r="L532" i="3" s="1"/>
  <c r="F516" i="3"/>
  <c r="M488" i="3" s="1"/>
  <c r="M507" i="3"/>
  <c r="M495" i="3"/>
  <c r="K533" i="3"/>
  <c r="L533" i="3"/>
  <c r="K631" i="3"/>
  <c r="M551" i="3"/>
  <c r="M538" i="3"/>
  <c r="M505" i="3"/>
  <c r="K650" i="3"/>
  <c r="L650" i="3" s="1"/>
  <c r="F618" i="3"/>
  <c r="M584" i="3"/>
  <c r="M563" i="3"/>
  <c r="M555" i="3"/>
  <c r="M553" i="3"/>
  <c r="M513" i="3"/>
  <c r="M509" i="3"/>
  <c r="M502" i="3"/>
  <c r="M497" i="3"/>
  <c r="M481" i="3"/>
  <c r="M556" i="3"/>
  <c r="M554" i="3"/>
  <c r="M542" i="3"/>
  <c r="M504" i="3"/>
  <c r="M492" i="3"/>
  <c r="M490" i="3"/>
  <c r="M485" i="3"/>
  <c r="M483" i="3"/>
  <c r="M478" i="3"/>
  <c r="M516" i="3"/>
  <c r="F27" i="3"/>
  <c r="K27" i="3" s="1"/>
  <c r="F40" i="3"/>
  <c r="F29" i="3"/>
  <c r="F23" i="3"/>
  <c r="F37" i="3"/>
  <c r="F36" i="3"/>
  <c r="K501" i="3"/>
  <c r="L501" i="3" s="1"/>
  <c r="K540" i="3"/>
  <c r="L540" i="3"/>
  <c r="M596" i="3"/>
  <c r="M559" i="3"/>
  <c r="M544" i="3"/>
  <c r="M541" i="3"/>
  <c r="M506" i="3"/>
  <c r="M494" i="3"/>
  <c r="M487" i="3"/>
  <c r="K591" i="3"/>
  <c r="L591" i="3" s="1"/>
  <c r="K545" i="3"/>
  <c r="L545" i="3"/>
  <c r="K589" i="3"/>
  <c r="L589" i="3"/>
  <c r="K546" i="3"/>
  <c r="L546" i="3" s="1"/>
  <c r="F33" i="3"/>
  <c r="F34" i="3"/>
  <c r="F19" i="3"/>
  <c r="F13" i="3"/>
  <c r="F12" i="3"/>
  <c r="F9" i="3"/>
  <c r="F39" i="3"/>
  <c r="K39" i="3" s="1"/>
  <c r="L39" i="3" s="1"/>
  <c r="F28" i="3"/>
  <c r="K28" i="3" s="1"/>
  <c r="F26" i="3"/>
  <c r="F18" i="3"/>
  <c r="F464" i="3"/>
  <c r="M428" i="3" s="1"/>
  <c r="M464" i="3" s="1"/>
  <c r="F20" i="3"/>
  <c r="F35" i="3"/>
  <c r="F32" i="3"/>
  <c r="F16" i="3"/>
  <c r="F30" i="3"/>
  <c r="F41" i="3"/>
  <c r="F412" i="3"/>
  <c r="K378" i="3"/>
  <c r="L378" i="3" s="1"/>
  <c r="F45" i="3"/>
  <c r="F10" i="3"/>
  <c r="F43" i="3"/>
  <c r="K43" i="3" s="1"/>
  <c r="L43" i="3" s="1"/>
  <c r="F24" i="3"/>
  <c r="F42" i="3"/>
  <c r="F38" i="3"/>
  <c r="F360" i="3"/>
  <c r="C47" i="3"/>
  <c r="F15" i="3"/>
  <c r="D47" i="3"/>
  <c r="F308" i="3"/>
  <c r="M280" i="3" s="1"/>
  <c r="K22" i="3"/>
  <c r="L22" i="3"/>
  <c r="K33" i="3"/>
  <c r="L33" i="3" s="1"/>
  <c r="N427" i="3"/>
  <c r="N428" i="3"/>
  <c r="N437" i="3"/>
  <c r="N447" i="3"/>
  <c r="L45" i="3"/>
  <c r="J15" i="3"/>
  <c r="N440" i="3"/>
  <c r="N462" i="3"/>
  <c r="L27" i="3"/>
  <c r="J42" i="3"/>
  <c r="K42" i="3" s="1"/>
  <c r="L42" i="3" s="1"/>
  <c r="J24" i="3"/>
  <c r="K30" i="3"/>
  <c r="L30" i="3" s="1"/>
  <c r="N457" i="3"/>
  <c r="N459" i="3"/>
  <c r="N449" i="3"/>
  <c r="N458" i="3"/>
  <c r="N446" i="3"/>
  <c r="N463" i="3"/>
  <c r="N445" i="3"/>
  <c r="N435" i="3"/>
  <c r="N453" i="3"/>
  <c r="N439" i="3"/>
  <c r="N433" i="3"/>
  <c r="N444" i="3"/>
  <c r="N456" i="3"/>
  <c r="N430" i="3"/>
  <c r="C591" i="4"/>
  <c r="P577" i="4" s="1"/>
  <c r="M43" i="9"/>
  <c r="P587" i="4"/>
  <c r="P576" i="4"/>
  <c r="C57" i="2"/>
  <c r="C16" i="1"/>
  <c r="C30" i="1"/>
  <c r="M169" i="5"/>
  <c r="S169" i="5"/>
  <c r="C82" i="4"/>
  <c r="C84" i="4"/>
  <c r="I16" i="9"/>
  <c r="C249" i="2"/>
  <c r="N73" i="1"/>
  <c r="C56" i="2"/>
  <c r="I8" i="8"/>
  <c r="C145" i="4"/>
  <c r="C281" i="4"/>
  <c r="I10" i="9"/>
  <c r="C282" i="4"/>
  <c r="I39" i="9"/>
  <c r="C452" i="4"/>
  <c r="C508" i="4"/>
  <c r="M36" i="9"/>
  <c r="C518" i="4"/>
  <c r="M45" i="9"/>
  <c r="C130" i="2"/>
  <c r="D10" i="8"/>
  <c r="C417" i="1"/>
  <c r="N400" i="1"/>
  <c r="C149" i="4"/>
  <c r="C221" i="4"/>
  <c r="C240" i="4"/>
  <c r="G308" i="3"/>
  <c r="J11" i="3"/>
  <c r="K10" i="3"/>
  <c r="L10" i="3" s="1"/>
  <c r="J271" i="3"/>
  <c r="L28" i="3"/>
  <c r="C14" i="1"/>
  <c r="C15" i="1"/>
  <c r="C172" i="4"/>
  <c r="G8" i="8"/>
  <c r="G11" i="8"/>
  <c r="C54" i="2"/>
  <c r="J459" i="5"/>
  <c r="F9" i="8"/>
  <c r="C93" i="2"/>
  <c r="C179" i="4"/>
  <c r="C217" i="4"/>
  <c r="C215" i="2"/>
  <c r="H14" i="8"/>
  <c r="C447" i="4"/>
  <c r="F18" i="8"/>
  <c r="C291" i="2"/>
  <c r="C512" i="4"/>
  <c r="I9" i="9"/>
  <c r="C298" i="2"/>
  <c r="G8" i="1"/>
  <c r="C167" i="4"/>
  <c r="E36" i="9"/>
  <c r="C9" i="8"/>
  <c r="C175" i="1"/>
  <c r="N138" i="1"/>
  <c r="K8" i="8"/>
  <c r="C58" i="2"/>
  <c r="C175" i="4"/>
  <c r="C213" i="4"/>
  <c r="I14" i="9"/>
  <c r="C426" i="4"/>
  <c r="I34" i="9"/>
  <c r="C492" i="4"/>
  <c r="C511" i="4"/>
  <c r="E213" i="2"/>
  <c r="C246" i="4"/>
  <c r="C83" i="4"/>
  <c r="E17" i="9"/>
  <c r="R17" i="9"/>
  <c r="C351" i="4"/>
  <c r="C59" i="2"/>
  <c r="C112" i="4"/>
  <c r="E22" i="9"/>
  <c r="C237" i="4"/>
  <c r="E38" i="9"/>
  <c r="C109" i="4"/>
  <c r="V169" i="5"/>
  <c r="C155" i="4"/>
  <c r="E30" i="9"/>
  <c r="C43" i="1"/>
  <c r="C25" i="1"/>
  <c r="C22" i="1"/>
  <c r="C10" i="1"/>
  <c r="J41" i="3"/>
  <c r="K21" i="3"/>
  <c r="L21" i="3" s="1"/>
  <c r="J127" i="3"/>
  <c r="C94" i="2"/>
  <c r="G9" i="8"/>
  <c r="C162" i="4"/>
  <c r="C434" i="4"/>
  <c r="I41" i="9"/>
  <c r="C76" i="4"/>
  <c r="C104" i="4"/>
  <c r="E44" i="9"/>
  <c r="D176" i="2"/>
  <c r="E176" i="2"/>
  <c r="I45" i="9"/>
  <c r="C248" i="2"/>
  <c r="C15" i="8"/>
  <c r="C422" i="4"/>
  <c r="C294" i="2"/>
  <c r="I18" i="8"/>
  <c r="I12" i="9"/>
  <c r="D255" i="2"/>
  <c r="E255" i="2" s="1"/>
  <c r="C489" i="4"/>
  <c r="C249" i="4"/>
  <c r="I9" i="8"/>
  <c r="C96" i="2"/>
  <c r="C222" i="4"/>
  <c r="F203" i="1"/>
  <c r="C206" i="1"/>
  <c r="J232" i="3"/>
  <c r="K232" i="3"/>
  <c r="L232" i="3" s="1"/>
  <c r="H256" i="3"/>
  <c r="D461" i="5"/>
  <c r="AE461" i="5"/>
  <c r="P461" i="5"/>
  <c r="AH461" i="5"/>
  <c r="V461" i="5"/>
  <c r="C218" i="4"/>
  <c r="K25" i="3"/>
  <c r="L25" i="3"/>
  <c r="K46" i="3"/>
  <c r="L46" i="3" s="1"/>
  <c r="C44" i="1"/>
  <c r="C33" i="1"/>
  <c r="C18" i="1"/>
  <c r="C46" i="1"/>
  <c r="C35" i="1"/>
  <c r="V228" i="5"/>
  <c r="S228" i="5"/>
  <c r="J15" i="8"/>
  <c r="C256" i="2"/>
  <c r="C110" i="4"/>
  <c r="C90" i="2"/>
  <c r="D9" i="8"/>
  <c r="C158" i="4"/>
  <c r="M402" i="5"/>
  <c r="E25" i="9"/>
  <c r="C93" i="4"/>
  <c r="C245" i="4"/>
  <c r="C435" i="4"/>
  <c r="I25" i="9"/>
  <c r="C169" i="2"/>
  <c r="C13" i="8"/>
  <c r="S110" i="5"/>
  <c r="AH110" i="5"/>
  <c r="H308" i="3"/>
  <c r="C74" i="1"/>
  <c r="C146" i="4"/>
  <c r="C181" i="4"/>
  <c r="C230" i="4"/>
  <c r="C285" i="4"/>
  <c r="I37" i="9"/>
  <c r="E29" i="9"/>
  <c r="C348" i="4"/>
  <c r="C254" i="2"/>
  <c r="H15" i="8"/>
  <c r="Y461" i="5"/>
  <c r="M33" i="9"/>
  <c r="C515" i="4"/>
  <c r="C174" i="2"/>
  <c r="G13" i="8"/>
  <c r="D14" i="8"/>
  <c r="C210" i="2"/>
  <c r="C287" i="2"/>
  <c r="C18" i="8"/>
  <c r="C79" i="4"/>
  <c r="E9" i="9"/>
  <c r="D13" i="8"/>
  <c r="D16" i="8" s="1"/>
  <c r="C170" i="2"/>
  <c r="C353" i="4"/>
  <c r="AB169" i="5"/>
  <c r="J190" i="3"/>
  <c r="N335" i="1"/>
  <c r="J35" i="3"/>
  <c r="K35" i="3" s="1"/>
  <c r="L35" i="3" s="1"/>
  <c r="K40" i="3"/>
  <c r="L40" i="3" s="1"/>
  <c r="C144" i="4"/>
  <c r="E21" i="9"/>
  <c r="E24" i="9"/>
  <c r="C225" i="4"/>
  <c r="B459" i="5"/>
  <c r="Y169" i="5"/>
  <c r="C293" i="2"/>
  <c r="G461" i="5"/>
  <c r="Y50" i="5"/>
  <c r="Y49" i="5"/>
  <c r="I27" i="9"/>
  <c r="V49" i="5"/>
  <c r="H10" i="8"/>
  <c r="C135" i="2"/>
  <c r="M10" i="8"/>
  <c r="C140" i="2"/>
  <c r="B286" i="5"/>
  <c r="AH287" i="5" s="1"/>
  <c r="E34" i="9"/>
  <c r="E18" i="9"/>
  <c r="C178" i="4"/>
  <c r="M11" i="9"/>
  <c r="C487" i="4"/>
  <c r="M228" i="5"/>
  <c r="AB228" i="5"/>
  <c r="AH228" i="5"/>
  <c r="J228" i="5"/>
  <c r="P228" i="5"/>
  <c r="G228" i="5"/>
  <c r="D228" i="5"/>
  <c r="B228" i="5" s="1"/>
  <c r="Y228" i="5"/>
  <c r="I36" i="9"/>
  <c r="E13" i="9"/>
  <c r="C78" i="4"/>
  <c r="K31" i="3"/>
  <c r="L31" i="3"/>
  <c r="X47" i="5"/>
  <c r="J12" i="3"/>
  <c r="K12" i="3" s="1"/>
  <c r="L12" i="3" s="1"/>
  <c r="C29" i="1"/>
  <c r="C38" i="1"/>
  <c r="C37" i="1"/>
  <c r="K8" i="1"/>
  <c r="J8" i="1"/>
  <c r="R20" i="9"/>
  <c r="E8" i="1"/>
  <c r="E31" i="9"/>
  <c r="S226" i="5"/>
  <c r="H9" i="8"/>
  <c r="C95" i="2"/>
  <c r="M8" i="9"/>
  <c r="I18" i="9"/>
  <c r="C286" i="4"/>
  <c r="I42" i="9"/>
  <c r="C439" i="4"/>
  <c r="J71" i="3"/>
  <c r="G102" i="3"/>
  <c r="J17" i="3"/>
  <c r="E8" i="8"/>
  <c r="C52" i="2"/>
  <c r="C102" i="4"/>
  <c r="E28" i="9"/>
  <c r="L9" i="8"/>
  <c r="E27" i="9"/>
  <c r="C134" i="2"/>
  <c r="C443" i="4"/>
  <c r="G169" i="5"/>
  <c r="D177" i="2"/>
  <c r="E177" i="2" s="1"/>
  <c r="I13" i="9"/>
  <c r="L10" i="8"/>
  <c r="C432" i="4"/>
  <c r="I21" i="9"/>
  <c r="J10" i="8"/>
  <c r="K15" i="8"/>
  <c r="C257" i="2"/>
  <c r="B226" i="5"/>
  <c r="I38" i="9"/>
  <c r="C451" i="4"/>
  <c r="C491" i="4"/>
  <c r="C496" i="4"/>
  <c r="C516" i="4"/>
  <c r="C173" i="2"/>
  <c r="F13" i="8"/>
  <c r="D258" i="2"/>
  <c r="E258" i="2" s="1"/>
  <c r="C294" i="4"/>
  <c r="C219" i="2"/>
  <c r="P49" i="5"/>
  <c r="AB50" i="5"/>
  <c r="AB49" i="5" s="1"/>
  <c r="C241" i="4"/>
  <c r="C289" i="1"/>
  <c r="C299" i="4" s="1"/>
  <c r="C36" i="1"/>
  <c r="N269" i="1"/>
  <c r="AH285" i="5"/>
  <c r="C53" i="2"/>
  <c r="F8" i="8"/>
  <c r="C108" i="4"/>
  <c r="E45" i="9"/>
  <c r="E9" i="8"/>
  <c r="C136" i="2"/>
  <c r="C226" i="4"/>
  <c r="E41" i="9"/>
  <c r="C229" i="4"/>
  <c r="G50" i="5"/>
  <c r="C215" i="4"/>
  <c r="C98" i="2"/>
  <c r="K9" i="8"/>
  <c r="I40" i="9"/>
  <c r="G205" i="3"/>
  <c r="G256" i="3"/>
  <c r="J224" i="3"/>
  <c r="B343" i="5"/>
  <c r="C154" i="4"/>
  <c r="E33" i="9"/>
  <c r="C138" i="2"/>
  <c r="K10" i="8"/>
  <c r="S461" i="5"/>
  <c r="D290" i="2"/>
  <c r="E290" i="2" s="1"/>
  <c r="B694" i="5"/>
  <c r="B693" i="5"/>
  <c r="M18" i="9"/>
  <c r="C627" i="4"/>
  <c r="C413" i="2"/>
  <c r="J20" i="8"/>
  <c r="C374" i="2"/>
  <c r="M35" i="9"/>
  <c r="C640" i="4"/>
  <c r="C651" i="4"/>
  <c r="Q30" i="9"/>
  <c r="Q35" i="9"/>
  <c r="C845" i="4"/>
  <c r="P845" i="4" s="1"/>
  <c r="P860" i="4"/>
  <c r="C455" i="2"/>
  <c r="M24" i="8"/>
  <c r="I25" i="8"/>
  <c r="C838" i="4"/>
  <c r="P838" i="4" s="1"/>
  <c r="P847" i="4"/>
  <c r="O46" i="9"/>
  <c r="C779" i="4"/>
  <c r="Q9" i="9"/>
  <c r="C852" i="4"/>
  <c r="P852" i="4"/>
  <c r="H8" i="1"/>
  <c r="K599" i="3"/>
  <c r="L599" i="3"/>
  <c r="K44" i="3"/>
  <c r="L44" i="3" s="1"/>
  <c r="C21" i="1"/>
  <c r="C850" i="4"/>
  <c r="P850" i="4" s="1"/>
  <c r="C690" i="4"/>
  <c r="H618" i="3"/>
  <c r="C648" i="4"/>
  <c r="M28" i="9"/>
  <c r="Q11" i="9"/>
  <c r="C691" i="4"/>
  <c r="C787" i="4"/>
  <c r="M37" i="9"/>
  <c r="C626" i="4"/>
  <c r="C34" i="1"/>
  <c r="M8" i="1"/>
  <c r="M21" i="9"/>
  <c r="Q16" i="9"/>
  <c r="C723" i="4"/>
  <c r="Q38" i="9"/>
  <c r="C42" i="1"/>
  <c r="C652" i="4"/>
  <c r="Q24" i="9"/>
  <c r="C839" i="4"/>
  <c r="C853" i="4"/>
  <c r="P853" i="4"/>
  <c r="C861" i="4"/>
  <c r="P861" i="4" s="1"/>
  <c r="K20" i="8"/>
  <c r="C375" i="2"/>
  <c r="Q32" i="9"/>
  <c r="F24" i="8"/>
  <c r="C833" i="4"/>
  <c r="P833" i="4" s="1"/>
  <c r="C780" i="4"/>
  <c r="M44" i="9"/>
  <c r="C650" i="4"/>
  <c r="C855" i="4"/>
  <c r="P855" i="4" s="1"/>
  <c r="L8" i="1"/>
  <c r="D493" i="2"/>
  <c r="E493" i="2" s="1"/>
  <c r="J38" i="3"/>
  <c r="L14" i="3"/>
  <c r="C9" i="1"/>
  <c r="C488" i="2"/>
  <c r="D695" i="5"/>
  <c r="B695" i="5" s="1"/>
  <c r="P834" i="4"/>
  <c r="C489" i="2"/>
  <c r="H25" i="8"/>
  <c r="I23" i="8"/>
  <c r="Q43" i="9"/>
  <c r="C782" i="4"/>
  <c r="C32" i="1"/>
  <c r="I8" i="1"/>
  <c r="C851" i="4"/>
  <c r="P851" i="4" s="1"/>
  <c r="C24" i="8"/>
  <c r="C444" i="2"/>
  <c r="C628" i="4"/>
  <c r="M16" i="9"/>
  <c r="C45" i="1"/>
  <c r="C11" i="1"/>
  <c r="C712" i="4"/>
  <c r="Q36" i="9"/>
  <c r="C827" i="4"/>
  <c r="P827" i="4"/>
  <c r="C763" i="4"/>
  <c r="K632" i="3"/>
  <c r="L632" i="3" s="1"/>
  <c r="C376" i="2"/>
  <c r="L20" i="8"/>
  <c r="L21" i="8"/>
  <c r="M13" i="9"/>
  <c r="C646" i="4"/>
  <c r="M22" i="9"/>
  <c r="C724" i="4"/>
  <c r="Q29" i="9"/>
  <c r="C840" i="4"/>
  <c r="P840" i="4"/>
  <c r="C857" i="4"/>
  <c r="P857" i="4" s="1"/>
  <c r="C863" i="4"/>
  <c r="P863" i="4"/>
  <c r="Q18" i="9"/>
  <c r="C835" i="4"/>
  <c r="P835" i="4" s="1"/>
  <c r="Q14" i="9"/>
  <c r="P846" i="4"/>
  <c r="Q23" i="9"/>
  <c r="C622" i="4"/>
  <c r="C793" i="4"/>
  <c r="C849" i="4"/>
  <c r="P849" i="4" s="1"/>
  <c r="C856" i="4"/>
  <c r="P856" i="4"/>
  <c r="C789" i="4"/>
  <c r="Q34" i="9"/>
  <c r="J13" i="3"/>
  <c r="K13" i="3"/>
  <c r="L13" i="3" s="1"/>
  <c r="Q26" i="9"/>
  <c r="C483" i="2"/>
  <c r="C25" i="8"/>
  <c r="D25" i="8"/>
  <c r="C484" i="2"/>
  <c r="Q13" i="9"/>
  <c r="D754" i="5"/>
  <c r="B754" i="5" s="1"/>
  <c r="P754" i="5"/>
  <c r="AH754" i="5"/>
  <c r="S754" i="5"/>
  <c r="Y754" i="5"/>
  <c r="Q28" i="9"/>
  <c r="C716" i="4"/>
  <c r="C829" i="4"/>
  <c r="P829" i="4" s="1"/>
  <c r="C20" i="1"/>
  <c r="C854" i="4"/>
  <c r="P854" i="4" s="1"/>
  <c r="Q31" i="9"/>
  <c r="K9" i="3"/>
  <c r="L9" i="3" s="1"/>
  <c r="K34" i="3"/>
  <c r="L34" i="3"/>
  <c r="C41" i="1"/>
  <c r="C842" i="4"/>
  <c r="P842" i="4"/>
  <c r="M12" i="9"/>
  <c r="J29" i="3"/>
  <c r="Q12" i="9"/>
  <c r="C830" i="4"/>
  <c r="P830" i="4" s="1"/>
  <c r="C39" i="1"/>
  <c r="C491" i="2"/>
  <c r="J25" i="8"/>
  <c r="C642" i="4"/>
  <c r="M23" i="9"/>
  <c r="M9" i="9"/>
  <c r="C647" i="4"/>
  <c r="C40" i="1"/>
  <c r="H23" i="8"/>
  <c r="L24" i="8"/>
  <c r="C454" i="2"/>
  <c r="C373" i="2"/>
  <c r="I20" i="8"/>
  <c r="C19" i="1"/>
  <c r="C17" i="1"/>
  <c r="C31" i="1"/>
  <c r="C26" i="1"/>
  <c r="C714" i="4"/>
  <c r="C848" i="4"/>
  <c r="P848" i="4" s="1"/>
  <c r="C377" i="2"/>
  <c r="M20" i="8"/>
  <c r="M21" i="8" s="1"/>
  <c r="C23" i="1"/>
  <c r="P831" i="4"/>
  <c r="C689" i="4"/>
  <c r="C859" i="4"/>
  <c r="P859" i="4" s="1"/>
  <c r="Q45" i="9"/>
  <c r="Q40" i="9"/>
  <c r="R40" i="9"/>
  <c r="C836" i="4"/>
  <c r="Q21" i="9"/>
  <c r="C487" i="2"/>
  <c r="F25" i="8"/>
  <c r="Q42" i="9"/>
  <c r="R42" i="9" s="1"/>
  <c r="D8" i="1"/>
  <c r="F8" i="1"/>
  <c r="C826" i="4"/>
  <c r="C12" i="1"/>
  <c r="Q33" i="9"/>
  <c r="J637" i="3"/>
  <c r="K637" i="3" s="1"/>
  <c r="L637" i="3"/>
  <c r="M193" i="3"/>
  <c r="M201" i="3"/>
  <c r="M189" i="3"/>
  <c r="M174" i="3"/>
  <c r="M182" i="3"/>
  <c r="M180" i="3"/>
  <c r="M170" i="3"/>
  <c r="M183" i="3"/>
  <c r="M196" i="3"/>
  <c r="M176" i="3"/>
  <c r="M187" i="3"/>
  <c r="M171" i="3"/>
  <c r="M200" i="3"/>
  <c r="M168" i="3"/>
  <c r="M177" i="3"/>
  <c r="M204" i="3"/>
  <c r="M190" i="3"/>
  <c r="M167" i="3"/>
  <c r="M580" i="3"/>
  <c r="M618" i="3" s="1"/>
  <c r="M586" i="3"/>
  <c r="M616" i="3"/>
  <c r="M591" i="3"/>
  <c r="M557" i="3"/>
  <c r="M593" i="3"/>
  <c r="M609" i="3"/>
  <c r="M611" i="3"/>
  <c r="M613" i="3"/>
  <c r="M588" i="3"/>
  <c r="M590" i="3"/>
  <c r="M603" i="3"/>
  <c r="M605" i="3"/>
  <c r="M607" i="3"/>
  <c r="M581" i="3"/>
  <c r="M583" i="3"/>
  <c r="M592" i="3"/>
  <c r="M598" i="3"/>
  <c r="M610" i="3"/>
  <c r="M612" i="3"/>
  <c r="M608" i="3"/>
  <c r="M585" i="3"/>
  <c r="M600" i="3"/>
  <c r="M602" i="3"/>
  <c r="M606" i="3"/>
  <c r="M587" i="3"/>
  <c r="M589" i="3"/>
  <c r="M604" i="3"/>
  <c r="M617" i="3"/>
  <c r="M595" i="3"/>
  <c r="M601" i="3"/>
  <c r="M599" i="3"/>
  <c r="M500" i="3"/>
  <c r="M480" i="3"/>
  <c r="M482" i="3"/>
  <c r="M489" i="3"/>
  <c r="M486" i="3"/>
  <c r="M479" i="3"/>
  <c r="M484" i="3"/>
  <c r="M491" i="3"/>
  <c r="M503" i="3"/>
  <c r="M496" i="3"/>
  <c r="M498" i="3"/>
  <c r="M501" i="3"/>
  <c r="M508" i="3"/>
  <c r="M510" i="3"/>
  <c r="M512" i="3"/>
  <c r="M514" i="3"/>
  <c r="M597" i="3"/>
  <c r="M511" i="3"/>
  <c r="M529" i="3"/>
  <c r="M567" i="3"/>
  <c r="M531" i="3"/>
  <c r="M533" i="3"/>
  <c r="M535" i="3"/>
  <c r="M537" i="3"/>
  <c r="M539" i="3"/>
  <c r="M546" i="3"/>
  <c r="M548" i="3"/>
  <c r="M550" i="3"/>
  <c r="M552" i="3"/>
  <c r="M545" i="3"/>
  <c r="M560" i="3"/>
  <c r="M558" i="3"/>
  <c r="M566" i="3"/>
  <c r="M562" i="3"/>
  <c r="M564" i="3"/>
  <c r="M594" i="3"/>
  <c r="M615" i="3"/>
  <c r="K29" i="3"/>
  <c r="L29" i="3"/>
  <c r="L631" i="3"/>
  <c r="M614" i="3"/>
  <c r="M499" i="3"/>
  <c r="M515" i="3"/>
  <c r="M582" i="3"/>
  <c r="M436" i="3"/>
  <c r="M438" i="3"/>
  <c r="M437" i="3"/>
  <c r="M451" i="3"/>
  <c r="M430" i="3"/>
  <c r="M455" i="3"/>
  <c r="M450" i="3"/>
  <c r="M439" i="3"/>
  <c r="M443" i="3"/>
  <c r="M444" i="3"/>
  <c r="M459" i="3"/>
  <c r="M461" i="3"/>
  <c r="M434" i="3"/>
  <c r="M445" i="3"/>
  <c r="M463" i="3"/>
  <c r="M446" i="3"/>
  <c r="M448" i="3"/>
  <c r="M427" i="3"/>
  <c r="M432" i="3"/>
  <c r="M441" i="3"/>
  <c r="M453" i="3"/>
  <c r="M449" i="3"/>
  <c r="M458" i="3"/>
  <c r="M429" i="3"/>
  <c r="M447" i="3"/>
  <c r="M462" i="3"/>
  <c r="M435" i="3"/>
  <c r="M454" i="3"/>
  <c r="M431" i="3"/>
  <c r="M440" i="3"/>
  <c r="M456" i="3"/>
  <c r="M457" i="3"/>
  <c r="M433" i="3"/>
  <c r="M442" i="3"/>
  <c r="M460" i="3"/>
  <c r="M452" i="3"/>
  <c r="K464" i="3"/>
  <c r="L464" i="3"/>
  <c r="M426" i="3"/>
  <c r="M397" i="3"/>
  <c r="M386" i="3"/>
  <c r="M408" i="3"/>
  <c r="M388" i="3"/>
  <c r="M380" i="3"/>
  <c r="M395" i="3"/>
  <c r="M377" i="3"/>
  <c r="M405" i="3"/>
  <c r="M389" i="3"/>
  <c r="M381" i="3"/>
  <c r="M409" i="3"/>
  <c r="M396" i="3"/>
  <c r="M407" i="3"/>
  <c r="M383" i="3"/>
  <c r="M399" i="3"/>
  <c r="M387" i="3"/>
  <c r="M391" i="3"/>
  <c r="M394" i="3"/>
  <c r="M375" i="3"/>
  <c r="M390" i="3"/>
  <c r="M403" i="3"/>
  <c r="M392" i="3"/>
  <c r="M398" i="3"/>
  <c r="M382" i="3"/>
  <c r="M406" i="3"/>
  <c r="M379" i="3"/>
  <c r="M393" i="3"/>
  <c r="M401" i="3"/>
  <c r="M385" i="3"/>
  <c r="M411" i="3"/>
  <c r="M410" i="3"/>
  <c r="M402" i="3"/>
  <c r="M404" i="3"/>
  <c r="M378" i="3"/>
  <c r="M376" i="3"/>
  <c r="M400" i="3"/>
  <c r="M374" i="3"/>
  <c r="M384" i="3"/>
  <c r="F47" i="3"/>
  <c r="M40" i="3"/>
  <c r="M324" i="3"/>
  <c r="M326" i="3"/>
  <c r="M328" i="3"/>
  <c r="M330" i="3"/>
  <c r="M331" i="3"/>
  <c r="M333" i="3"/>
  <c r="M336" i="3"/>
  <c r="M338" i="3"/>
  <c r="M346" i="3"/>
  <c r="M348" i="3"/>
  <c r="M353" i="3"/>
  <c r="M356" i="3"/>
  <c r="M345" i="3"/>
  <c r="M357" i="3"/>
  <c r="M335" i="3"/>
  <c r="M340" i="3"/>
  <c r="M342" i="3"/>
  <c r="M344" i="3"/>
  <c r="M350" i="3"/>
  <c r="M352" i="3"/>
  <c r="M355" i="3"/>
  <c r="M358" i="3"/>
  <c r="M341" i="3"/>
  <c r="M351" i="3"/>
  <c r="M323" i="3"/>
  <c r="M325" i="3"/>
  <c r="M327" i="3"/>
  <c r="M329" i="3"/>
  <c r="M332" i="3"/>
  <c r="M337" i="3"/>
  <c r="M339" i="3"/>
  <c r="M347" i="3"/>
  <c r="M354" i="3"/>
  <c r="M334" i="3"/>
  <c r="M343" i="3"/>
  <c r="M349" i="3"/>
  <c r="M359" i="3"/>
  <c r="M322" i="3"/>
  <c r="M291" i="3"/>
  <c r="M306" i="3"/>
  <c r="M302" i="3"/>
  <c r="M281" i="3"/>
  <c r="M299" i="3"/>
  <c r="M301" i="3"/>
  <c r="M272" i="3"/>
  <c r="M298" i="3"/>
  <c r="M289" i="3"/>
  <c r="M279" i="3"/>
  <c r="M287" i="3"/>
  <c r="M278" i="3"/>
  <c r="M307" i="3"/>
  <c r="M295" i="3"/>
  <c r="M284" i="3"/>
  <c r="M274" i="3"/>
  <c r="M277" i="3"/>
  <c r="M297" i="3"/>
  <c r="M270" i="3"/>
  <c r="M304" i="3"/>
  <c r="M293" i="3"/>
  <c r="M283" i="3"/>
  <c r="M273" i="3"/>
  <c r="M292" i="3"/>
  <c r="M303" i="3"/>
  <c r="M296" i="3"/>
  <c r="M275" i="3"/>
  <c r="M286" i="3"/>
  <c r="M300" i="3"/>
  <c r="M290" i="3"/>
  <c r="M305" i="3"/>
  <c r="M285" i="3"/>
  <c r="M271" i="3"/>
  <c r="M276" i="3"/>
  <c r="M294" i="3"/>
  <c r="M288" i="3"/>
  <c r="M282" i="3"/>
  <c r="K17" i="3"/>
  <c r="L17" i="3"/>
  <c r="K38" i="3"/>
  <c r="L38" i="3" s="1"/>
  <c r="K24" i="3"/>
  <c r="L24" i="3"/>
  <c r="K41" i="3"/>
  <c r="L41" i="3" s="1"/>
  <c r="K23" i="3"/>
  <c r="L23" i="3"/>
  <c r="R18" i="9"/>
  <c r="R25" i="9"/>
  <c r="R41" i="9"/>
  <c r="R43" i="9"/>
  <c r="P565" i="4"/>
  <c r="P564" i="4"/>
  <c r="P572" i="4"/>
  <c r="P579" i="4"/>
  <c r="P558" i="4"/>
  <c r="P567" i="4"/>
  <c r="P568" i="4"/>
  <c r="P562" i="4"/>
  <c r="P585" i="4"/>
  <c r="P569" i="4"/>
  <c r="P563" i="4"/>
  <c r="P557" i="4"/>
  <c r="P581" i="4"/>
  <c r="P559" i="4"/>
  <c r="P590" i="4"/>
  <c r="P575" i="4"/>
  <c r="P589" i="4"/>
  <c r="P582" i="4"/>
  <c r="P561" i="4"/>
  <c r="P566" i="4"/>
  <c r="P560" i="4"/>
  <c r="P571" i="4"/>
  <c r="P588" i="4"/>
  <c r="P580" i="4"/>
  <c r="P574" i="4"/>
  <c r="P578" i="4"/>
  <c r="P570" i="4"/>
  <c r="P583" i="4"/>
  <c r="P556" i="4"/>
  <c r="P584" i="4"/>
  <c r="P586" i="4"/>
  <c r="P553" i="4"/>
  <c r="P573" i="4"/>
  <c r="P555" i="4"/>
  <c r="P554" i="4"/>
  <c r="I35" i="9"/>
  <c r="R35" i="9" s="1"/>
  <c r="D52" i="2"/>
  <c r="E52" i="2"/>
  <c r="D170" i="2"/>
  <c r="E170" i="2" s="1"/>
  <c r="C100" i="2"/>
  <c r="M9" i="8"/>
  <c r="D291" i="2"/>
  <c r="E291" i="2" s="1"/>
  <c r="D54" i="2"/>
  <c r="E54" i="2"/>
  <c r="I11" i="8"/>
  <c r="D249" i="2"/>
  <c r="E249" i="2" s="1"/>
  <c r="D57" i="2"/>
  <c r="E57" i="2" s="1"/>
  <c r="R38" i="9"/>
  <c r="D137" i="2"/>
  <c r="E137" i="2" s="1"/>
  <c r="K71" i="3"/>
  <c r="L71" i="3" s="1"/>
  <c r="D293" i="2"/>
  <c r="E293" i="2"/>
  <c r="K190" i="3"/>
  <c r="L190" i="3" s="1"/>
  <c r="D287" i="2"/>
  <c r="E287" i="2" s="1"/>
  <c r="D174" i="2"/>
  <c r="E174" i="2"/>
  <c r="G46" i="9"/>
  <c r="E39" i="9"/>
  <c r="R39" i="9" s="1"/>
  <c r="B461" i="5"/>
  <c r="L11" i="8"/>
  <c r="D58" i="2"/>
  <c r="E58" i="2" s="1"/>
  <c r="E19" i="9"/>
  <c r="R19" i="9" s="1"/>
  <c r="C180" i="4"/>
  <c r="H16" i="8"/>
  <c r="D130" i="2"/>
  <c r="E130" i="2" s="1"/>
  <c r="D56" i="2"/>
  <c r="E56" i="2" s="1"/>
  <c r="H11" i="8"/>
  <c r="D53" i="2"/>
  <c r="E53" i="2" s="1"/>
  <c r="D140" i="2"/>
  <c r="E140" i="2" s="1"/>
  <c r="C250" i="2"/>
  <c r="D248" i="2"/>
  <c r="E248" i="2" s="1"/>
  <c r="K127" i="3"/>
  <c r="L127" i="3" s="1"/>
  <c r="D59" i="2"/>
  <c r="E59" i="2" s="1"/>
  <c r="C433" i="4"/>
  <c r="I15" i="9"/>
  <c r="M30" i="9"/>
  <c r="R30" i="9" s="1"/>
  <c r="R24" i="9"/>
  <c r="M27" i="9"/>
  <c r="D138" i="2"/>
  <c r="E138" i="2" s="1"/>
  <c r="E12" i="9"/>
  <c r="R12" i="9"/>
  <c r="D98" i="2"/>
  <c r="E98" i="2" s="1"/>
  <c r="R33" i="9"/>
  <c r="R31" i="9"/>
  <c r="M34" i="9"/>
  <c r="J37" i="3"/>
  <c r="V344" i="5"/>
  <c r="AH344" i="5"/>
  <c r="P344" i="5"/>
  <c r="AB344" i="5"/>
  <c r="M344" i="5"/>
  <c r="J344" i="5"/>
  <c r="AE344" i="5"/>
  <c r="D344" i="5"/>
  <c r="Y344" i="5"/>
  <c r="G344" i="5"/>
  <c r="D92" i="2"/>
  <c r="E92" i="2" s="1"/>
  <c r="C180" i="2"/>
  <c r="M13" i="8"/>
  <c r="D219" i="2"/>
  <c r="E219" i="2" s="1"/>
  <c r="I29" i="9"/>
  <c r="R29" i="9"/>
  <c r="D139" i="2"/>
  <c r="E139" i="2"/>
  <c r="I8" i="9"/>
  <c r="F46" i="9"/>
  <c r="B342" i="5"/>
  <c r="D95" i="2"/>
  <c r="E95" i="2" s="1"/>
  <c r="S344" i="5"/>
  <c r="D210" i="2"/>
  <c r="E210" i="2" s="1"/>
  <c r="D254" i="2"/>
  <c r="E254" i="2"/>
  <c r="D169" i="2"/>
  <c r="E169" i="2" s="1"/>
  <c r="C171" i="2"/>
  <c r="D90" i="2"/>
  <c r="E90" i="2" s="1"/>
  <c r="D256" i="2"/>
  <c r="E256" i="2"/>
  <c r="E11" i="9"/>
  <c r="C214" i="4"/>
  <c r="K11" i="8"/>
  <c r="D215" i="2"/>
  <c r="E215" i="2" s="1"/>
  <c r="D93" i="2"/>
  <c r="E93" i="2" s="1"/>
  <c r="K271" i="3"/>
  <c r="L271" i="3"/>
  <c r="M15" i="8"/>
  <c r="C259" i="2"/>
  <c r="M8" i="8"/>
  <c r="C60" i="2"/>
  <c r="E14" i="9"/>
  <c r="R14" i="9" s="1"/>
  <c r="R45" i="9"/>
  <c r="R36" i="9"/>
  <c r="K224" i="3"/>
  <c r="L224" i="3" s="1"/>
  <c r="D136" i="2"/>
  <c r="E136" i="2"/>
  <c r="D173" i="2"/>
  <c r="E173" i="2" s="1"/>
  <c r="D257" i="2"/>
  <c r="E257" i="2" s="1"/>
  <c r="D134" i="2"/>
  <c r="E134" i="2" s="1"/>
  <c r="D99" i="2"/>
  <c r="E99" i="2" s="1"/>
  <c r="J46" i="9"/>
  <c r="P287" i="5"/>
  <c r="J287" i="5"/>
  <c r="D287" i="5"/>
  <c r="AB287" i="5"/>
  <c r="M287" i="5"/>
  <c r="S287" i="5"/>
  <c r="V287" i="5"/>
  <c r="AE287" i="5"/>
  <c r="Y287" i="5"/>
  <c r="G287" i="5"/>
  <c r="D135" i="2"/>
  <c r="E135" i="2" s="1"/>
  <c r="C220" i="2"/>
  <c r="M14" i="8"/>
  <c r="C75" i="4"/>
  <c r="E37" i="9"/>
  <c r="C132" i="2"/>
  <c r="E10" i="8"/>
  <c r="E11" i="8" s="1"/>
  <c r="D96" i="2"/>
  <c r="E96" i="2"/>
  <c r="D294" i="2"/>
  <c r="E294" i="2"/>
  <c r="E10" i="9"/>
  <c r="D94" i="2"/>
  <c r="E94" i="2"/>
  <c r="E26" i="9"/>
  <c r="R26" i="9" s="1"/>
  <c r="D89" i="2"/>
  <c r="E89" i="2" s="1"/>
  <c r="C91" i="2"/>
  <c r="D298" i="2"/>
  <c r="E298" i="2"/>
  <c r="N8" i="1"/>
  <c r="I11" i="9"/>
  <c r="E16" i="9"/>
  <c r="R16" i="9" s="1"/>
  <c r="P836" i="4"/>
  <c r="D411" i="2"/>
  <c r="E411" i="2" s="1"/>
  <c r="D484" i="2"/>
  <c r="E484" i="2"/>
  <c r="D448" i="2"/>
  <c r="E448" i="2" s="1"/>
  <c r="D375" i="2"/>
  <c r="E375" i="2" s="1"/>
  <c r="P839" i="4"/>
  <c r="R34" i="9"/>
  <c r="Q8" i="9"/>
  <c r="N46" i="9"/>
  <c r="D377" i="2"/>
  <c r="E377" i="2" s="1"/>
  <c r="D373" i="2"/>
  <c r="E373" i="2" s="1"/>
  <c r="R9" i="9"/>
  <c r="C485" i="2"/>
  <c r="D483" i="2"/>
  <c r="E483" i="2"/>
  <c r="R13" i="9"/>
  <c r="Q37" i="9"/>
  <c r="D444" i="2"/>
  <c r="E444" i="2" s="1"/>
  <c r="Q15" i="9"/>
  <c r="Q44" i="9"/>
  <c r="R44" i="9" s="1"/>
  <c r="D490" i="2"/>
  <c r="E490" i="2" s="1"/>
  <c r="D374" i="2"/>
  <c r="E374" i="2" s="1"/>
  <c r="K11" i="3"/>
  <c r="L11" i="3" s="1"/>
  <c r="D412" i="2"/>
  <c r="E412" i="2" s="1"/>
  <c r="D489" i="2"/>
  <c r="E489" i="2" s="1"/>
  <c r="D488" i="2"/>
  <c r="E488" i="2"/>
  <c r="C8" i="1"/>
  <c r="O27" i="1" s="1"/>
  <c r="Q27" i="9"/>
  <c r="R27" i="9" s="1"/>
  <c r="J19" i="3"/>
  <c r="G47" i="3"/>
  <c r="D487" i="2"/>
  <c r="E487" i="2"/>
  <c r="D454" i="2"/>
  <c r="E454" i="2" s="1"/>
  <c r="D491" i="2"/>
  <c r="E491" i="2" s="1"/>
  <c r="O11" i="1"/>
  <c r="P46" i="9"/>
  <c r="Q22" i="9"/>
  <c r="R22" i="9" s="1"/>
  <c r="R23" i="9"/>
  <c r="M10" i="9"/>
  <c r="L46" i="9"/>
  <c r="Q39" i="9"/>
  <c r="D376" i="2"/>
  <c r="E376" i="2" s="1"/>
  <c r="R21" i="9"/>
  <c r="R28" i="9"/>
  <c r="Q10" i="9"/>
  <c r="D455" i="2"/>
  <c r="E455" i="2" s="1"/>
  <c r="D413" i="2"/>
  <c r="E413" i="2" s="1"/>
  <c r="V695" i="5"/>
  <c r="AB695" i="5"/>
  <c r="M695" i="5"/>
  <c r="P695" i="5"/>
  <c r="S695" i="5"/>
  <c r="G695" i="5"/>
  <c r="Y695" i="5"/>
  <c r="AH695" i="5"/>
  <c r="AE695" i="5"/>
  <c r="J695" i="5"/>
  <c r="H47" i="3"/>
  <c r="M412" i="3"/>
  <c r="M13" i="3"/>
  <c r="M32" i="3"/>
  <c r="M18" i="3"/>
  <c r="M27" i="3"/>
  <c r="M24" i="3"/>
  <c r="M10" i="3"/>
  <c r="M44" i="3"/>
  <c r="M29" i="3"/>
  <c r="M46" i="3"/>
  <c r="M20" i="3"/>
  <c r="M15" i="3"/>
  <c r="M11" i="3"/>
  <c r="M45" i="3"/>
  <c r="M22" i="3"/>
  <c r="M9" i="3"/>
  <c r="M16" i="3"/>
  <c r="M19" i="3"/>
  <c r="M33" i="3"/>
  <c r="M14" i="3"/>
  <c r="M31" i="3"/>
  <c r="M30" i="3"/>
  <c r="M12" i="3"/>
  <c r="M41" i="3"/>
  <c r="M42" i="3"/>
  <c r="M43" i="3"/>
  <c r="M37" i="3"/>
  <c r="M25" i="3"/>
  <c r="M26" i="3"/>
  <c r="M39" i="3"/>
  <c r="M17" i="3"/>
  <c r="M35" i="3"/>
  <c r="M23" i="3"/>
  <c r="M38" i="3"/>
  <c r="M21" i="3"/>
  <c r="M28" i="3"/>
  <c r="M36" i="3"/>
  <c r="M34" i="3"/>
  <c r="M360" i="3"/>
  <c r="M308" i="3"/>
  <c r="K15" i="3"/>
  <c r="L15" i="3"/>
  <c r="K19" i="3"/>
  <c r="L19" i="3" s="1"/>
  <c r="K18" i="3"/>
  <c r="L18" i="3"/>
  <c r="K32" i="3"/>
  <c r="L32" i="3" s="1"/>
  <c r="K37" i="3"/>
  <c r="L37" i="3"/>
  <c r="R37" i="9"/>
  <c r="R15" i="9"/>
  <c r="R11" i="9"/>
  <c r="P591" i="4"/>
  <c r="Q553" i="4"/>
  <c r="Q554" i="4"/>
  <c r="Q555" i="4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D180" i="2"/>
  <c r="E180" i="2"/>
  <c r="D220" i="2"/>
  <c r="E220" i="2"/>
  <c r="D100" i="2"/>
  <c r="E100" i="2" s="1"/>
  <c r="C46" i="9"/>
  <c r="D46" i="9"/>
  <c r="C45" i="4"/>
  <c r="D250" i="2"/>
  <c r="E250" i="2" s="1"/>
  <c r="M11" i="8"/>
  <c r="D91" i="2"/>
  <c r="E91" i="2" s="1"/>
  <c r="B46" i="9"/>
  <c r="E8" i="9"/>
  <c r="E46" i="9" s="1"/>
  <c r="I46" i="9"/>
  <c r="B344" i="5"/>
  <c r="D132" i="2"/>
  <c r="E132" i="2"/>
  <c r="B287" i="5"/>
  <c r="D60" i="2"/>
  <c r="E60" i="2"/>
  <c r="D259" i="2"/>
  <c r="E259" i="2" s="1"/>
  <c r="D171" i="2"/>
  <c r="E171" i="2"/>
  <c r="M16" i="8"/>
  <c r="H46" i="9"/>
  <c r="D485" i="2"/>
  <c r="E485" i="2" s="1"/>
  <c r="Q46" i="9"/>
  <c r="O37" i="1"/>
  <c r="O10" i="1"/>
  <c r="O34" i="1"/>
  <c r="O29" i="1"/>
  <c r="O26" i="1"/>
  <c r="O16" i="1"/>
  <c r="M46" i="9"/>
  <c r="R10" i="9"/>
  <c r="O39" i="1"/>
  <c r="O42" i="1"/>
  <c r="O40" i="1"/>
  <c r="O46" i="1"/>
  <c r="O23" i="1"/>
  <c r="O13" i="1"/>
  <c r="O41" i="1"/>
  <c r="O35" i="1"/>
  <c r="O17" i="1"/>
  <c r="O33" i="1"/>
  <c r="O30" i="1"/>
  <c r="O24" i="1"/>
  <c r="O36" i="1"/>
  <c r="O32" i="1"/>
  <c r="O31" i="1"/>
  <c r="O22" i="1"/>
  <c r="O12" i="1"/>
  <c r="O28" i="1"/>
  <c r="O14" i="1"/>
  <c r="O25" i="1"/>
  <c r="O18" i="1"/>
  <c r="O45" i="1"/>
  <c r="O20" i="1"/>
  <c r="J47" i="3"/>
  <c r="O15" i="1"/>
  <c r="O19" i="1"/>
  <c r="O43" i="1"/>
  <c r="O9" i="1"/>
  <c r="O21" i="1"/>
  <c r="O38" i="1"/>
  <c r="M47" i="3"/>
  <c r="R8" i="9"/>
  <c r="P18" i="4"/>
  <c r="P42" i="4"/>
  <c r="P12" i="4"/>
  <c r="P10" i="4"/>
  <c r="P44" i="4"/>
  <c r="P26" i="4"/>
  <c r="P8" i="4"/>
  <c r="P30" i="4"/>
  <c r="P17" i="4"/>
  <c r="P36" i="4"/>
  <c r="P40" i="4"/>
  <c r="P16" i="4"/>
  <c r="P23" i="4"/>
  <c r="P37" i="4"/>
  <c r="P7" i="4"/>
  <c r="Q7" i="4"/>
  <c r="P14" i="4"/>
  <c r="P11" i="4"/>
  <c r="P21" i="4"/>
  <c r="P13" i="4"/>
  <c r="P15" i="4"/>
  <c r="P39" i="4"/>
  <c r="P9" i="4"/>
  <c r="P27" i="4"/>
  <c r="P25" i="4"/>
  <c r="P29" i="4"/>
  <c r="P24" i="4"/>
  <c r="P35" i="4"/>
  <c r="P43" i="4"/>
  <c r="P28" i="4"/>
  <c r="P41" i="4"/>
  <c r="P34" i="4"/>
  <c r="P33" i="4"/>
  <c r="P20" i="4"/>
  <c r="P22" i="4"/>
  <c r="P32" i="4"/>
  <c r="P38" i="4"/>
  <c r="N29" i="3"/>
  <c r="N27" i="3"/>
  <c r="N44" i="3"/>
  <c r="N30" i="3"/>
  <c r="N16" i="3"/>
  <c r="N38" i="3"/>
  <c r="N36" i="3"/>
  <c r="N13" i="3"/>
  <c r="N46" i="3"/>
  <c r="N17" i="3"/>
  <c r="N9" i="3"/>
  <c r="N14" i="3"/>
  <c r="K47" i="3"/>
  <c r="L47" i="3" s="1"/>
  <c r="N21" i="3"/>
  <c r="N31" i="3"/>
  <c r="N20" i="3"/>
  <c r="N37" i="3"/>
  <c r="N33" i="3"/>
  <c r="N25" i="3"/>
  <c r="N40" i="3"/>
  <c r="N39" i="3"/>
  <c r="N41" i="3"/>
  <c r="N26" i="3"/>
  <c r="N35" i="3"/>
  <c r="N23" i="3"/>
  <c r="N28" i="3"/>
  <c r="N24" i="3"/>
  <c r="N12" i="3"/>
  <c r="N42" i="3"/>
  <c r="N15" i="3"/>
  <c r="N45" i="3"/>
  <c r="N22" i="3"/>
  <c r="N11" i="3"/>
  <c r="N43" i="3"/>
  <c r="N18" i="3"/>
  <c r="N34" i="3"/>
  <c r="N32" i="3"/>
  <c r="N19" i="3"/>
  <c r="N10" i="3"/>
  <c r="P31" i="4"/>
  <c r="P19" i="4"/>
  <c r="Q8" i="4"/>
  <c r="P45" i="4"/>
  <c r="N47" i="3"/>
  <c r="Q9" i="4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O44" i="1" l="1"/>
  <c r="O8" i="1" s="1"/>
  <c r="C414" i="2"/>
  <c r="K23" i="8"/>
  <c r="AE754" i="5"/>
  <c r="M754" i="5"/>
  <c r="G754" i="5"/>
  <c r="V754" i="5"/>
  <c r="AB754" i="5"/>
  <c r="J754" i="5"/>
  <c r="B752" i="5"/>
  <c r="C350" i="1"/>
  <c r="L335" i="1"/>
  <c r="L13" i="8"/>
  <c r="C179" i="2"/>
  <c r="R32" i="9"/>
  <c r="C513" i="4"/>
  <c r="K400" i="3"/>
  <c r="L400" i="3" s="1"/>
  <c r="K580" i="3"/>
  <c r="L580" i="3" s="1"/>
  <c r="K16" i="3"/>
  <c r="L16" i="3" s="1"/>
  <c r="C409" i="2"/>
  <c r="F23" i="8"/>
  <c r="F26" i="8" s="1"/>
  <c r="AE110" i="5"/>
  <c r="Y110" i="5"/>
  <c r="M110" i="5"/>
  <c r="D110" i="5"/>
  <c r="C350" i="4"/>
  <c r="C208" i="1"/>
  <c r="C203" i="1" s="1"/>
  <c r="D203" i="1"/>
  <c r="K138" i="1"/>
  <c r="C143" i="1"/>
  <c r="C296" i="2"/>
  <c r="K18" i="8"/>
  <c r="K21" i="8" s="1"/>
  <c r="C47" i="5"/>
  <c r="M153" i="3"/>
  <c r="C792" i="4"/>
  <c r="O47" i="5"/>
  <c r="K346" i="3"/>
  <c r="L346" i="3" s="1"/>
  <c r="C495" i="4"/>
  <c r="S49" i="5"/>
  <c r="J50" i="5"/>
  <c r="J51" i="5" s="1"/>
  <c r="S50" i="5"/>
  <c r="S51" i="5" s="1"/>
  <c r="B108" i="5"/>
  <c r="B50" i="5"/>
  <c r="AH50" i="5"/>
  <c r="F183" i="2"/>
  <c r="B285" i="5"/>
  <c r="K530" i="3"/>
  <c r="L530" i="3" s="1"/>
  <c r="D8" i="8"/>
  <c r="C50" i="2"/>
  <c r="F10" i="8"/>
  <c r="F11" i="8" s="1"/>
  <c r="C133" i="2"/>
  <c r="V110" i="5"/>
  <c r="G49" i="5"/>
  <c r="AE49" i="5"/>
  <c r="N432" i="3"/>
  <c r="N460" i="3"/>
  <c r="N448" i="3"/>
  <c r="N454" i="3"/>
  <c r="N429" i="3"/>
  <c r="N442" i="3"/>
  <c r="N461" i="3"/>
  <c r="N452" i="3"/>
  <c r="N434" i="3"/>
  <c r="N451" i="3"/>
  <c r="N438" i="3"/>
  <c r="N443" i="3"/>
  <c r="N441" i="3"/>
  <c r="N426" i="3"/>
  <c r="N436" i="3"/>
  <c r="N450" i="3"/>
  <c r="N455" i="3"/>
  <c r="F61" i="2"/>
  <c r="F63" i="2" s="1"/>
  <c r="M71" i="3"/>
  <c r="M89" i="3"/>
  <c r="M65" i="3"/>
  <c r="M84" i="3"/>
  <c r="M75" i="3"/>
  <c r="M91" i="3"/>
  <c r="M74" i="3"/>
  <c r="M86" i="3"/>
  <c r="C702" i="1"/>
  <c r="C675" i="1"/>
  <c r="D664" i="1"/>
  <c r="N664" i="1"/>
  <c r="G567" i="3"/>
  <c r="M87" i="3"/>
  <c r="M81" i="3"/>
  <c r="Y404" i="5"/>
  <c r="B404" i="5" s="1"/>
  <c r="L15" i="8"/>
  <c r="C532" i="1"/>
  <c r="O544" i="1" s="1"/>
  <c r="M70" i="3"/>
  <c r="M80" i="3"/>
  <c r="F340" i="2"/>
  <c r="C19" i="8"/>
  <c r="C326" i="2"/>
  <c r="F19" i="8"/>
  <c r="C330" i="2"/>
  <c r="J14" i="8"/>
  <c r="J16" i="8" s="1"/>
  <c r="C798" i="1"/>
  <c r="C795" i="1" s="1"/>
  <c r="C768" i="1"/>
  <c r="F730" i="1"/>
  <c r="L730" i="1"/>
  <c r="H730" i="1"/>
  <c r="C701" i="1"/>
  <c r="C698" i="1"/>
  <c r="C693" i="1"/>
  <c r="C684" i="1"/>
  <c r="C682" i="1"/>
  <c r="E664" i="1"/>
  <c r="C273" i="1"/>
  <c r="C168" i="1"/>
  <c r="C165" i="1"/>
  <c r="C161" i="1"/>
  <c r="C158" i="1"/>
  <c r="C156" i="1"/>
  <c r="C154" i="1"/>
  <c r="M185" i="3"/>
  <c r="M195" i="3"/>
  <c r="M202" i="3"/>
  <c r="M199" i="3"/>
  <c r="M203" i="3"/>
  <c r="M169" i="3"/>
  <c r="M186" i="3"/>
  <c r="M172" i="3"/>
  <c r="M178" i="3"/>
  <c r="G110" i="5"/>
  <c r="D169" i="5"/>
  <c r="B167" i="5"/>
  <c r="C55" i="2"/>
  <c r="AE169" i="5"/>
  <c r="M493" i="3"/>
  <c r="M175" i="3"/>
  <c r="M77" i="3"/>
  <c r="M100" i="3"/>
  <c r="M78" i="3"/>
  <c r="M76" i="3"/>
  <c r="M94" i="3"/>
  <c r="M90" i="3"/>
  <c r="G15" i="8"/>
  <c r="G16" i="8" s="1"/>
  <c r="G412" i="3"/>
  <c r="M67" i="3"/>
  <c r="M72" i="3"/>
  <c r="F19" i="2"/>
  <c r="F14" i="2"/>
  <c r="F18" i="2"/>
  <c r="F13" i="2"/>
  <c r="F20" i="2" s="1"/>
  <c r="F22" i="2" s="1"/>
  <c r="F17" i="2"/>
  <c r="F15" i="2"/>
  <c r="G598" i="1"/>
  <c r="C599" i="1"/>
  <c r="D335" i="1"/>
  <c r="C735" i="1"/>
  <c r="G400" i="1"/>
  <c r="C212" i="2"/>
  <c r="E14" i="8"/>
  <c r="C761" i="1"/>
  <c r="C758" i="1"/>
  <c r="C754" i="1"/>
  <c r="C748" i="1"/>
  <c r="C746" i="1"/>
  <c r="C744" i="1"/>
  <c r="C742" i="1"/>
  <c r="C738" i="1"/>
  <c r="I730" i="1"/>
  <c r="C632" i="1"/>
  <c r="E598" i="1"/>
  <c r="C438" i="1"/>
  <c r="C402" i="1"/>
  <c r="M173" i="3"/>
  <c r="M181" i="3"/>
  <c r="M188" i="3"/>
  <c r="M179" i="3"/>
  <c r="M198" i="3"/>
  <c r="M197" i="3"/>
  <c r="M194" i="3"/>
  <c r="M184" i="3"/>
  <c r="M191" i="3"/>
  <c r="P169" i="5"/>
  <c r="N431" i="3"/>
  <c r="M66" i="3"/>
  <c r="M82" i="3"/>
  <c r="M68" i="3"/>
  <c r="M98" i="3"/>
  <c r="N795" i="1"/>
  <c r="J341" i="3"/>
  <c r="M95" i="3"/>
  <c r="M99" i="3"/>
  <c r="M97" i="3"/>
  <c r="F221" i="2"/>
  <c r="F299" i="2"/>
  <c r="F301" i="2" s="1"/>
  <c r="F380" i="2"/>
  <c r="F485" i="2"/>
  <c r="F497" i="2" s="1"/>
  <c r="M64" i="3"/>
  <c r="B518" i="5"/>
  <c r="B517" i="5"/>
  <c r="C333" i="2"/>
  <c r="I19" i="8"/>
  <c r="I21" i="8" s="1"/>
  <c r="D18" i="8"/>
  <c r="C288" i="2"/>
  <c r="C178" i="2"/>
  <c r="C20" i="8"/>
  <c r="C366" i="2"/>
  <c r="P575" i="5"/>
  <c r="L795" i="1"/>
  <c r="G20" i="8"/>
  <c r="C371" i="2"/>
  <c r="K466" i="1"/>
  <c r="C172" i="2"/>
  <c r="E13" i="8"/>
  <c r="M664" i="1"/>
  <c r="H664" i="1"/>
  <c r="C476" i="1"/>
  <c r="C428" i="1"/>
  <c r="C425" i="1"/>
  <c r="F400" i="1"/>
  <c r="C362" i="1"/>
  <c r="F669" i="3"/>
  <c r="B576" i="5"/>
  <c r="M577" i="5" s="1"/>
  <c r="K584" i="3"/>
  <c r="L584" i="3" s="1"/>
  <c r="C813" i="1"/>
  <c r="C802" i="1"/>
  <c r="C756" i="1"/>
  <c r="C750" i="1"/>
  <c r="C740" i="1"/>
  <c r="C732" i="1"/>
  <c r="J730" i="1"/>
  <c r="E730" i="1"/>
  <c r="C731" i="1"/>
  <c r="C676" i="1"/>
  <c r="C674" i="1"/>
  <c r="C671" i="1"/>
  <c r="C668" i="1"/>
  <c r="C633" i="1"/>
  <c r="C621" i="1"/>
  <c r="C608" i="1"/>
  <c r="I598" i="1"/>
  <c r="F598" i="1"/>
  <c r="C492" i="1"/>
  <c r="H466" i="1"/>
  <c r="C342" i="1"/>
  <c r="C307" i="1"/>
  <c r="C303" i="1"/>
  <c r="C299" i="1"/>
  <c r="C297" i="1"/>
  <c r="C287" i="1"/>
  <c r="C283" i="1"/>
  <c r="C280" i="1"/>
  <c r="C227" i="1"/>
  <c r="C225" i="1"/>
  <c r="C223" i="1"/>
  <c r="H205" i="3"/>
  <c r="G516" i="3"/>
  <c r="J478" i="3"/>
  <c r="B575" i="5"/>
  <c r="K662" i="3"/>
  <c r="L662" i="3" s="1"/>
  <c r="K587" i="3"/>
  <c r="L587" i="3" s="1"/>
  <c r="C814" i="1"/>
  <c r="F795" i="1"/>
  <c r="K730" i="1"/>
  <c r="C694" i="1"/>
  <c r="C687" i="1"/>
  <c r="C683" i="1"/>
  <c r="F664" i="1"/>
  <c r="C230" i="1"/>
  <c r="C689" i="1"/>
  <c r="C354" i="1"/>
  <c r="C274" i="1"/>
  <c r="C145" i="1"/>
  <c r="C142" i="1"/>
  <c r="H669" i="3"/>
  <c r="K636" i="3"/>
  <c r="L636" i="3" s="1"/>
  <c r="J634" i="3"/>
  <c r="J611" i="3"/>
  <c r="J610" i="3"/>
  <c r="C467" i="1"/>
  <c r="C355" i="1"/>
  <c r="C306" i="1"/>
  <c r="C304" i="1"/>
  <c r="C285" i="1"/>
  <c r="C226" i="1"/>
  <c r="F97" i="2"/>
  <c r="F90" i="2"/>
  <c r="F91" i="2" s="1"/>
  <c r="F103" i="2" s="1"/>
  <c r="F92" i="2"/>
  <c r="F101" i="2" s="1"/>
  <c r="F99" i="2"/>
  <c r="F93" i="2"/>
  <c r="F100" i="2"/>
  <c r="K665" i="3"/>
  <c r="L665" i="3" s="1"/>
  <c r="K658" i="3"/>
  <c r="L658" i="3" s="1"/>
  <c r="C412" i="1"/>
  <c r="C353" i="1"/>
  <c r="C296" i="1"/>
  <c r="C235" i="1"/>
  <c r="C234" i="1"/>
  <c r="C231" i="1"/>
  <c r="C166" i="1"/>
  <c r="F95" i="2"/>
  <c r="F256" i="3"/>
  <c r="J667" i="3"/>
  <c r="J639" i="3"/>
  <c r="K559" i="3"/>
  <c r="L559" i="3" s="1"/>
  <c r="K484" i="3"/>
  <c r="L484" i="3" s="1"/>
  <c r="F251" i="2"/>
  <c r="F260" i="2" s="1"/>
  <c r="F262" i="2" s="1"/>
  <c r="F210" i="2"/>
  <c r="F211" i="2" s="1"/>
  <c r="F223" i="2" s="1"/>
  <c r="F136" i="2"/>
  <c r="F141" i="2" s="1"/>
  <c r="J393" i="3"/>
  <c r="K377" i="3"/>
  <c r="L377" i="3" s="1"/>
  <c r="K293" i="3"/>
  <c r="L293" i="3" s="1"/>
  <c r="K279" i="3"/>
  <c r="L279" i="3" s="1"/>
  <c r="K250" i="3"/>
  <c r="L250" i="3" s="1"/>
  <c r="J137" i="3"/>
  <c r="K80" i="3"/>
  <c r="L80" i="3" s="1"/>
  <c r="F129" i="2"/>
  <c r="F131" i="2" s="1"/>
  <c r="F143" i="2" s="1"/>
  <c r="K560" i="3"/>
  <c r="L560" i="3" s="1"/>
  <c r="J549" i="3"/>
  <c r="J498" i="3"/>
  <c r="J392" i="3"/>
  <c r="K198" i="3"/>
  <c r="L198" i="3" s="1"/>
  <c r="K136" i="3"/>
  <c r="L136" i="3" s="1"/>
  <c r="K133" i="3"/>
  <c r="L133" i="3" s="1"/>
  <c r="J586" i="3"/>
  <c r="J618" i="3" s="1"/>
  <c r="AB635" i="5"/>
  <c r="S576" i="5"/>
  <c r="J338" i="3"/>
  <c r="K254" i="3"/>
  <c r="L254" i="3" s="1"/>
  <c r="J126" i="3"/>
  <c r="S517" i="5"/>
  <c r="K286" i="3"/>
  <c r="L286" i="3" s="1"/>
  <c r="J275" i="3"/>
  <c r="K88" i="3"/>
  <c r="L88" i="3" s="1"/>
  <c r="C86" i="1"/>
  <c r="K227" i="3"/>
  <c r="L227" i="3" s="1"/>
  <c r="J204" i="3"/>
  <c r="J194" i="3"/>
  <c r="J93" i="3"/>
  <c r="J241" i="3"/>
  <c r="J168" i="3"/>
  <c r="J142" i="3"/>
  <c r="J119" i="3"/>
  <c r="J86" i="3"/>
  <c r="J226" i="5"/>
  <c r="J188" i="3"/>
  <c r="J168" i="5"/>
  <c r="J146" i="3"/>
  <c r="J109" i="5"/>
  <c r="J67" i="3"/>
  <c r="AA46" i="5"/>
  <c r="AA40" i="5"/>
  <c r="AA47" i="5" s="1"/>
  <c r="L43" i="5"/>
  <c r="L47" i="5" s="1"/>
  <c r="C106" i="1"/>
  <c r="C282" i="1"/>
  <c r="C216" i="1"/>
  <c r="C212" i="1"/>
  <c r="X340" i="5"/>
  <c r="AD457" i="5"/>
  <c r="L340" i="5"/>
  <c r="AD283" i="5"/>
  <c r="N615" i="3" l="1"/>
  <c r="K618" i="3"/>
  <c r="L618" i="3" s="1"/>
  <c r="N594" i="3"/>
  <c r="N587" i="3"/>
  <c r="N588" i="3"/>
  <c r="N602" i="3"/>
  <c r="N609" i="3"/>
  <c r="N603" i="3"/>
  <c r="N580" i="3"/>
  <c r="N618" i="3" s="1"/>
  <c r="N584" i="3"/>
  <c r="N596" i="3"/>
  <c r="N595" i="3"/>
  <c r="N616" i="3"/>
  <c r="N585" i="3"/>
  <c r="N600" i="3"/>
  <c r="N597" i="3"/>
  <c r="N589" i="3"/>
  <c r="N617" i="3"/>
  <c r="N613" i="3"/>
  <c r="N614" i="3"/>
  <c r="N591" i="3"/>
  <c r="N607" i="3"/>
  <c r="N606" i="3"/>
  <c r="N581" i="3"/>
  <c r="N592" i="3"/>
  <c r="N590" i="3"/>
  <c r="N605" i="3"/>
  <c r="N612" i="3"/>
  <c r="N598" i="3"/>
  <c r="N582" i="3"/>
  <c r="N601" i="3"/>
  <c r="N593" i="3"/>
  <c r="N608" i="3"/>
  <c r="N604" i="3"/>
  <c r="N599" i="3"/>
  <c r="N583" i="3"/>
  <c r="O803" i="1"/>
  <c r="O800" i="1"/>
  <c r="O801" i="1"/>
  <c r="O807" i="1"/>
  <c r="O819" i="1"/>
  <c r="O806" i="1"/>
  <c r="O827" i="1"/>
  <c r="O817" i="1"/>
  <c r="O826" i="1"/>
  <c r="O824" i="1"/>
  <c r="O812" i="1"/>
  <c r="O811" i="1"/>
  <c r="O809" i="1"/>
  <c r="O832" i="1"/>
  <c r="O821" i="1"/>
  <c r="O833" i="1"/>
  <c r="O815" i="1"/>
  <c r="O808" i="1"/>
  <c r="O823" i="1"/>
  <c r="O822" i="1"/>
  <c r="O816" i="1"/>
  <c r="O825" i="1"/>
  <c r="O831" i="1"/>
  <c r="O797" i="1"/>
  <c r="O799" i="1"/>
  <c r="O810" i="1"/>
  <c r="O828" i="1"/>
  <c r="O818" i="1"/>
  <c r="O820" i="1"/>
  <c r="O804" i="1"/>
  <c r="O805" i="1"/>
  <c r="O829" i="1"/>
  <c r="O830" i="1"/>
  <c r="O796" i="1"/>
  <c r="O795" i="1" s="1"/>
  <c r="O221" i="1"/>
  <c r="O210" i="1"/>
  <c r="O228" i="1"/>
  <c r="O240" i="1"/>
  <c r="O211" i="1"/>
  <c r="O222" i="1"/>
  <c r="O229" i="1"/>
  <c r="O207" i="1"/>
  <c r="O237" i="1"/>
  <c r="O241" i="1"/>
  <c r="O213" i="1"/>
  <c r="O209" i="1"/>
  <c r="O239" i="1"/>
  <c r="O214" i="1"/>
  <c r="O224" i="1"/>
  <c r="O215" i="1"/>
  <c r="O233" i="1"/>
  <c r="O206" i="1"/>
  <c r="O238" i="1"/>
  <c r="O204" i="1"/>
  <c r="O205" i="1"/>
  <c r="O232" i="1"/>
  <c r="O236" i="1"/>
  <c r="O220" i="1"/>
  <c r="O219" i="1"/>
  <c r="O217" i="1"/>
  <c r="O218" i="1"/>
  <c r="C224" i="4"/>
  <c r="O216" i="1"/>
  <c r="K146" i="3"/>
  <c r="L146" i="3" s="1"/>
  <c r="C107" i="4"/>
  <c r="K67" i="3"/>
  <c r="L67" i="3" s="1"/>
  <c r="J102" i="3"/>
  <c r="N67" i="3"/>
  <c r="K188" i="3"/>
  <c r="L188" i="3" s="1"/>
  <c r="K142" i="3"/>
  <c r="L142" i="3" s="1"/>
  <c r="K194" i="3"/>
  <c r="L194" i="3" s="1"/>
  <c r="K126" i="3"/>
  <c r="L126" i="3" s="1"/>
  <c r="AB634" i="5"/>
  <c r="AB636" i="5"/>
  <c r="K393" i="3"/>
  <c r="L393" i="3" s="1"/>
  <c r="M221" i="3"/>
  <c r="M242" i="3"/>
  <c r="M244" i="3"/>
  <c r="M252" i="3"/>
  <c r="M249" i="3"/>
  <c r="M225" i="3"/>
  <c r="M248" i="3"/>
  <c r="M228" i="3"/>
  <c r="M236" i="3"/>
  <c r="M238" i="3"/>
  <c r="M255" i="3"/>
  <c r="M220" i="3"/>
  <c r="M251" i="3"/>
  <c r="M250" i="3"/>
  <c r="M229" i="3"/>
  <c r="M233" i="3"/>
  <c r="M224" i="3"/>
  <c r="M246" i="3"/>
  <c r="M218" i="3"/>
  <c r="M232" i="3"/>
  <c r="M234" i="3"/>
  <c r="M222" i="3"/>
  <c r="M247" i="3"/>
  <c r="M243" i="3"/>
  <c r="M253" i="3"/>
  <c r="M231" i="3"/>
  <c r="M235" i="3"/>
  <c r="M230" i="3"/>
  <c r="M219" i="3"/>
  <c r="M223" i="3"/>
  <c r="M227" i="3"/>
  <c r="M241" i="3"/>
  <c r="M254" i="3"/>
  <c r="M237" i="3"/>
  <c r="M239" i="3"/>
  <c r="M240" i="3"/>
  <c r="M245" i="3"/>
  <c r="M226" i="3"/>
  <c r="C242" i="4"/>
  <c r="O234" i="1"/>
  <c r="C428" i="4"/>
  <c r="C316" i="4"/>
  <c r="K611" i="3"/>
  <c r="L611" i="3" s="1"/>
  <c r="N611" i="3"/>
  <c r="C147" i="4"/>
  <c r="C138" i="1"/>
  <c r="O142" i="1"/>
  <c r="C713" i="4"/>
  <c r="C711" i="4"/>
  <c r="C844" i="4"/>
  <c r="P844" i="4" s="1"/>
  <c r="O814" i="1"/>
  <c r="K478" i="3"/>
  <c r="J516" i="3"/>
  <c r="C233" i="4"/>
  <c r="O225" i="1"/>
  <c r="C297" i="4"/>
  <c r="C317" i="4"/>
  <c r="C369" i="2"/>
  <c r="E20" i="8"/>
  <c r="E21" i="8" s="1"/>
  <c r="C655" i="4"/>
  <c r="C700" i="4"/>
  <c r="C759" i="4"/>
  <c r="C832" i="4"/>
  <c r="P832" i="4" s="1"/>
  <c r="O802" i="1"/>
  <c r="M633" i="3"/>
  <c r="M641" i="3"/>
  <c r="M656" i="3"/>
  <c r="M663" i="3"/>
  <c r="M655" i="3"/>
  <c r="M640" i="3"/>
  <c r="M662" i="3"/>
  <c r="M643" i="3"/>
  <c r="M654" i="3"/>
  <c r="M637" i="3"/>
  <c r="M649" i="3"/>
  <c r="M648" i="3"/>
  <c r="M632" i="3"/>
  <c r="M657" i="3"/>
  <c r="M642" i="3"/>
  <c r="M666" i="3"/>
  <c r="M651" i="3"/>
  <c r="M660" i="3"/>
  <c r="M668" i="3"/>
  <c r="M667" i="3"/>
  <c r="M659" i="3"/>
  <c r="M639" i="3"/>
  <c r="M638" i="3"/>
  <c r="M665" i="3"/>
  <c r="M645" i="3"/>
  <c r="M661" i="3"/>
  <c r="M664" i="3"/>
  <c r="M631" i="3"/>
  <c r="M669" i="3" s="1"/>
  <c r="M634" i="3"/>
  <c r="M644" i="3"/>
  <c r="M658" i="3"/>
  <c r="M635" i="3"/>
  <c r="M636" i="3"/>
  <c r="M646" i="3"/>
  <c r="M647" i="3"/>
  <c r="M650" i="3"/>
  <c r="M653" i="3"/>
  <c r="M652" i="3"/>
  <c r="C444" i="4"/>
  <c r="B13" i="8"/>
  <c r="D366" i="2"/>
  <c r="E366" i="2" s="1"/>
  <c r="AE519" i="5"/>
  <c r="S519" i="5"/>
  <c r="AB519" i="5"/>
  <c r="D519" i="5"/>
  <c r="G519" i="5"/>
  <c r="P519" i="5"/>
  <c r="V519" i="5"/>
  <c r="Y519" i="5"/>
  <c r="J519" i="5"/>
  <c r="M519" i="5"/>
  <c r="C418" i="4"/>
  <c r="C400" i="1"/>
  <c r="H24" i="8"/>
  <c r="H26" i="8" s="1"/>
  <c r="C450" i="2"/>
  <c r="C773" i="4"/>
  <c r="C788" i="4"/>
  <c r="C762" i="4"/>
  <c r="D55" i="2"/>
  <c r="E55" i="2" s="1"/>
  <c r="C61" i="2"/>
  <c r="D61" i="2" s="1"/>
  <c r="E61" i="2" s="1"/>
  <c r="C166" i="4"/>
  <c r="O161" i="1"/>
  <c r="D23" i="8"/>
  <c r="C406" i="2"/>
  <c r="C722" i="4"/>
  <c r="E24" i="8"/>
  <c r="C447" i="2"/>
  <c r="C338" i="2"/>
  <c r="D338" i="2" s="1"/>
  <c r="E338" i="2" s="1"/>
  <c r="D330" i="2"/>
  <c r="E330" i="2" s="1"/>
  <c r="C699" i="4"/>
  <c r="C51" i="2"/>
  <c r="D50" i="2"/>
  <c r="E50" i="2" s="1"/>
  <c r="AH49" i="5"/>
  <c r="AH51" i="5"/>
  <c r="O143" i="1"/>
  <c r="C148" i="4"/>
  <c r="D409" i="2"/>
  <c r="E409" i="2" s="1"/>
  <c r="C362" i="4"/>
  <c r="C220" i="4"/>
  <c r="O212" i="1"/>
  <c r="J110" i="5"/>
  <c r="J108" i="5"/>
  <c r="K168" i="3"/>
  <c r="L168" i="3" s="1"/>
  <c r="J205" i="3"/>
  <c r="N168" i="3"/>
  <c r="K204" i="3"/>
  <c r="L204" i="3" s="1"/>
  <c r="K275" i="3"/>
  <c r="L275" i="3" s="1"/>
  <c r="J308" i="3"/>
  <c r="N275" i="3"/>
  <c r="K586" i="3"/>
  <c r="L586" i="3" s="1"/>
  <c r="N586" i="3"/>
  <c r="K392" i="3"/>
  <c r="L392" i="3" s="1"/>
  <c r="C243" i="4"/>
  <c r="O235" i="1"/>
  <c r="C234" i="4"/>
  <c r="O226" i="1"/>
  <c r="C367" i="4"/>
  <c r="K634" i="3"/>
  <c r="J669" i="3"/>
  <c r="C150" i="4"/>
  <c r="O145" i="1"/>
  <c r="C238" i="4"/>
  <c r="O230" i="1"/>
  <c r="C718" i="4"/>
  <c r="C235" i="4"/>
  <c r="O227" i="1"/>
  <c r="C307" i="4"/>
  <c r="C354" i="4"/>
  <c r="H20" i="8"/>
  <c r="H21" i="8" s="1"/>
  <c r="H28" i="8" s="1"/>
  <c r="C372" i="2"/>
  <c r="C692" i="4"/>
  <c r="C730" i="1"/>
  <c r="O732" i="1" s="1"/>
  <c r="C758" i="4"/>
  <c r="O731" i="1"/>
  <c r="O730" i="1" s="1"/>
  <c r="C767" i="4"/>
  <c r="O740" i="1"/>
  <c r="C843" i="4"/>
  <c r="P843" i="4" s="1"/>
  <c r="O813" i="1"/>
  <c r="C374" i="4"/>
  <c r="C494" i="4"/>
  <c r="C181" i="2"/>
  <c r="D172" i="2"/>
  <c r="E172" i="2" s="1"/>
  <c r="K25" i="8"/>
  <c r="C492" i="2"/>
  <c r="M102" i="3"/>
  <c r="C454" i="4"/>
  <c r="O438" i="1"/>
  <c r="C765" i="4"/>
  <c r="C775" i="4"/>
  <c r="O748" i="1"/>
  <c r="C209" i="2"/>
  <c r="C14" i="8"/>
  <c r="C159" i="4"/>
  <c r="O154" i="1"/>
  <c r="C170" i="4"/>
  <c r="O165" i="1"/>
  <c r="C706" i="4"/>
  <c r="C725" i="4"/>
  <c r="C795" i="4"/>
  <c r="O768" i="1"/>
  <c r="C726" i="4"/>
  <c r="J412" i="3"/>
  <c r="N392" i="3" s="1"/>
  <c r="N464" i="3"/>
  <c r="D11" i="8"/>
  <c r="B8" i="8"/>
  <c r="Y51" i="5"/>
  <c r="P51" i="5"/>
  <c r="AB51" i="5"/>
  <c r="M51" i="5"/>
  <c r="AE51" i="5"/>
  <c r="D51" i="5"/>
  <c r="B51" i="5" s="1"/>
  <c r="V51" i="5"/>
  <c r="G51" i="5"/>
  <c r="J49" i="5"/>
  <c r="C97" i="2"/>
  <c r="J9" i="8"/>
  <c r="C335" i="1"/>
  <c r="D179" i="2"/>
  <c r="E179" i="2" s="1"/>
  <c r="D414" i="2"/>
  <c r="E414" i="2" s="1"/>
  <c r="K86" i="3"/>
  <c r="L86" i="3" s="1"/>
  <c r="N86" i="3"/>
  <c r="K241" i="3"/>
  <c r="L241" i="3" s="1"/>
  <c r="J256" i="3"/>
  <c r="N241" i="3"/>
  <c r="K338" i="3"/>
  <c r="L338" i="3" s="1"/>
  <c r="J360" i="3"/>
  <c r="K498" i="3"/>
  <c r="L498" i="3" s="1"/>
  <c r="N498" i="3"/>
  <c r="K639" i="3"/>
  <c r="L639" i="3" s="1"/>
  <c r="N639" i="3"/>
  <c r="C171" i="4"/>
  <c r="O166" i="1"/>
  <c r="C306" i="4"/>
  <c r="C295" i="4"/>
  <c r="C485" i="4"/>
  <c r="C466" i="1"/>
  <c r="O467" i="1"/>
  <c r="C284" i="4"/>
  <c r="E23" i="8"/>
  <c r="C408" i="2"/>
  <c r="C452" i="2"/>
  <c r="J24" i="8"/>
  <c r="J26" i="8" s="1"/>
  <c r="C290" i="4"/>
  <c r="C309" i="4"/>
  <c r="G18" i="8"/>
  <c r="G21" i="8" s="1"/>
  <c r="C292" i="2"/>
  <c r="C630" i="4"/>
  <c r="C695" i="4"/>
  <c r="D24" i="8"/>
  <c r="C445" i="2"/>
  <c r="C777" i="4"/>
  <c r="O750" i="1"/>
  <c r="E15" i="8"/>
  <c r="E16" i="8" s="1"/>
  <c r="C251" i="2"/>
  <c r="C11" i="2" s="1"/>
  <c r="C410" i="2"/>
  <c r="G23" i="8"/>
  <c r="J18" i="8"/>
  <c r="J21" i="8" s="1"/>
  <c r="C295" i="2"/>
  <c r="D178" i="2"/>
  <c r="E178" i="2" s="1"/>
  <c r="D333" i="2"/>
  <c r="E333" i="2" s="1"/>
  <c r="K341" i="3"/>
  <c r="L341" i="3" s="1"/>
  <c r="N341" i="3"/>
  <c r="C367" i="2"/>
  <c r="C9" i="2" s="1"/>
  <c r="D20" i="8"/>
  <c r="D21" i="8" s="1"/>
  <c r="C769" i="4"/>
  <c r="O742" i="1"/>
  <c r="C781" i="4"/>
  <c r="O754" i="1"/>
  <c r="D212" i="2"/>
  <c r="E212" i="2" s="1"/>
  <c r="C621" i="4"/>
  <c r="C598" i="1"/>
  <c r="O608" i="1" s="1"/>
  <c r="O599" i="1"/>
  <c r="O598" i="1" s="1"/>
  <c r="C161" i="4"/>
  <c r="O156" i="1"/>
  <c r="C173" i="4"/>
  <c r="O168" i="1"/>
  <c r="C708" i="4"/>
  <c r="C449" i="2"/>
  <c r="G24" i="8"/>
  <c r="C828" i="4"/>
  <c r="O798" i="1"/>
  <c r="D326" i="2"/>
  <c r="E326" i="2" s="1"/>
  <c r="C328" i="2"/>
  <c r="C416" i="2"/>
  <c r="M23" i="8"/>
  <c r="D133" i="2"/>
  <c r="E133" i="2" s="1"/>
  <c r="C141" i="2"/>
  <c r="D141" i="2" s="1"/>
  <c r="E141" i="2" s="1"/>
  <c r="AH519" i="5"/>
  <c r="C10" i="8"/>
  <c r="C129" i="2"/>
  <c r="L16" i="8"/>
  <c r="L28" i="8" s="1"/>
  <c r="C292" i="4"/>
  <c r="J167" i="5"/>
  <c r="J169" i="5"/>
  <c r="B169" i="5" s="1"/>
  <c r="K119" i="3"/>
  <c r="L119" i="3" s="1"/>
  <c r="J153" i="3"/>
  <c r="N142" i="3" s="1"/>
  <c r="N119" i="3"/>
  <c r="K93" i="3"/>
  <c r="L93" i="3" s="1"/>
  <c r="N93" i="3"/>
  <c r="C87" i="4"/>
  <c r="C73" i="1"/>
  <c r="S575" i="5"/>
  <c r="S577" i="5"/>
  <c r="K549" i="3"/>
  <c r="L549" i="3" s="1"/>
  <c r="K137" i="3"/>
  <c r="L137" i="3" s="1"/>
  <c r="N137" i="3"/>
  <c r="K667" i="3"/>
  <c r="L667" i="3" s="1"/>
  <c r="N667" i="3"/>
  <c r="C239" i="4"/>
  <c r="O231" i="1"/>
  <c r="C365" i="4"/>
  <c r="O353" i="1"/>
  <c r="C314" i="4"/>
  <c r="K610" i="3"/>
  <c r="L610" i="3" s="1"/>
  <c r="N610" i="3"/>
  <c r="C366" i="4"/>
  <c r="O354" i="1"/>
  <c r="C707" i="4"/>
  <c r="C486" i="2"/>
  <c r="E25" i="8"/>
  <c r="C231" i="4"/>
  <c r="O223" i="1"/>
  <c r="C293" i="4"/>
  <c r="C313" i="4"/>
  <c r="O303" i="1"/>
  <c r="C510" i="4"/>
  <c r="O492" i="1"/>
  <c r="C643" i="4"/>
  <c r="O621" i="1"/>
  <c r="C698" i="4"/>
  <c r="C451" i="2"/>
  <c r="C15" i="2" s="1"/>
  <c r="I24" i="8"/>
  <c r="I26" i="8" s="1"/>
  <c r="I28" i="8" s="1"/>
  <c r="C783" i="4"/>
  <c r="O756" i="1"/>
  <c r="G577" i="5"/>
  <c r="J577" i="5"/>
  <c r="V577" i="5"/>
  <c r="D577" i="5"/>
  <c r="B577" i="5" s="1"/>
  <c r="Y577" i="5"/>
  <c r="AE577" i="5"/>
  <c r="AH577" i="5"/>
  <c r="AB577" i="5"/>
  <c r="C441" i="4"/>
  <c r="O425" i="1"/>
  <c r="L23" i="8"/>
  <c r="L26" i="8" s="1"/>
  <c r="C415" i="2"/>
  <c r="C18" i="2" s="1"/>
  <c r="D371" i="2"/>
  <c r="E371" i="2" s="1"/>
  <c r="P577" i="5"/>
  <c r="D288" i="2"/>
  <c r="E288" i="2" s="1"/>
  <c r="C289" i="2"/>
  <c r="M25" i="8"/>
  <c r="C494" i="2"/>
  <c r="C654" i="4"/>
  <c r="O632" i="1"/>
  <c r="C771" i="4"/>
  <c r="O744" i="1"/>
  <c r="C785" i="4"/>
  <c r="O758" i="1"/>
  <c r="C252" i="2"/>
  <c r="C12" i="2" s="1"/>
  <c r="F15" i="8"/>
  <c r="F16" i="8" s="1"/>
  <c r="F20" i="8"/>
  <c r="F21" i="8" s="1"/>
  <c r="F28" i="8" s="1"/>
  <c r="C370" i="2"/>
  <c r="M205" i="3"/>
  <c r="C163" i="4"/>
  <c r="O158" i="1"/>
  <c r="C283" i="4"/>
  <c r="C269" i="1"/>
  <c r="O274" i="1" s="1"/>
  <c r="O273" i="1"/>
  <c r="C717" i="4"/>
  <c r="O693" i="1"/>
  <c r="C453" i="2"/>
  <c r="K24" i="8"/>
  <c r="K26" i="8" s="1"/>
  <c r="B19" i="8"/>
  <c r="C21" i="8"/>
  <c r="O550" i="1"/>
  <c r="O551" i="1"/>
  <c r="O554" i="1"/>
  <c r="O558" i="1"/>
  <c r="O545" i="1"/>
  <c r="O563" i="1"/>
  <c r="O538" i="1"/>
  <c r="O533" i="1"/>
  <c r="O537" i="1"/>
  <c r="O564" i="1"/>
  <c r="O559" i="1"/>
  <c r="O552" i="1"/>
  <c r="O541" i="1"/>
  <c r="O566" i="1"/>
  <c r="O549" i="1"/>
  <c r="O546" i="1"/>
  <c r="O567" i="1"/>
  <c r="O557" i="1"/>
  <c r="O565" i="1"/>
  <c r="O555" i="1"/>
  <c r="O561" i="1"/>
  <c r="O534" i="1"/>
  <c r="O535" i="1"/>
  <c r="O556" i="1"/>
  <c r="O548" i="1"/>
  <c r="O539" i="1"/>
  <c r="O568" i="1"/>
  <c r="O547" i="1"/>
  <c r="O543" i="1"/>
  <c r="O569" i="1"/>
  <c r="O553" i="1"/>
  <c r="O570" i="1"/>
  <c r="O562" i="1"/>
  <c r="O542" i="1"/>
  <c r="O540" i="1"/>
  <c r="O536" i="1"/>
  <c r="O560" i="1"/>
  <c r="C405" i="2"/>
  <c r="C23" i="8"/>
  <c r="J567" i="3"/>
  <c r="N549" i="3" s="1"/>
  <c r="B49" i="5"/>
  <c r="D296" i="2"/>
  <c r="E296" i="2" s="1"/>
  <c r="C216" i="4"/>
  <c r="O208" i="1"/>
  <c r="B110" i="5"/>
  <c r="C664" i="1"/>
  <c r="O698" i="1" s="1"/>
  <c r="R46" i="9"/>
  <c r="C218" i="2"/>
  <c r="C221" i="2" s="1"/>
  <c r="D221" i="2" s="1"/>
  <c r="E221" i="2" s="1"/>
  <c r="K14" i="8"/>
  <c r="K16" i="8" s="1"/>
  <c r="D12" i="2" l="1"/>
  <c r="E12" i="2" s="1"/>
  <c r="D15" i="2"/>
  <c r="E15" i="2" s="1"/>
  <c r="D9" i="2"/>
  <c r="E9" i="2" s="1"/>
  <c r="D18" i="2"/>
  <c r="E18" i="2" s="1"/>
  <c r="D11" i="2"/>
  <c r="E11" i="2" s="1"/>
  <c r="S9" i="9"/>
  <c r="S25" i="9"/>
  <c r="S10" i="9"/>
  <c r="S20" i="9"/>
  <c r="S14" i="9"/>
  <c r="S45" i="9"/>
  <c r="S13" i="9"/>
  <c r="S33" i="9"/>
  <c r="S34" i="9"/>
  <c r="S12" i="9"/>
  <c r="S38" i="9"/>
  <c r="S44" i="9"/>
  <c r="S40" i="9"/>
  <c r="S41" i="9"/>
  <c r="S35" i="9"/>
  <c r="S39" i="9"/>
  <c r="S8" i="9"/>
  <c r="S26" i="9"/>
  <c r="S16" i="9"/>
  <c r="S21" i="9"/>
  <c r="S36" i="9"/>
  <c r="S15" i="9"/>
  <c r="S19" i="9"/>
  <c r="S29" i="9"/>
  <c r="S43" i="9"/>
  <c r="S27" i="9"/>
  <c r="S28" i="9"/>
  <c r="S17" i="9"/>
  <c r="S22" i="9"/>
  <c r="S42" i="9"/>
  <c r="S30" i="9"/>
  <c r="S31" i="9"/>
  <c r="S24" i="9"/>
  <c r="S23" i="9"/>
  <c r="S37" i="9"/>
  <c r="S18" i="9"/>
  <c r="S11" i="9"/>
  <c r="O532" i="1"/>
  <c r="C318" i="4"/>
  <c r="P283" i="4"/>
  <c r="D370" i="2"/>
  <c r="E370" i="2" s="1"/>
  <c r="O683" i="1"/>
  <c r="O89" i="1"/>
  <c r="O87" i="1"/>
  <c r="O88" i="1"/>
  <c r="O104" i="1"/>
  <c r="O109" i="1"/>
  <c r="O79" i="1"/>
  <c r="O81" i="1"/>
  <c r="O105" i="1"/>
  <c r="O74" i="1"/>
  <c r="O93" i="1"/>
  <c r="O94" i="1"/>
  <c r="O85" i="1"/>
  <c r="O99" i="1"/>
  <c r="O76" i="1"/>
  <c r="O83" i="1"/>
  <c r="O92" i="1"/>
  <c r="O75" i="1"/>
  <c r="O111" i="1"/>
  <c r="O107" i="1"/>
  <c r="O91" i="1"/>
  <c r="O80" i="1"/>
  <c r="O96" i="1"/>
  <c r="O77" i="1"/>
  <c r="O78" i="1"/>
  <c r="O97" i="1"/>
  <c r="O84" i="1"/>
  <c r="O102" i="1"/>
  <c r="O101" i="1"/>
  <c r="O110" i="1"/>
  <c r="O90" i="1"/>
  <c r="O82" i="1"/>
  <c r="O103" i="1"/>
  <c r="O98" i="1"/>
  <c r="O95" i="1"/>
  <c r="O108" i="1"/>
  <c r="O100" i="1"/>
  <c r="B10" i="8"/>
  <c r="C11" i="8"/>
  <c r="C340" i="2"/>
  <c r="D328" i="2"/>
  <c r="E328" i="2" s="1"/>
  <c r="P828" i="4"/>
  <c r="C864" i="4"/>
  <c r="P826" i="4" s="1"/>
  <c r="C659" i="4"/>
  <c r="C17" i="2"/>
  <c r="G26" i="8"/>
  <c r="G28" i="8" s="1"/>
  <c r="O671" i="1"/>
  <c r="D292" i="2"/>
  <c r="E292" i="2" s="1"/>
  <c r="C299" i="2"/>
  <c r="D299" i="2" s="1"/>
  <c r="E299" i="2" s="1"/>
  <c r="C13" i="2"/>
  <c r="O280" i="1"/>
  <c r="D408" i="2"/>
  <c r="E408" i="2" s="1"/>
  <c r="C417" i="2"/>
  <c r="D417" i="2" s="1"/>
  <c r="E417" i="2" s="1"/>
  <c r="P295" i="4"/>
  <c r="C101" i="2"/>
  <c r="D97" i="2"/>
  <c r="E97" i="2" s="1"/>
  <c r="C16" i="2"/>
  <c r="D209" i="2"/>
  <c r="E209" i="2" s="1"/>
  <c r="C211" i="2"/>
  <c r="C727" i="4"/>
  <c r="P725" i="4" s="1"/>
  <c r="N660" i="3"/>
  <c r="N657" i="3"/>
  <c r="N656" i="3"/>
  <c r="N666" i="3"/>
  <c r="N633" i="3"/>
  <c r="N635" i="3"/>
  <c r="N648" i="3"/>
  <c r="N637" i="3"/>
  <c r="N631" i="3"/>
  <c r="N669" i="3" s="1"/>
  <c r="N641" i="3"/>
  <c r="N654" i="3"/>
  <c r="N640" i="3"/>
  <c r="N638" i="3"/>
  <c r="N632" i="3"/>
  <c r="N655" i="3"/>
  <c r="N651" i="3"/>
  <c r="N636" i="3"/>
  <c r="N646" i="3"/>
  <c r="N665" i="3"/>
  <c r="N664" i="3"/>
  <c r="N658" i="3"/>
  <c r="N647" i="3"/>
  <c r="N642" i="3"/>
  <c r="N659" i="3"/>
  <c r="N644" i="3"/>
  <c r="N663" i="3"/>
  <c r="N668" i="3"/>
  <c r="N661" i="3"/>
  <c r="N643" i="3"/>
  <c r="N649" i="3"/>
  <c r="N653" i="3"/>
  <c r="N645" i="3"/>
  <c r="N652" i="3"/>
  <c r="N650" i="3"/>
  <c r="N662" i="3"/>
  <c r="D26" i="8"/>
  <c r="O433" i="1"/>
  <c r="O404" i="1"/>
  <c r="O401" i="1"/>
  <c r="O424" i="1"/>
  <c r="O426" i="1"/>
  <c r="O413" i="1"/>
  <c r="O403" i="1"/>
  <c r="O431" i="1"/>
  <c r="O419" i="1"/>
  <c r="O409" i="1"/>
  <c r="O414" i="1"/>
  <c r="O421" i="1"/>
  <c r="O407" i="1"/>
  <c r="O430" i="1"/>
  <c r="O427" i="1"/>
  <c r="O432" i="1"/>
  <c r="O406" i="1"/>
  <c r="O411" i="1"/>
  <c r="O422" i="1"/>
  <c r="O429" i="1"/>
  <c r="O416" i="1"/>
  <c r="O418" i="1"/>
  <c r="O410" i="1"/>
  <c r="O405" i="1"/>
  <c r="O408" i="1"/>
  <c r="O417" i="1"/>
  <c r="O437" i="1"/>
  <c r="O435" i="1"/>
  <c r="O415" i="1"/>
  <c r="O434" i="1"/>
  <c r="O420" i="1"/>
  <c r="O436" i="1"/>
  <c r="O423" i="1"/>
  <c r="B519" i="5"/>
  <c r="B18" i="8"/>
  <c r="P700" i="4"/>
  <c r="D369" i="2"/>
  <c r="E369" i="2" s="1"/>
  <c r="C378" i="2"/>
  <c r="D378" i="2" s="1"/>
  <c r="E378" i="2" s="1"/>
  <c r="O287" i="1"/>
  <c r="N489" i="3"/>
  <c r="N494" i="3"/>
  <c r="N509" i="3"/>
  <c r="N512" i="3"/>
  <c r="N503" i="3"/>
  <c r="N506" i="3"/>
  <c r="N504" i="3"/>
  <c r="N495" i="3"/>
  <c r="N499" i="3"/>
  <c r="N482" i="3"/>
  <c r="N486" i="3"/>
  <c r="N515" i="3"/>
  <c r="N508" i="3"/>
  <c r="N496" i="3"/>
  <c r="N507" i="3"/>
  <c r="N505" i="3"/>
  <c r="N493" i="3"/>
  <c r="N497" i="3"/>
  <c r="N479" i="3"/>
  <c r="N501" i="3"/>
  <c r="N511" i="3"/>
  <c r="N481" i="3"/>
  <c r="N483" i="3"/>
  <c r="N492" i="3"/>
  <c r="N500" i="3"/>
  <c r="N487" i="3"/>
  <c r="N513" i="3"/>
  <c r="N480" i="3"/>
  <c r="N514" i="3"/>
  <c r="N488" i="3"/>
  <c r="N484" i="3"/>
  <c r="N502" i="3"/>
  <c r="N491" i="3"/>
  <c r="N485" i="3"/>
  <c r="N490" i="3"/>
  <c r="N510" i="3"/>
  <c r="O687" i="1"/>
  <c r="O106" i="1"/>
  <c r="S32" i="9"/>
  <c r="P654" i="4"/>
  <c r="D451" i="2"/>
  <c r="E451" i="2" s="1"/>
  <c r="P643" i="4"/>
  <c r="P313" i="4"/>
  <c r="P707" i="4"/>
  <c r="P365" i="4"/>
  <c r="O86" i="1"/>
  <c r="C386" i="4"/>
  <c r="D367" i="2"/>
  <c r="E367" i="2" s="1"/>
  <c r="D410" i="2"/>
  <c r="E410" i="2" s="1"/>
  <c r="P695" i="4"/>
  <c r="P290" i="4"/>
  <c r="E26" i="8"/>
  <c r="E28" i="8" s="1"/>
  <c r="O483" i="1"/>
  <c r="O482" i="1"/>
  <c r="O499" i="1"/>
  <c r="O496" i="1"/>
  <c r="O479" i="1"/>
  <c r="O504" i="1"/>
  <c r="O485" i="1"/>
  <c r="O480" i="1"/>
  <c r="O484" i="1"/>
  <c r="O472" i="1"/>
  <c r="O494" i="1"/>
  <c r="O474" i="1"/>
  <c r="O478" i="1"/>
  <c r="O487" i="1"/>
  <c r="O481" i="1"/>
  <c r="O502" i="1"/>
  <c r="O497" i="1"/>
  <c r="O473" i="1"/>
  <c r="O488" i="1"/>
  <c r="O468" i="1"/>
  <c r="O466" i="1" s="1"/>
  <c r="O470" i="1"/>
  <c r="O469" i="1"/>
  <c r="O501" i="1"/>
  <c r="O491" i="1"/>
  <c r="O486" i="1"/>
  <c r="O490" i="1"/>
  <c r="O475" i="1"/>
  <c r="O489" i="1"/>
  <c r="O503" i="1"/>
  <c r="O498" i="1"/>
  <c r="O477" i="1"/>
  <c r="O493" i="1"/>
  <c r="O471" i="1"/>
  <c r="O495" i="1"/>
  <c r="O500" i="1"/>
  <c r="O296" i="1"/>
  <c r="N323" i="3"/>
  <c r="N342" i="3"/>
  <c r="N343" i="3"/>
  <c r="N356" i="3"/>
  <c r="N333" i="3"/>
  <c r="N355" i="3"/>
  <c r="N329" i="3"/>
  <c r="N330" i="3"/>
  <c r="N335" i="3"/>
  <c r="N345" i="3"/>
  <c r="N357" i="3"/>
  <c r="N347" i="3"/>
  <c r="N339" i="3"/>
  <c r="N334" i="3"/>
  <c r="N359" i="3"/>
  <c r="N326" i="3"/>
  <c r="N337" i="3"/>
  <c r="N336" i="3"/>
  <c r="N351" i="3"/>
  <c r="N324" i="3"/>
  <c r="N354" i="3"/>
  <c r="N332" i="3"/>
  <c r="N331" i="3"/>
  <c r="N340" i="3"/>
  <c r="N350" i="3"/>
  <c r="N327" i="3"/>
  <c r="K360" i="3"/>
  <c r="L360" i="3" s="1"/>
  <c r="N325" i="3"/>
  <c r="N322" i="3"/>
  <c r="N353" i="3"/>
  <c r="N328" i="3"/>
  <c r="N348" i="3"/>
  <c r="N358" i="3"/>
  <c r="N349" i="3"/>
  <c r="N344" i="3"/>
  <c r="N352" i="3"/>
  <c r="N346" i="3"/>
  <c r="N228" i="3"/>
  <c r="N240" i="3"/>
  <c r="N218" i="3"/>
  <c r="K256" i="3"/>
  <c r="L256" i="3" s="1"/>
  <c r="N243" i="3"/>
  <c r="N224" i="3"/>
  <c r="N248" i="3"/>
  <c r="N221" i="3"/>
  <c r="N239" i="3"/>
  <c r="N229" i="3"/>
  <c r="N234" i="3"/>
  <c r="N251" i="3"/>
  <c r="N235" i="3"/>
  <c r="N230" i="3"/>
  <c r="N223" i="3"/>
  <c r="N249" i="3"/>
  <c r="N237" i="3"/>
  <c r="N247" i="3"/>
  <c r="N222" i="3"/>
  <c r="N226" i="3"/>
  <c r="N250" i="3"/>
  <c r="N219" i="3"/>
  <c r="N244" i="3"/>
  <c r="N246" i="3"/>
  <c r="N231" i="3"/>
  <c r="N227" i="3"/>
  <c r="N238" i="3"/>
  <c r="N245" i="3"/>
  <c r="N252" i="3"/>
  <c r="N220" i="3"/>
  <c r="N233" i="3"/>
  <c r="N242" i="3"/>
  <c r="N225" i="3"/>
  <c r="N253" i="3"/>
  <c r="N255" i="3"/>
  <c r="N236" i="3"/>
  <c r="N232" i="3"/>
  <c r="N254" i="3"/>
  <c r="N407" i="3"/>
  <c r="N391" i="3"/>
  <c r="N389" i="3"/>
  <c r="N401" i="3"/>
  <c r="N386" i="3"/>
  <c r="N405" i="3"/>
  <c r="N381" i="3"/>
  <c r="N384" i="3"/>
  <c r="N387" i="3"/>
  <c r="N395" i="3"/>
  <c r="N377" i="3"/>
  <c r="N375" i="3"/>
  <c r="N404" i="3"/>
  <c r="K412" i="3"/>
  <c r="L412" i="3" s="1"/>
  <c r="N385" i="3"/>
  <c r="N390" i="3"/>
  <c r="N380" i="3"/>
  <c r="N396" i="3"/>
  <c r="N397" i="3"/>
  <c r="N388" i="3"/>
  <c r="N394" i="3"/>
  <c r="N411" i="3"/>
  <c r="N383" i="3"/>
  <c r="N374" i="3"/>
  <c r="N378" i="3"/>
  <c r="N408" i="3"/>
  <c r="N399" i="3"/>
  <c r="N406" i="3"/>
  <c r="N403" i="3"/>
  <c r="N410" i="3"/>
  <c r="N409" i="3"/>
  <c r="N376" i="3"/>
  <c r="N402" i="3"/>
  <c r="N398" i="3"/>
  <c r="N379" i="3"/>
  <c r="N382" i="3"/>
  <c r="N400" i="3"/>
  <c r="O682" i="1"/>
  <c r="B20" i="8"/>
  <c r="O476" i="1"/>
  <c r="C796" i="4"/>
  <c r="P777" i="4" s="1"/>
  <c r="P758" i="4"/>
  <c r="D372" i="2"/>
  <c r="E372" i="2" s="1"/>
  <c r="O297" i="1"/>
  <c r="O694" i="1"/>
  <c r="L634" i="3"/>
  <c r="K669" i="3"/>
  <c r="L669" i="3" s="1"/>
  <c r="N307" i="3"/>
  <c r="N281" i="3"/>
  <c r="N273" i="3"/>
  <c r="N306" i="3"/>
  <c r="N305" i="3"/>
  <c r="N270" i="3"/>
  <c r="N304" i="3"/>
  <c r="N280" i="3"/>
  <c r="N300" i="3"/>
  <c r="K308" i="3"/>
  <c r="L308" i="3" s="1"/>
  <c r="N296" i="3"/>
  <c r="N278" i="3"/>
  <c r="N283" i="3"/>
  <c r="N277" i="3"/>
  <c r="N295" i="3"/>
  <c r="N302" i="3"/>
  <c r="N291" i="3"/>
  <c r="N282" i="3"/>
  <c r="N271" i="3"/>
  <c r="N284" i="3"/>
  <c r="N293" i="3"/>
  <c r="N276" i="3"/>
  <c r="N285" i="3"/>
  <c r="N289" i="3"/>
  <c r="N294" i="3"/>
  <c r="N290" i="3"/>
  <c r="N301" i="3"/>
  <c r="N272" i="3"/>
  <c r="N274" i="3"/>
  <c r="N298" i="3"/>
  <c r="N299" i="3"/>
  <c r="N292" i="3"/>
  <c r="N297" i="3"/>
  <c r="N303" i="3"/>
  <c r="N279" i="3"/>
  <c r="N286" i="3"/>
  <c r="N288" i="3"/>
  <c r="N287" i="3"/>
  <c r="P362" i="4"/>
  <c r="D51" i="2"/>
  <c r="E51" i="2" s="1"/>
  <c r="C63" i="2"/>
  <c r="O761" i="1"/>
  <c r="D450" i="2"/>
  <c r="E450" i="2" s="1"/>
  <c r="C455" i="4"/>
  <c r="O633" i="1"/>
  <c r="O307" i="1"/>
  <c r="K516" i="3"/>
  <c r="L516" i="3" s="1"/>
  <c r="L478" i="3"/>
  <c r="P711" i="4"/>
  <c r="O159" i="1"/>
  <c r="O144" i="1"/>
  <c r="O140" i="1"/>
  <c r="O149" i="1"/>
  <c r="O139" i="1"/>
  <c r="O175" i="1"/>
  <c r="O160" i="1"/>
  <c r="O147" i="1"/>
  <c r="O148" i="1"/>
  <c r="O167" i="1"/>
  <c r="O170" i="1"/>
  <c r="O173" i="1"/>
  <c r="O162" i="1"/>
  <c r="O164" i="1"/>
  <c r="O155" i="1"/>
  <c r="O172" i="1"/>
  <c r="O176" i="1"/>
  <c r="O157" i="1"/>
  <c r="O163" i="1"/>
  <c r="O169" i="1"/>
  <c r="O153" i="1"/>
  <c r="O171" i="1"/>
  <c r="O146" i="1"/>
  <c r="O174" i="1"/>
  <c r="O152" i="1"/>
  <c r="O151" i="1"/>
  <c r="O150" i="1"/>
  <c r="O141" i="1"/>
  <c r="O306" i="1"/>
  <c r="N393" i="3"/>
  <c r="N126" i="3"/>
  <c r="P107" i="4"/>
  <c r="O203" i="1"/>
  <c r="C26" i="8"/>
  <c r="B23" i="8"/>
  <c r="P717" i="4"/>
  <c r="D289" i="2"/>
  <c r="E289" i="2" s="1"/>
  <c r="C301" i="2"/>
  <c r="G292" i="2" s="1"/>
  <c r="O688" i="1"/>
  <c r="O697" i="1"/>
  <c r="O667" i="1"/>
  <c r="O695" i="1"/>
  <c r="O691" i="1"/>
  <c r="O670" i="1"/>
  <c r="O685" i="1"/>
  <c r="O699" i="1"/>
  <c r="O665" i="1"/>
  <c r="O664" i="1" s="1"/>
  <c r="O666" i="1"/>
  <c r="O680" i="1"/>
  <c r="O696" i="1"/>
  <c r="O673" i="1"/>
  <c r="O681" i="1"/>
  <c r="O672" i="1"/>
  <c r="O690" i="1"/>
  <c r="O692" i="1"/>
  <c r="O700" i="1"/>
  <c r="O679" i="1"/>
  <c r="O669" i="1"/>
  <c r="O677" i="1"/>
  <c r="O686" i="1"/>
  <c r="O678" i="1"/>
  <c r="C250" i="4"/>
  <c r="P238" i="4" s="1"/>
  <c r="P216" i="4"/>
  <c r="D405" i="2"/>
  <c r="E405" i="2" s="1"/>
  <c r="C407" i="2"/>
  <c r="D494" i="2"/>
  <c r="E494" i="2" s="1"/>
  <c r="D415" i="2"/>
  <c r="E415" i="2" s="1"/>
  <c r="O674" i="1"/>
  <c r="O283" i="1"/>
  <c r="B25" i="8"/>
  <c r="O304" i="1"/>
  <c r="C113" i="4"/>
  <c r="N127" i="3"/>
  <c r="N132" i="3"/>
  <c r="N135" i="3"/>
  <c r="N131" i="3"/>
  <c r="N151" i="3"/>
  <c r="N117" i="3"/>
  <c r="N115" i="3"/>
  <c r="N128" i="3"/>
  <c r="N138" i="3"/>
  <c r="N123" i="3"/>
  <c r="N118" i="3"/>
  <c r="N152" i="3"/>
  <c r="N136" i="3"/>
  <c r="N140" i="3"/>
  <c r="N148" i="3"/>
  <c r="N120" i="3"/>
  <c r="N144" i="3"/>
  <c r="K153" i="3"/>
  <c r="L153" i="3" s="1"/>
  <c r="N147" i="3"/>
  <c r="N130" i="3"/>
  <c r="N133" i="3"/>
  <c r="N150" i="3"/>
  <c r="N129" i="3"/>
  <c r="N122" i="3"/>
  <c r="N149" i="3"/>
  <c r="N139" i="3"/>
  <c r="N121" i="3"/>
  <c r="N145" i="3"/>
  <c r="N125" i="3"/>
  <c r="N116" i="3"/>
  <c r="N124" i="3"/>
  <c r="N141" i="3"/>
  <c r="N143" i="3"/>
  <c r="N134" i="3"/>
  <c r="O282" i="1"/>
  <c r="M26" i="8"/>
  <c r="M28" i="8" s="1"/>
  <c r="D449" i="2"/>
  <c r="E449" i="2" s="1"/>
  <c r="D295" i="2"/>
  <c r="E295" i="2" s="1"/>
  <c r="G295" i="2"/>
  <c r="D251" i="2"/>
  <c r="E251" i="2" s="1"/>
  <c r="C260" i="2"/>
  <c r="D445" i="2"/>
  <c r="E445" i="2" s="1"/>
  <c r="C446" i="2"/>
  <c r="O299" i="1"/>
  <c r="C523" i="4"/>
  <c r="P306" i="4"/>
  <c r="N338" i="3"/>
  <c r="O338" i="1"/>
  <c r="O340" i="1"/>
  <c r="O343" i="1"/>
  <c r="O356" i="1"/>
  <c r="O364" i="1"/>
  <c r="O367" i="1"/>
  <c r="O361" i="1"/>
  <c r="O347" i="1"/>
  <c r="O352" i="1"/>
  <c r="O349" i="1"/>
  <c r="O373" i="1"/>
  <c r="O369" i="1"/>
  <c r="O358" i="1"/>
  <c r="O345" i="1"/>
  <c r="O339" i="1"/>
  <c r="O336" i="1"/>
  <c r="O359" i="1"/>
  <c r="O341" i="1"/>
  <c r="O348" i="1"/>
  <c r="O366" i="1"/>
  <c r="O360" i="1"/>
  <c r="O372" i="1"/>
  <c r="O368" i="1"/>
  <c r="O371" i="1"/>
  <c r="O344" i="1"/>
  <c r="O351" i="1"/>
  <c r="O346" i="1"/>
  <c r="O365" i="1"/>
  <c r="O337" i="1"/>
  <c r="O363" i="1"/>
  <c r="O370" i="1"/>
  <c r="O357" i="1"/>
  <c r="O702" i="1"/>
  <c r="P795" i="4"/>
  <c r="P706" i="4"/>
  <c r="P775" i="4"/>
  <c r="P454" i="4"/>
  <c r="D492" i="2"/>
  <c r="E492" i="2" s="1"/>
  <c r="O362" i="1"/>
  <c r="O762" i="1"/>
  <c r="O766" i="1"/>
  <c r="O749" i="1"/>
  <c r="O759" i="1"/>
  <c r="O764" i="1"/>
  <c r="O734" i="1"/>
  <c r="O763" i="1"/>
  <c r="O747" i="1"/>
  <c r="O737" i="1"/>
  <c r="O753" i="1"/>
  <c r="O739" i="1"/>
  <c r="O743" i="1"/>
  <c r="O745" i="1"/>
  <c r="O767" i="1"/>
  <c r="O733" i="1"/>
  <c r="O751" i="1"/>
  <c r="O757" i="1"/>
  <c r="O741" i="1"/>
  <c r="O736" i="1"/>
  <c r="O752" i="1"/>
  <c r="O755" i="1"/>
  <c r="O765" i="1"/>
  <c r="O760" i="1"/>
  <c r="P307" i="4"/>
  <c r="P718" i="4"/>
  <c r="O355" i="1"/>
  <c r="N173" i="3"/>
  <c r="N192" i="3"/>
  <c r="N193" i="3"/>
  <c r="N177" i="3"/>
  <c r="N195" i="3"/>
  <c r="N186" i="3"/>
  <c r="N189" i="3"/>
  <c r="N167" i="3"/>
  <c r="N196" i="3"/>
  <c r="N190" i="3"/>
  <c r="N176" i="3"/>
  <c r="N179" i="3"/>
  <c r="N184" i="3"/>
  <c r="N183" i="3"/>
  <c r="K205" i="3"/>
  <c r="L205" i="3" s="1"/>
  <c r="N171" i="3"/>
  <c r="N202" i="3"/>
  <c r="N175" i="3"/>
  <c r="N203" i="3"/>
  <c r="N181" i="3"/>
  <c r="N197" i="3"/>
  <c r="N178" i="3"/>
  <c r="N174" i="3"/>
  <c r="N185" i="3"/>
  <c r="N200" i="3"/>
  <c r="N182" i="3"/>
  <c r="N180" i="3"/>
  <c r="N201" i="3"/>
  <c r="N172" i="3"/>
  <c r="N198" i="3"/>
  <c r="N169" i="3"/>
  <c r="N170" i="3"/>
  <c r="N199" i="3"/>
  <c r="N191" i="3"/>
  <c r="N187" i="3"/>
  <c r="O350" i="1"/>
  <c r="O675" i="1"/>
  <c r="P722" i="4"/>
  <c r="C14" i="2"/>
  <c r="P788" i="4"/>
  <c r="P759" i="4"/>
  <c r="P655" i="4"/>
  <c r="P317" i="4"/>
  <c r="P233" i="4"/>
  <c r="O689" i="1"/>
  <c r="C182" i="4"/>
  <c r="P161" i="4" s="1"/>
  <c r="P316" i="4"/>
  <c r="P242" i="4"/>
  <c r="M256" i="3"/>
  <c r="N98" i="3"/>
  <c r="N76" i="3"/>
  <c r="N91" i="3"/>
  <c r="N80" i="3"/>
  <c r="N72" i="3"/>
  <c r="N71" i="3"/>
  <c r="N81" i="3"/>
  <c r="N90" i="3"/>
  <c r="N84" i="3"/>
  <c r="N87" i="3"/>
  <c r="N70" i="3"/>
  <c r="N75" i="3"/>
  <c r="K102" i="3"/>
  <c r="L102" i="3" s="1"/>
  <c r="N83" i="3"/>
  <c r="N74" i="3"/>
  <c r="N92" i="3"/>
  <c r="N89" i="3"/>
  <c r="N66" i="3"/>
  <c r="N100" i="3"/>
  <c r="N97" i="3"/>
  <c r="N99" i="3"/>
  <c r="N85" i="3"/>
  <c r="N101" i="3"/>
  <c r="N68" i="3"/>
  <c r="N69" i="3"/>
  <c r="N82" i="3"/>
  <c r="N64" i="3"/>
  <c r="N79" i="3"/>
  <c r="N94" i="3"/>
  <c r="N73" i="3"/>
  <c r="N77" i="3"/>
  <c r="N65" i="3"/>
  <c r="N96" i="3"/>
  <c r="N88" i="3"/>
  <c r="N78" i="3"/>
  <c r="N95" i="3"/>
  <c r="N146" i="3"/>
  <c r="P785" i="4"/>
  <c r="K28" i="8"/>
  <c r="D218" i="2"/>
  <c r="E218" i="2" s="1"/>
  <c r="N543" i="3"/>
  <c r="N561" i="3"/>
  <c r="N542" i="3"/>
  <c r="N562" i="3"/>
  <c r="N545" i="3"/>
  <c r="N555" i="3"/>
  <c r="N533" i="3"/>
  <c r="N529" i="3"/>
  <c r="N567" i="3" s="1"/>
  <c r="N556" i="3"/>
  <c r="N559" i="3"/>
  <c r="N560" i="3"/>
  <c r="N564" i="3"/>
  <c r="N548" i="3"/>
  <c r="N566" i="3"/>
  <c r="N551" i="3"/>
  <c r="N537" i="3"/>
  <c r="N540" i="3"/>
  <c r="N531" i="3"/>
  <c r="N541" i="3"/>
  <c r="N546" i="3"/>
  <c r="N565" i="3"/>
  <c r="N547" i="3"/>
  <c r="N536" i="3"/>
  <c r="N554" i="3"/>
  <c r="N550" i="3"/>
  <c r="N558" i="3"/>
  <c r="N544" i="3"/>
  <c r="N563" i="3"/>
  <c r="N539" i="3"/>
  <c r="N552" i="3"/>
  <c r="N557" i="3"/>
  <c r="N532" i="3"/>
  <c r="K567" i="3"/>
  <c r="L567" i="3" s="1"/>
  <c r="N553" i="3"/>
  <c r="N534" i="3"/>
  <c r="N530" i="3"/>
  <c r="N535" i="3"/>
  <c r="N538" i="3"/>
  <c r="D453" i="2"/>
  <c r="E453" i="2" s="1"/>
  <c r="O294" i="1"/>
  <c r="O302" i="1"/>
  <c r="O301" i="1"/>
  <c r="O298" i="1"/>
  <c r="O277" i="1"/>
  <c r="O293" i="1"/>
  <c r="O300" i="1"/>
  <c r="O271" i="1"/>
  <c r="O284" i="1"/>
  <c r="O289" i="1"/>
  <c r="O291" i="1"/>
  <c r="O281" i="1"/>
  <c r="O278" i="1"/>
  <c r="O272" i="1"/>
  <c r="O290" i="1"/>
  <c r="O275" i="1"/>
  <c r="O286" i="1"/>
  <c r="O292" i="1"/>
  <c r="O288" i="1"/>
  <c r="O276" i="1"/>
  <c r="O279" i="1"/>
  <c r="O270" i="1"/>
  <c r="O295" i="1"/>
  <c r="O305" i="1"/>
  <c r="D252" i="2"/>
  <c r="E252" i="2" s="1"/>
  <c r="P771" i="4"/>
  <c r="P783" i="4"/>
  <c r="P698" i="4"/>
  <c r="P510" i="4"/>
  <c r="P293" i="4"/>
  <c r="D486" i="2"/>
  <c r="E486" i="2" s="1"/>
  <c r="C495" i="2"/>
  <c r="P366" i="4"/>
  <c r="P314" i="4"/>
  <c r="P239" i="4"/>
  <c r="P292" i="4"/>
  <c r="C8" i="2"/>
  <c r="C131" i="2"/>
  <c r="D129" i="2"/>
  <c r="E129" i="2" s="1"/>
  <c r="D416" i="2"/>
  <c r="E416" i="2" s="1"/>
  <c r="C19" i="2"/>
  <c r="O684" i="1"/>
  <c r="O612" i="1"/>
  <c r="O615" i="1"/>
  <c r="O635" i="1"/>
  <c r="O617" i="1"/>
  <c r="O619" i="1"/>
  <c r="O624" i="1"/>
  <c r="O626" i="1"/>
  <c r="O620" i="1"/>
  <c r="O606" i="1"/>
  <c r="O630" i="1"/>
  <c r="O618" i="1"/>
  <c r="O623" i="1"/>
  <c r="O631" i="1"/>
  <c r="O627" i="1"/>
  <c r="O611" i="1"/>
  <c r="O600" i="1"/>
  <c r="O629" i="1"/>
  <c r="O605" i="1"/>
  <c r="O634" i="1"/>
  <c r="O601" i="1"/>
  <c r="O613" i="1"/>
  <c r="O609" i="1"/>
  <c r="O622" i="1"/>
  <c r="O610" i="1"/>
  <c r="O614" i="1"/>
  <c r="O625" i="1"/>
  <c r="O603" i="1"/>
  <c r="O636" i="1"/>
  <c r="O607" i="1"/>
  <c r="O616" i="1"/>
  <c r="O604" i="1"/>
  <c r="O602" i="1"/>
  <c r="O628" i="1"/>
  <c r="P769" i="4"/>
  <c r="B15" i="8"/>
  <c r="B24" i="8"/>
  <c r="P630" i="4"/>
  <c r="P309" i="4"/>
  <c r="D452" i="2"/>
  <c r="E452" i="2" s="1"/>
  <c r="P284" i="4"/>
  <c r="O285" i="1"/>
  <c r="J11" i="8"/>
  <c r="J28" i="8" s="1"/>
  <c r="B9" i="8"/>
  <c r="B11" i="8" s="1"/>
  <c r="D28" i="8"/>
  <c r="P726" i="4"/>
  <c r="O701" i="1"/>
  <c r="C16" i="8"/>
  <c r="B14" i="8"/>
  <c r="B16" i="8" s="1"/>
  <c r="O738" i="1"/>
  <c r="D181" i="2"/>
  <c r="E181" i="2" s="1"/>
  <c r="C183" i="2"/>
  <c r="P374" i="4"/>
  <c r="P767" i="4"/>
  <c r="O668" i="1"/>
  <c r="O342" i="1"/>
  <c r="N634" i="3"/>
  <c r="P367" i="4"/>
  <c r="P243" i="4"/>
  <c r="N204" i="3"/>
  <c r="P220" i="4"/>
  <c r="P699" i="4"/>
  <c r="D447" i="2"/>
  <c r="E447" i="2" s="1"/>
  <c r="C456" i="2"/>
  <c r="D456" i="2" s="1"/>
  <c r="E456" i="2" s="1"/>
  <c r="D406" i="2"/>
  <c r="E406" i="2" s="1"/>
  <c r="O735" i="1"/>
  <c r="O746" i="1"/>
  <c r="O402" i="1"/>
  <c r="C368" i="2"/>
  <c r="O428" i="1"/>
  <c r="O676" i="1"/>
  <c r="P297" i="4"/>
  <c r="N478" i="3"/>
  <c r="N516" i="3" s="1"/>
  <c r="P713" i="4"/>
  <c r="O412" i="1"/>
  <c r="N194" i="3"/>
  <c r="N188" i="3"/>
  <c r="C380" i="2" l="1"/>
  <c r="D368" i="2"/>
  <c r="E368" i="2" s="1"/>
  <c r="D495" i="2"/>
  <c r="E495" i="2" s="1"/>
  <c r="C497" i="2"/>
  <c r="D260" i="2"/>
  <c r="E260" i="2" s="1"/>
  <c r="C262" i="2"/>
  <c r="P173" i="4"/>
  <c r="N153" i="3"/>
  <c r="P90" i="4"/>
  <c r="P81" i="4"/>
  <c r="P94" i="4"/>
  <c r="P95" i="4"/>
  <c r="P103" i="4"/>
  <c r="P82" i="4"/>
  <c r="P76" i="4"/>
  <c r="P79" i="4"/>
  <c r="P92" i="4"/>
  <c r="P96" i="4"/>
  <c r="P77" i="4"/>
  <c r="P89" i="4"/>
  <c r="P112" i="4"/>
  <c r="P102" i="4"/>
  <c r="P83" i="4"/>
  <c r="P110" i="4"/>
  <c r="P100" i="4"/>
  <c r="P91" i="4"/>
  <c r="P98" i="4"/>
  <c r="P86" i="4"/>
  <c r="P97" i="4"/>
  <c r="P101" i="4"/>
  <c r="P93" i="4"/>
  <c r="P80" i="4"/>
  <c r="P108" i="4"/>
  <c r="P84" i="4"/>
  <c r="P85" i="4"/>
  <c r="P111" i="4"/>
  <c r="P99" i="4"/>
  <c r="P105" i="4"/>
  <c r="P88" i="4"/>
  <c r="P109" i="4"/>
  <c r="P106" i="4"/>
  <c r="P104" i="4"/>
  <c r="P78" i="4"/>
  <c r="P75" i="4"/>
  <c r="P224" i="4"/>
  <c r="O138" i="1"/>
  <c r="P420" i="4"/>
  <c r="P431" i="4"/>
  <c r="P440" i="4"/>
  <c r="P437" i="4"/>
  <c r="P450" i="4"/>
  <c r="P448" i="4"/>
  <c r="P419" i="4"/>
  <c r="P426" i="4"/>
  <c r="P453" i="4"/>
  <c r="P421" i="4"/>
  <c r="P430" i="4"/>
  <c r="P423" i="4"/>
  <c r="P445" i="4"/>
  <c r="P432" i="4"/>
  <c r="P447" i="4"/>
  <c r="P434" i="4"/>
  <c r="P439" i="4"/>
  <c r="P433" i="4"/>
  <c r="P442" i="4"/>
  <c r="P449" i="4"/>
  <c r="P446" i="4"/>
  <c r="P436" i="4"/>
  <c r="P429" i="4"/>
  <c r="P427" i="4"/>
  <c r="P422" i="4"/>
  <c r="P452" i="4"/>
  <c r="P424" i="4"/>
  <c r="P417" i="4"/>
  <c r="P435" i="4"/>
  <c r="P438" i="4"/>
  <c r="P451" i="4"/>
  <c r="P425" i="4"/>
  <c r="P443" i="4"/>
  <c r="D63" i="2"/>
  <c r="E63" i="2" s="1"/>
  <c r="G58" i="2"/>
  <c r="G52" i="2"/>
  <c r="G60" i="2"/>
  <c r="G59" i="2"/>
  <c r="G49" i="2"/>
  <c r="G54" i="2"/>
  <c r="G53" i="2"/>
  <c r="G57" i="2"/>
  <c r="G56" i="2"/>
  <c r="G55" i="2"/>
  <c r="G50" i="2"/>
  <c r="N308" i="3"/>
  <c r="P441" i="4"/>
  <c r="P428" i="4"/>
  <c r="B21" i="8"/>
  <c r="B28" i="8" s="1"/>
  <c r="O400" i="1"/>
  <c r="P762" i="4"/>
  <c r="P692" i="4"/>
  <c r="D101" i="2"/>
  <c r="E101" i="2" s="1"/>
  <c r="C103" i="2"/>
  <c r="P624" i="4"/>
  <c r="P640" i="4"/>
  <c r="P637" i="4"/>
  <c r="P638" i="4"/>
  <c r="P641" i="4"/>
  <c r="P622" i="4"/>
  <c r="P625" i="4"/>
  <c r="P651" i="4"/>
  <c r="P650" i="4"/>
  <c r="P628" i="4"/>
  <c r="P626" i="4"/>
  <c r="P627" i="4"/>
  <c r="P631" i="4"/>
  <c r="P639" i="4"/>
  <c r="P635" i="4"/>
  <c r="P649" i="4"/>
  <c r="P636" i="4"/>
  <c r="P646" i="4"/>
  <c r="P648" i="4"/>
  <c r="P632" i="4"/>
  <c r="P653" i="4"/>
  <c r="P633" i="4"/>
  <c r="P634" i="4"/>
  <c r="P623" i="4"/>
  <c r="P644" i="4"/>
  <c r="P647" i="4"/>
  <c r="P642" i="4"/>
  <c r="P657" i="4"/>
  <c r="P658" i="4"/>
  <c r="P645" i="4"/>
  <c r="P629" i="4"/>
  <c r="P656" i="4"/>
  <c r="P652" i="4"/>
  <c r="S46" i="9"/>
  <c r="D19" i="2"/>
  <c r="E19" i="2" s="1"/>
  <c r="D131" i="2"/>
  <c r="E131" i="2" s="1"/>
  <c r="C143" i="2"/>
  <c r="P147" i="4"/>
  <c r="D14" i="2"/>
  <c r="E14" i="2" s="1"/>
  <c r="N205" i="3"/>
  <c r="P492" i="4"/>
  <c r="P487" i="4"/>
  <c r="P516" i="4"/>
  <c r="P511" i="4"/>
  <c r="P488" i="4"/>
  <c r="P512" i="4"/>
  <c r="P515" i="4"/>
  <c r="P496" i="4"/>
  <c r="P517" i="4"/>
  <c r="P506" i="4"/>
  <c r="P490" i="4"/>
  <c r="P514" i="4"/>
  <c r="P522" i="4"/>
  <c r="P500" i="4"/>
  <c r="P505" i="4"/>
  <c r="P493" i="4"/>
  <c r="P509" i="4"/>
  <c r="P508" i="4"/>
  <c r="P491" i="4"/>
  <c r="P489" i="4"/>
  <c r="P507" i="4"/>
  <c r="P499" i="4"/>
  <c r="P486" i="4"/>
  <c r="P519" i="4"/>
  <c r="P501" i="4"/>
  <c r="P498" i="4"/>
  <c r="P521" i="4"/>
  <c r="P520" i="4"/>
  <c r="P518" i="4"/>
  <c r="P503" i="4"/>
  <c r="P502" i="4"/>
  <c r="P497" i="4"/>
  <c r="P504" i="4"/>
  <c r="P513" i="4"/>
  <c r="P495" i="4"/>
  <c r="D446" i="2"/>
  <c r="E446" i="2" s="1"/>
  <c r="C458" i="2"/>
  <c r="P163" i="4"/>
  <c r="B26" i="8"/>
  <c r="P796" i="4"/>
  <c r="Q758" i="4"/>
  <c r="Q759" i="4" s="1"/>
  <c r="N360" i="3"/>
  <c r="P724" i="4"/>
  <c r="P696" i="4"/>
  <c r="P689" i="4"/>
  <c r="P693" i="4"/>
  <c r="P694" i="4"/>
  <c r="P710" i="4"/>
  <c r="P721" i="4"/>
  <c r="P697" i="4"/>
  <c r="P709" i="4"/>
  <c r="P703" i="4"/>
  <c r="P715" i="4"/>
  <c r="P690" i="4"/>
  <c r="P720" i="4"/>
  <c r="P702" i="4"/>
  <c r="P701" i="4"/>
  <c r="P719" i="4"/>
  <c r="P716" i="4"/>
  <c r="P723" i="4"/>
  <c r="P691" i="4"/>
  <c r="P704" i="4"/>
  <c r="P714" i="4"/>
  <c r="P712" i="4"/>
  <c r="P705" i="4"/>
  <c r="C223" i="2"/>
  <c r="D211" i="2"/>
  <c r="E211" i="2" s="1"/>
  <c r="P171" i="4"/>
  <c r="D13" i="2"/>
  <c r="E13" i="2" s="1"/>
  <c r="O73" i="1"/>
  <c r="C10" i="2"/>
  <c r="D8" i="2"/>
  <c r="E8" i="2" s="1"/>
  <c r="P155" i="4"/>
  <c r="P149" i="4"/>
  <c r="P154" i="4"/>
  <c r="P178" i="4"/>
  <c r="P144" i="4"/>
  <c r="P169" i="4"/>
  <c r="P176" i="4"/>
  <c r="P165" i="4"/>
  <c r="P162" i="4"/>
  <c r="P167" i="4"/>
  <c r="P152" i="4"/>
  <c r="P164" i="4"/>
  <c r="P177" i="4"/>
  <c r="P157" i="4"/>
  <c r="P172" i="4"/>
  <c r="P156" i="4"/>
  <c r="P146" i="4"/>
  <c r="P158" i="4"/>
  <c r="P168" i="4"/>
  <c r="P160" i="4"/>
  <c r="P153" i="4"/>
  <c r="P181" i="4"/>
  <c r="P179" i="4"/>
  <c r="P151" i="4"/>
  <c r="P180" i="4"/>
  <c r="P145" i="4"/>
  <c r="P175" i="4"/>
  <c r="P174" i="4"/>
  <c r="P166" i="4"/>
  <c r="P150" i="4"/>
  <c r="P159" i="4"/>
  <c r="P485" i="4"/>
  <c r="P214" i="4"/>
  <c r="P232" i="4"/>
  <c r="P227" i="4"/>
  <c r="P246" i="4"/>
  <c r="P226" i="4"/>
  <c r="P225" i="4"/>
  <c r="P230" i="4"/>
  <c r="P221" i="4"/>
  <c r="P248" i="4"/>
  <c r="P247" i="4"/>
  <c r="P222" i="4"/>
  <c r="P218" i="4"/>
  <c r="P241" i="4"/>
  <c r="P212" i="4"/>
  <c r="P213" i="4"/>
  <c r="P223" i="4"/>
  <c r="P236" i="4"/>
  <c r="P217" i="4"/>
  <c r="P249" i="4"/>
  <c r="P219" i="4"/>
  <c r="P229" i="4"/>
  <c r="P244" i="4"/>
  <c r="P228" i="4"/>
  <c r="P240" i="4"/>
  <c r="P237" i="4"/>
  <c r="P215" i="4"/>
  <c r="P245" i="4"/>
  <c r="G297" i="2"/>
  <c r="G291" i="2"/>
  <c r="D301" i="2"/>
  <c r="E301" i="2" s="1"/>
  <c r="G298" i="2"/>
  <c r="G293" i="2"/>
  <c r="G294" i="2"/>
  <c r="G290" i="2"/>
  <c r="G287" i="2"/>
  <c r="G289" i="2" s="1"/>
  <c r="G296" i="2"/>
  <c r="G288" i="2"/>
  <c r="P148" i="4"/>
  <c r="P234" i="4"/>
  <c r="P790" i="4"/>
  <c r="P770" i="4"/>
  <c r="P786" i="4"/>
  <c r="P784" i="4"/>
  <c r="P787" i="4"/>
  <c r="P782" i="4"/>
  <c r="P760" i="4"/>
  <c r="P766" i="4"/>
  <c r="P768" i="4"/>
  <c r="P791" i="4"/>
  <c r="P789" i="4"/>
  <c r="P763" i="4"/>
  <c r="P776" i="4"/>
  <c r="P774" i="4"/>
  <c r="P772" i="4"/>
  <c r="P764" i="4"/>
  <c r="P780" i="4"/>
  <c r="P793" i="4"/>
  <c r="P778" i="4"/>
  <c r="P761" i="4"/>
  <c r="P794" i="4"/>
  <c r="P779" i="4"/>
  <c r="P792" i="4"/>
  <c r="N256" i="3"/>
  <c r="P781" i="4"/>
  <c r="P235" i="4"/>
  <c r="P494" i="4"/>
  <c r="D16" i="2"/>
  <c r="E16" i="2" s="1"/>
  <c r="D17" i="2"/>
  <c r="E17" i="2" s="1"/>
  <c r="P708" i="4"/>
  <c r="G334" i="2"/>
  <c r="G337" i="2"/>
  <c r="G329" i="2"/>
  <c r="G331" i="2"/>
  <c r="G335" i="2"/>
  <c r="G332" i="2"/>
  <c r="D340" i="2"/>
  <c r="E340" i="2" s="1"/>
  <c r="G336" i="2"/>
  <c r="G327" i="2"/>
  <c r="G333" i="2"/>
  <c r="G326" i="2"/>
  <c r="G330" i="2"/>
  <c r="P305" i="4"/>
  <c r="P288" i="4"/>
  <c r="P308" i="4"/>
  <c r="P282" i="4"/>
  <c r="P298" i="4"/>
  <c r="P312" i="4"/>
  <c r="P302" i="4"/>
  <c r="P294" i="4"/>
  <c r="P280" i="4"/>
  <c r="P304" i="4"/>
  <c r="P287" i="4"/>
  <c r="P310" i="4"/>
  <c r="P303" i="4"/>
  <c r="P311" i="4"/>
  <c r="P315" i="4"/>
  <c r="P281" i="4"/>
  <c r="P285" i="4"/>
  <c r="P301" i="4"/>
  <c r="P291" i="4"/>
  <c r="P289" i="4"/>
  <c r="P300" i="4"/>
  <c r="P286" i="4"/>
  <c r="P299" i="4"/>
  <c r="P296" i="4"/>
  <c r="D183" i="2"/>
  <c r="E183" i="2" s="1"/>
  <c r="G174" i="2"/>
  <c r="G177" i="2"/>
  <c r="G170" i="2"/>
  <c r="G176" i="2"/>
  <c r="G175" i="2"/>
  <c r="G173" i="2"/>
  <c r="G169" i="2"/>
  <c r="G171" i="2" s="1"/>
  <c r="G180" i="2"/>
  <c r="G179" i="2"/>
  <c r="G178" i="2"/>
  <c r="G172" i="2"/>
  <c r="G181" i="2" s="1"/>
  <c r="O269" i="1"/>
  <c r="N102" i="3"/>
  <c r="O335" i="1"/>
  <c r="P87" i="4"/>
  <c r="D407" i="2"/>
  <c r="E407" i="2" s="1"/>
  <c r="C419" i="2"/>
  <c r="P418" i="4"/>
  <c r="N412" i="3"/>
  <c r="P351" i="4"/>
  <c r="P348" i="4"/>
  <c r="P376" i="4"/>
  <c r="P349" i="4"/>
  <c r="P375" i="4"/>
  <c r="P369" i="4"/>
  <c r="P371" i="4"/>
  <c r="P384" i="4"/>
  <c r="P355" i="4"/>
  <c r="P356" i="4"/>
  <c r="P379" i="4"/>
  <c r="P381" i="4"/>
  <c r="P364" i="4"/>
  <c r="P380" i="4"/>
  <c r="P353" i="4"/>
  <c r="P352" i="4"/>
  <c r="P385" i="4"/>
  <c r="P373" i="4"/>
  <c r="P360" i="4"/>
  <c r="P383" i="4"/>
  <c r="P358" i="4"/>
  <c r="P359" i="4"/>
  <c r="P361" i="4"/>
  <c r="P368" i="4"/>
  <c r="P363" i="4"/>
  <c r="P370" i="4"/>
  <c r="P378" i="4"/>
  <c r="P377" i="4"/>
  <c r="P382" i="4"/>
  <c r="P372" i="4"/>
  <c r="P357" i="4"/>
  <c r="P350" i="4"/>
  <c r="P231" i="4"/>
  <c r="P444" i="4"/>
  <c r="P773" i="4"/>
  <c r="P354" i="4"/>
  <c r="P765" i="4"/>
  <c r="P170" i="4"/>
  <c r="P621" i="4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C28" i="8"/>
  <c r="C20" i="2"/>
  <c r="D20" i="2" s="1"/>
  <c r="E20" i="2" s="1"/>
  <c r="F29" i="8" l="1"/>
  <c r="L29" i="8"/>
  <c r="H29" i="8"/>
  <c r="I29" i="8"/>
  <c r="G29" i="8"/>
  <c r="M29" i="8"/>
  <c r="J29" i="8"/>
  <c r="K29" i="8"/>
  <c r="E29" i="8"/>
  <c r="D29" i="8"/>
  <c r="C29" i="8"/>
  <c r="Q348" i="4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P386" i="4"/>
  <c r="G412" i="2"/>
  <c r="D419" i="2"/>
  <c r="E419" i="2" s="1"/>
  <c r="G413" i="2"/>
  <c r="G411" i="2"/>
  <c r="G409" i="2"/>
  <c r="G414" i="2"/>
  <c r="G410" i="2"/>
  <c r="G405" i="2"/>
  <c r="G415" i="2"/>
  <c r="G408" i="2"/>
  <c r="G417" i="2" s="1"/>
  <c r="G416" i="2"/>
  <c r="G406" i="2"/>
  <c r="G183" i="2"/>
  <c r="P318" i="4"/>
  <c r="Q280" i="4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523" i="4"/>
  <c r="Q485" i="4"/>
  <c r="Q486" i="4" s="1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G214" i="2"/>
  <c r="G216" i="2"/>
  <c r="G215" i="2"/>
  <c r="G217" i="2"/>
  <c r="G219" i="2"/>
  <c r="D223" i="2"/>
  <c r="E223" i="2" s="1"/>
  <c r="G210" i="2"/>
  <c r="G220" i="2"/>
  <c r="G213" i="2"/>
  <c r="G212" i="2"/>
  <c r="G221" i="2" s="1"/>
  <c r="G218" i="2"/>
  <c r="G209" i="2"/>
  <c r="G211" i="2" s="1"/>
  <c r="G92" i="2"/>
  <c r="G100" i="2"/>
  <c r="G95" i="2"/>
  <c r="D103" i="2"/>
  <c r="E103" i="2" s="1"/>
  <c r="G94" i="2"/>
  <c r="G89" i="2"/>
  <c r="G91" i="2" s="1"/>
  <c r="G90" i="2"/>
  <c r="G93" i="2"/>
  <c r="G96" i="2"/>
  <c r="G99" i="2"/>
  <c r="G98" i="2"/>
  <c r="G97" i="2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3" i="4"/>
  <c r="D497" i="2"/>
  <c r="E497" i="2" s="1"/>
  <c r="G487" i="2"/>
  <c r="G489" i="2"/>
  <c r="G488" i="2"/>
  <c r="G484" i="2"/>
  <c r="G483" i="2"/>
  <c r="G485" i="2" s="1"/>
  <c r="G491" i="2"/>
  <c r="G493" i="2"/>
  <c r="G490" i="2"/>
  <c r="G494" i="2"/>
  <c r="G486" i="2"/>
  <c r="G495" i="2" s="1"/>
  <c r="G492" i="2"/>
  <c r="G377" i="2"/>
  <c r="G375" i="2"/>
  <c r="G374" i="2"/>
  <c r="D380" i="2"/>
  <c r="E380" i="2" s="1"/>
  <c r="G376" i="2"/>
  <c r="G373" i="2"/>
  <c r="G366" i="2"/>
  <c r="G371" i="2"/>
  <c r="G370" i="2"/>
  <c r="G369" i="2"/>
  <c r="G378" i="2" s="1"/>
  <c r="G372" i="2"/>
  <c r="G367" i="2"/>
  <c r="P727" i="4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Q760" i="4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G448" i="2"/>
  <c r="D458" i="2"/>
  <c r="E458" i="2" s="1"/>
  <c r="G454" i="2"/>
  <c r="G444" i="2"/>
  <c r="G455" i="2"/>
  <c r="G452" i="2"/>
  <c r="G451" i="2"/>
  <c r="G447" i="2"/>
  <c r="G456" i="2" s="1"/>
  <c r="G450" i="2"/>
  <c r="G449" i="2"/>
  <c r="G453" i="2"/>
  <c r="G445" i="2"/>
  <c r="G328" i="2"/>
  <c r="G338" i="2"/>
  <c r="G299" i="2"/>
  <c r="G301" i="2" s="1"/>
  <c r="P250" i="4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C22" i="2"/>
  <c r="D10" i="2"/>
  <c r="E10" i="2" s="1"/>
  <c r="D143" i="2"/>
  <c r="E143" i="2" s="1"/>
  <c r="G134" i="2"/>
  <c r="G135" i="2"/>
  <c r="G140" i="2"/>
  <c r="G138" i="2"/>
  <c r="G130" i="2"/>
  <c r="G137" i="2"/>
  <c r="G136" i="2"/>
  <c r="G139" i="2"/>
  <c r="G132" i="2"/>
  <c r="G133" i="2"/>
  <c r="G129" i="2"/>
  <c r="G131" i="2" s="1"/>
  <c r="G61" i="2"/>
  <c r="Q417" i="4"/>
  <c r="Q418" i="4" s="1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P455" i="4"/>
  <c r="G255" i="2"/>
  <c r="G254" i="2"/>
  <c r="G258" i="2"/>
  <c r="G256" i="2"/>
  <c r="G257" i="2"/>
  <c r="D262" i="2"/>
  <c r="E262" i="2" s="1"/>
  <c r="G248" i="2"/>
  <c r="G250" i="2" s="1"/>
  <c r="G259" i="2"/>
  <c r="G249" i="2"/>
  <c r="G253" i="2"/>
  <c r="G251" i="2"/>
  <c r="G252" i="2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659" i="4"/>
  <c r="Q144" i="4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P182" i="4"/>
  <c r="G51" i="2"/>
  <c r="G446" i="2" l="1"/>
  <c r="G458" i="2" s="1"/>
  <c r="G63" i="2"/>
  <c r="G368" i="2"/>
  <c r="G380" i="2" s="1"/>
  <c r="G101" i="2"/>
  <c r="G103" i="2" s="1"/>
  <c r="B29" i="8"/>
  <c r="D22" i="2"/>
  <c r="E22" i="2" s="1"/>
  <c r="G12" i="2"/>
  <c r="G9" i="2"/>
  <c r="G11" i="2"/>
  <c r="G15" i="2"/>
  <c r="G18" i="2"/>
  <c r="G14" i="2"/>
  <c r="G17" i="2"/>
  <c r="G19" i="2"/>
  <c r="G13" i="2"/>
  <c r="G8" i="2"/>
  <c r="G10" i="2" s="1"/>
  <c r="G16" i="2"/>
  <c r="G497" i="2"/>
  <c r="G223" i="2"/>
  <c r="G260" i="2"/>
  <c r="G262" i="2"/>
  <c r="G141" i="2"/>
  <c r="G143" i="2" s="1"/>
  <c r="G340" i="2"/>
  <c r="G407" i="2"/>
  <c r="G419" i="2" s="1"/>
  <c r="G20" i="2" l="1"/>
  <c r="G22" i="2" s="1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<sst xmlns="http://schemas.openxmlformats.org/spreadsheetml/2006/main" count="3884" uniqueCount="170">
  <si>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</si>
  <si>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</si>
  <si>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</si>
  <si>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</si>
  <si>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</si>
  <si>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</si>
  <si>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</si>
  <si>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</si>
  <si>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</si>
  <si>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</si>
  <si>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</si>
  <si>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</si>
  <si>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</si>
  <si>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</si>
  <si>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</si>
  <si>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</si>
  <si>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</si>
  <si>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</si>
  <si>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</si>
  <si>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</si>
  <si>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</si>
  <si>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</si>
  <si>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</si>
  <si>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</si>
  <si>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</si>
  <si>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</si>
  <si>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</si>
  <si>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</si>
  <si>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</si>
  <si>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</si>
  <si>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</si>
  <si>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</si>
  <si>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</si>
  <si>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</si>
  <si>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</si>
  <si>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</si>
  <si>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</si>
  <si>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</si>
  <si>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</si>
  <si>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</si>
  <si>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</si>
  <si>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</si>
  <si>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</si>
  <si>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</si>
  <si>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</si>
  <si>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</si>
  <si>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</si>
  <si>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</si>
  <si>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</si>
  <si>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</si>
  <si>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</si>
  <si>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</si>
  <si>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</si>
  <si>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</si>
  <si>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</si>
  <si>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</si>
  <si>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</si>
  <si>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</si>
  <si>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</si>
  <si>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</si>
  <si>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</si>
  <si>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</si>
  <si>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</si>
  <si>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</si>
  <si>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</si>
  <si>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</si>
  <si>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</si>
  <si>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</si>
  <si>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</si>
  <si>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</si>
  <si>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</si>
  <si>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</si>
  <si>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</si>
  <si>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</si>
  <si>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</si>
  <si>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</si>
  <si>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</si>
  <si>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</si>
  <si>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</si>
  <si>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</si>
  <si>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</si>
  <si>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</si>
  <si>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</si>
  <si>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</si>
  <si>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</si>
  <si>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</si>
  <si>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</si>
  <si>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</si>
  <si>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</si>
  <si>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</si>
  <si>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</si>
  <si>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</si>
  <si>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</si>
  <si>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</si>
  <si>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</si>
  <si>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</si>
  <si>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</si>
  <si>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</si>
  <si>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</si>
  <si>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</si>
  <si>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</si>
  <si>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</si>
  <si>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</si>
  <si>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</si>
  <si>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</si>
  <si>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</si>
  <si>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</si>
  <si>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</si>
  <si>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</si>
  <si>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</si>
  <si>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</si>
  <si>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</si>
  <si>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</si>
  <si>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</si>
  <si>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</si>
  <si>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</si>
  <si>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</si>
  <si>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</si>
  <si>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</si>
  <si>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</si>
  <si>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</si>
  <si>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</si>
  <si>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</si>
  <si>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</si>
  <si>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</si>
  <si>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</si>
  <si>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</si>
  <si>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</si>
  <si>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</si>
  <si>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</si>
  <si>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</si>
  <si>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</si>
  <si>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</si>
  <si>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</si>
  <si>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</si>
  <si>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</si>
  <si>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</si>
  <si>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</si>
  <si>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</si>
  <si>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</si>
  <si>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</si>
  <si>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</si>
  <si>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</si>
  <si>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</si>
  <si>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</si>
  <si>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</si>
  <si>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</si>
  <si>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</si>
  <si>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</si>
  <si>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</si>
  <si>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</si>
  <si>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</si>
  <si>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</si>
  <si>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</si>
  <si>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</si>
  <si>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</si>
  <si>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</si>
  <si>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</si>
  <si>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</si>
  <si>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</si>
  <si>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</si>
  <si>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</si>
  <si>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</si>
  <si>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</si>
  <si>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Agosto, 2020</t>
  </si>
  <si>
    <t>Comparativo Enero - Agosto,  2019 - 2020</t>
  </si>
  <si>
    <t>Comparativo Enero - Agosto, 2019 - 2020</t>
  </si>
  <si>
    <t>Enero - Agosto, 2020</t>
  </si>
  <si>
    <t>Enero -  Agosto, 2019 - 2020</t>
  </si>
  <si>
    <t>Agosto,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</si>
</sst>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F33-42C5-B0CF-90B2DC49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3856"/>
        <c:axId val="1"/>
      </c:barChart>
      <c:catAx>
        <c:axId val="69843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3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1943444852"/>
          <c:y val="0.90209798775153116"/>
          <c:w val="0.20956722604244604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16-45F9-94F7-3261A919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1456"/>
        <c:axId val="1"/>
        <c:axId val="0"/>
      </c:bar3DChart>
      <c:catAx>
        <c:axId val="69842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3494244591"/>
          <c:y val="0.89215958005249341"/>
          <c:w val="0.2062432882164239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8A-4781-9550-7E553E5F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5856"/>
        <c:axId val="1"/>
      </c:barChart>
      <c:catAx>
        <c:axId val="698435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5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4B-4A06-AEC0-846D2023D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22256"/>
        <c:axId val="1"/>
      </c:barChart>
      <c:catAx>
        <c:axId val="69842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22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05-44B2-874B-86F7C18A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3456"/>
        <c:axId val="1"/>
      </c:barChart>
      <c:catAx>
        <c:axId val="69843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34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12ED-499E-A99B-E9D223CA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2656"/>
        <c:axId val="1"/>
        <c:axId val="0"/>
      </c:bar3DChart>
      <c:catAx>
        <c:axId val="69842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2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0751-4CAF-86CA-E1D1E077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3456"/>
        <c:axId val="1"/>
        <c:axId val="0"/>
      </c:bar3DChart>
      <c:catAx>
        <c:axId val="69842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3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-10.419647705240479</c:v>
                </c:pt>
                <c:pt idx="1">
                  <c:v>-0.19138952603396342</c:v>
                </c:pt>
                <c:pt idx="2">
                  <c:v>4.5071343157605313</c:v>
                </c:pt>
                <c:pt idx="3">
                  <c:v>-6.3680049532773024</c:v>
                </c:pt>
                <c:pt idx="4">
                  <c:v>16.004710769290995</c:v>
                </c:pt>
                <c:pt idx="5">
                  <c:v>44.122425478604363</c:v>
                </c:pt>
                <c:pt idx="6">
                  <c:v>-0.86798180303360473</c:v>
                </c:pt>
                <c:pt idx="7">
                  <c:v>-9.5776013607949366</c:v>
                </c:pt>
                <c:pt idx="8">
                  <c:v>96.666869029677002</c:v>
                </c:pt>
                <c:pt idx="9">
                  <c:v>-19.290238164122648</c:v>
                </c:pt>
                <c:pt idx="10">
                  <c:v>-10.003716568304034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33D-A078-8B0A7B39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7856"/>
        <c:axId val="1"/>
        <c:axId val="0"/>
      </c:bar3DChart>
      <c:catAx>
        <c:axId val="69842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7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BDC6-44F0-9EB1-25AB9865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3856"/>
        <c:axId val="1"/>
        <c:axId val="0"/>
      </c:bar3DChart>
      <c:catAx>
        <c:axId val="69842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3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23E4-4B85-B110-8FF1F501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7856"/>
        <c:axId val="1"/>
        <c:axId val="0"/>
      </c:bar3DChart>
      <c:catAx>
        <c:axId val="69843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7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6223-4BFF-918D-00DECA036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4256"/>
        <c:axId val="1"/>
        <c:axId val="0"/>
      </c:bar3DChart>
      <c:catAx>
        <c:axId val="69843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58-4182-9C7B-39953DB0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9856"/>
        <c:axId val="1"/>
      </c:barChart>
      <c:catAx>
        <c:axId val="69843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9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3683141304"/>
          <c:y val="0.88194428486138798"/>
          <c:w val="0.20914287408989135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5274-4A88-B3E5-4F4DCC45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41856"/>
        <c:axId val="1"/>
        <c:axId val="0"/>
      </c:bar3DChart>
      <c:catAx>
        <c:axId val="698441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41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74EB-4F5E-9C70-2F47D2140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5056"/>
        <c:axId val="1"/>
        <c:axId val="0"/>
      </c:bar3DChart>
      <c:catAx>
        <c:axId val="69842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5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Porc'!$A$326:$A$327,'P.N.C.x Ramos, variación y Porc'!$A$329:$A$337)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Porc'!$E$326:$E$327,'P.N.C.x Ramos, variación y Porc'!$E$329:$E$337)</c:f>
              <c:numCache>
                <c:formatCode>#,##0.00</c:formatCode>
                <c:ptCount val="11"/>
                <c:pt idx="0">
                  <c:v>-19.66746215426069</c:v>
                </c:pt>
                <c:pt idx="1">
                  <c:v>2.656813326850795</c:v>
                </c:pt>
                <c:pt idx="2">
                  <c:v>4.5480254120864361</c:v>
                </c:pt>
                <c:pt idx="3">
                  <c:v>-37.794237670337587</c:v>
                </c:pt>
                <c:pt idx="4">
                  <c:v>14.246496019665406</c:v>
                </c:pt>
                <c:pt idx="5">
                  <c:v>436.81534946681018</c:v>
                </c:pt>
                <c:pt idx="6">
                  <c:v>41.316786101054319</c:v>
                </c:pt>
                <c:pt idx="7">
                  <c:v>3.0849991435222845</c:v>
                </c:pt>
                <c:pt idx="8">
                  <c:v>132.25849828463845</c:v>
                </c:pt>
                <c:pt idx="9">
                  <c:v>-17.799537974590319</c:v>
                </c:pt>
                <c:pt idx="10">
                  <c:v>-5.9374411375897947E-2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1-4DC4-BCBE-E7830177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5456"/>
        <c:axId val="1"/>
        <c:axId val="0"/>
      </c:bar3DChart>
      <c:catAx>
        <c:axId val="69842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5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60610912493877"/>
          <c:y val="0.88153299421643083"/>
          <c:w val="0.64909847271876531"/>
          <c:h val="0.95818827956239971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2787-4668-AC28-BF5B0C09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4656"/>
        <c:axId val="1"/>
        <c:axId val="0"/>
      </c:bar3DChart>
      <c:catAx>
        <c:axId val="69843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4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C5FF-4B02-8EB6-CEA30AC5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8256"/>
        <c:axId val="1"/>
        <c:axId val="0"/>
      </c:bar3DChart>
      <c:catAx>
        <c:axId val="698428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AFAF-40A1-93C8-E635D3723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5056"/>
        <c:axId val="1"/>
        <c:axId val="0"/>
      </c:bar3DChart>
      <c:catAx>
        <c:axId val="69843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C950-4681-9CE9-C6382559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5856"/>
        <c:axId val="1"/>
        <c:axId val="0"/>
      </c:bar3DChart>
      <c:catAx>
        <c:axId val="698425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5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0112-43C5-A56F-0A506D7F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39056"/>
        <c:axId val="1"/>
      </c:lineChart>
      <c:catAx>
        <c:axId val="6984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9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53A8-471A-AAA4-F79483ED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7056"/>
        <c:axId val="1"/>
      </c:lineChart>
      <c:catAx>
        <c:axId val="6984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7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23.776883087561881</c:v>
                </c:pt>
                <c:pt idx="1">
                  <c:v>40.173461570955133</c:v>
                </c:pt>
                <c:pt idx="2">
                  <c:v>54.394520998390412</c:v>
                </c:pt>
                <c:pt idx="3">
                  <c:v>65.554982749511055</c:v>
                </c:pt>
                <c:pt idx="4">
                  <c:v>73.671313043471102</c:v>
                </c:pt>
                <c:pt idx="5">
                  <c:v>80.92141668282656</c:v>
                </c:pt>
                <c:pt idx="6">
                  <c:v>84.329682177694352</c:v>
                </c:pt>
                <c:pt idx="7">
                  <c:v>86.412844186660635</c:v>
                </c:pt>
                <c:pt idx="8">
                  <c:v>88.436710133837536</c:v>
                </c:pt>
                <c:pt idx="9">
                  <c:v>89.918428392571727</c:v>
                </c:pt>
                <c:pt idx="10">
                  <c:v>91.37782898107524</c:v>
                </c:pt>
                <c:pt idx="11">
                  <c:v>92.373290109398297</c:v>
                </c:pt>
                <c:pt idx="12">
                  <c:v>93.344811058620081</c:v>
                </c:pt>
                <c:pt idx="13">
                  <c:v>94.247877636233966</c:v>
                </c:pt>
                <c:pt idx="14">
                  <c:v>94.986617924705797</c:v>
                </c:pt>
                <c:pt idx="15">
                  <c:v>95.593158635335726</c:v>
                </c:pt>
                <c:pt idx="16">
                  <c:v>96.194224371467527</c:v>
                </c:pt>
                <c:pt idx="17">
                  <c:v>96.712843532561223</c:v>
                </c:pt>
                <c:pt idx="18">
                  <c:v>97.196114988951138</c:v>
                </c:pt>
                <c:pt idx="19">
                  <c:v>97.669590787831339</c:v>
                </c:pt>
                <c:pt idx="20">
                  <c:v>98.11498647285805</c:v>
                </c:pt>
                <c:pt idx="21">
                  <c:v>98.548335866542203</c:v>
                </c:pt>
                <c:pt idx="22">
                  <c:v>98.979180022128517</c:v>
                </c:pt>
                <c:pt idx="23">
                  <c:v>99.281519236919991</c:v>
                </c:pt>
                <c:pt idx="24">
                  <c:v>99.531520008919742</c:v>
                </c:pt>
                <c:pt idx="25">
                  <c:v>99.665603387931895</c:v>
                </c:pt>
                <c:pt idx="26">
                  <c:v>99.782087379874525</c:v>
                </c:pt>
                <c:pt idx="27">
                  <c:v>99.860339679317519</c:v>
                </c:pt>
                <c:pt idx="28">
                  <c:v>99.937885559866046</c:v>
                </c:pt>
                <c:pt idx="29">
                  <c:v>99.97698546346065</c:v>
                </c:pt>
                <c:pt idx="30">
                  <c:v>99.991027787764807</c:v>
                </c:pt>
                <c:pt idx="31">
                  <c:v>99.998564517572078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449-B955-5ECF6FEC3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3056"/>
        <c:axId val="1"/>
      </c:lineChart>
      <c:catAx>
        <c:axId val="6984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3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217334090.13862067</c:v>
                </c:pt>
                <c:pt idx="1">
                  <c:v>6699870166.4420795</c:v>
                </c:pt>
                <c:pt idx="2">
                  <c:v>12674100441.259995</c:v>
                </c:pt>
                <c:pt idx="3">
                  <c:v>451324169.52655125</c:v>
                </c:pt>
                <c:pt idx="4">
                  <c:v>12621398311.915857</c:v>
                </c:pt>
                <c:pt idx="5">
                  <c:v>510003565.17068964</c:v>
                </c:pt>
                <c:pt idx="6">
                  <c:v>523702113.62827581</c:v>
                </c:pt>
                <c:pt idx="7">
                  <c:v>10229237452.643618</c:v>
                </c:pt>
                <c:pt idx="8">
                  <c:v>453328725.16999996</c:v>
                </c:pt>
                <c:pt idx="9">
                  <c:v>756358520.3875854</c:v>
                </c:pt>
                <c:pt idx="10">
                  <c:v>2105196248.9196236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7-4695-940D-DF701CE9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3056"/>
        <c:axId val="1"/>
      </c:barChart>
      <c:catAx>
        <c:axId val="698433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30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802409314222"/>
          <c:y val="0.88489222630954911"/>
          <c:w val="0.21094641631334543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80DC-41A4-89A4-47854B2D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0256"/>
        <c:axId val="1"/>
      </c:lineChart>
      <c:catAx>
        <c:axId val="6984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02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10B2-47B2-A441-B980C1E5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19056"/>
        <c:axId val="1"/>
      </c:lineChart>
      <c:catAx>
        <c:axId val="6984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19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EF58-494B-B732-8FF7493E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41456"/>
        <c:axId val="1"/>
      </c:lineChart>
      <c:catAx>
        <c:axId val="6984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414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68DB-4ABB-8CB9-CE8305227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19856"/>
        <c:axId val="1"/>
      </c:lineChart>
      <c:catAx>
        <c:axId val="6984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19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C2D4-4890-95B7-0BE0CB1F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9856"/>
        <c:axId val="1"/>
      </c:lineChart>
      <c:catAx>
        <c:axId val="6984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9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Aseguradora Agropecuaria Dominicana. S. 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BMI Compañía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23.104417407753225</c:v>
                </c:pt>
                <c:pt idx="1">
                  <c:v>38.745027326659155</c:v>
                </c:pt>
                <c:pt idx="2">
                  <c:v>53.56221471218899</c:v>
                </c:pt>
                <c:pt idx="3">
                  <c:v>65.900805514346828</c:v>
                </c:pt>
                <c:pt idx="4">
                  <c:v>74.983796432499659</c:v>
                </c:pt>
                <c:pt idx="5">
                  <c:v>81.26854543146456</c:v>
                </c:pt>
                <c:pt idx="6">
                  <c:v>84.156645820958289</c:v>
                </c:pt>
                <c:pt idx="7">
                  <c:v>86.237048907979414</c:v>
                </c:pt>
                <c:pt idx="8">
                  <c:v>88.140050472626797</c:v>
                </c:pt>
                <c:pt idx="9">
                  <c:v>89.74749855034635</c:v>
                </c:pt>
                <c:pt idx="10">
                  <c:v>91.30283279253301</c:v>
                </c:pt>
                <c:pt idx="11">
                  <c:v>92.334142240435753</c:v>
                </c:pt>
                <c:pt idx="12">
                  <c:v>93.297541892128336</c:v>
                </c:pt>
                <c:pt idx="13">
                  <c:v>94.054381540151255</c:v>
                </c:pt>
                <c:pt idx="14">
                  <c:v>94.774652463728557</c:v>
                </c:pt>
                <c:pt idx="15">
                  <c:v>95.421840681945227</c:v>
                </c:pt>
                <c:pt idx="16">
                  <c:v>95.975374279115144</c:v>
                </c:pt>
                <c:pt idx="17">
                  <c:v>96.513093264723622</c:v>
                </c:pt>
                <c:pt idx="18">
                  <c:v>97.027099326990509</c:v>
                </c:pt>
                <c:pt idx="19">
                  <c:v>97.534217902706516</c:v>
                </c:pt>
                <c:pt idx="20">
                  <c:v>98.03465040938319</c:v>
                </c:pt>
                <c:pt idx="21">
                  <c:v>98.514312221084637</c:v>
                </c:pt>
                <c:pt idx="22">
                  <c:v>98.910597151236587</c:v>
                </c:pt>
                <c:pt idx="23">
                  <c:v>99.222303839536593</c:v>
                </c:pt>
                <c:pt idx="24">
                  <c:v>99.435228849619591</c:v>
                </c:pt>
                <c:pt idx="25">
                  <c:v>99.63026100724656</c:v>
                </c:pt>
                <c:pt idx="26">
                  <c:v>99.796023594792175</c:v>
                </c:pt>
                <c:pt idx="27">
                  <c:v>99.880182427339392</c:v>
                </c:pt>
                <c:pt idx="28">
                  <c:v>99.962034311435787</c:v>
                </c:pt>
                <c:pt idx="29">
                  <c:v>99.976665466387558</c:v>
                </c:pt>
                <c:pt idx="30">
                  <c:v>99.989979547894322</c:v>
                </c:pt>
                <c:pt idx="31">
                  <c:v>99.997543263478278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3-431C-930C-59B22871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1056"/>
        <c:axId val="1"/>
      </c:lineChart>
      <c:catAx>
        <c:axId val="6984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1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61CA-463E-84CA-C8946F05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30656"/>
        <c:axId val="1"/>
      </c:lineChart>
      <c:catAx>
        <c:axId val="6984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06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72D4-4436-8935-13360483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31056"/>
        <c:axId val="1"/>
      </c:lineChart>
      <c:catAx>
        <c:axId val="6984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1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2E30-4EDB-97C7-6DB9BC329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31456"/>
        <c:axId val="1"/>
      </c:lineChart>
      <c:catAx>
        <c:axId val="6984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14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9FD5-4019-989C-15CE6354E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24656"/>
        <c:axId val="1"/>
      </c:lineChart>
      <c:catAx>
        <c:axId val="69842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46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0FA-4215-97AD-FA0287DF8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27456"/>
        <c:axId val="1"/>
      </c:barChart>
      <c:catAx>
        <c:axId val="698427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74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3702597514"/>
          <c:y val="0.91694363114357991"/>
          <c:w val="0.19217497812773404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10982811422.09</c:v>
                </c:pt>
                <c:pt idx="1">
                  <c:v>7462737679.0300007</c:v>
                </c:pt>
                <c:pt idx="2">
                  <c:v>5915902597.9699993</c:v>
                </c:pt>
                <c:pt idx="3">
                  <c:v>5872204953.1199999</c:v>
                </c:pt>
                <c:pt idx="4">
                  <c:v>3502374263.3200002</c:v>
                </c:pt>
                <c:pt idx="5">
                  <c:v>3260167792.3699999</c:v>
                </c:pt>
                <c:pt idx="6">
                  <c:v>1469648328.55</c:v>
                </c:pt>
                <c:pt idx="7">
                  <c:v>999570262.50999999</c:v>
                </c:pt>
                <c:pt idx="8">
                  <c:v>1018687521.4300001</c:v>
                </c:pt>
                <c:pt idx="9">
                  <c:v>714526233.82000005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1-4643-98D5-995E34DB1C3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11232640347.66</c:v>
                </c:pt>
                <c:pt idx="1">
                  <c:v>7746047636.1799974</c:v>
                </c:pt>
                <c:pt idx="2">
                  <c:v>6718292104.2600002</c:v>
                </c:pt>
                <c:pt idx="3">
                  <c:v>5272409024.4500008</c:v>
                </c:pt>
                <c:pt idx="4">
                  <c:v>3834304891.8199997</c:v>
                </c:pt>
                <c:pt idx="5">
                  <c:v>3425083362.0299997</c:v>
                </c:pt>
                <c:pt idx="6">
                  <c:v>1610127802.3786209</c:v>
                </c:pt>
                <c:pt idx="7">
                  <c:v>984124350.80137932</c:v>
                </c:pt>
                <c:pt idx="8">
                  <c:v>956111791.97859573</c:v>
                </c:pt>
                <c:pt idx="9">
                  <c:v>699991173.59620678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1-4643-98D5-995E34DB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6656"/>
        <c:axId val="1"/>
        <c:axId val="0"/>
      </c:bar3DChart>
      <c:catAx>
        <c:axId val="6984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1527772578.1700001</c:v>
                </c:pt>
                <c:pt idx="1">
                  <c:v>713790229.96000004</c:v>
                </c:pt>
                <c:pt idx="2">
                  <c:v>901487136.71000004</c:v>
                </c:pt>
                <c:pt idx="3">
                  <c:v>668351002.25</c:v>
                </c:pt>
                <c:pt idx="4">
                  <c:v>576072186.85000014</c:v>
                </c:pt>
                <c:pt idx="5">
                  <c:v>391694613.74000001</c:v>
                </c:pt>
                <c:pt idx="6">
                  <c:v>173614039.83999997</c:v>
                </c:pt>
                <c:pt idx="7">
                  <c:v>138022120.06</c:v>
                </c:pt>
                <c:pt idx="8">
                  <c:v>132842531.75</c:v>
                </c:pt>
                <c:pt idx="9">
                  <c:v>89038431.590000004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B-4474-967B-082EB11017C4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1473141033.6799998</c:v>
                </c:pt>
                <c:pt idx="1">
                  <c:v>997247576.37000012</c:v>
                </c:pt>
                <c:pt idx="2">
                  <c:v>944746035.18999994</c:v>
                </c:pt>
                <c:pt idx="3">
                  <c:v>786710354.45999992</c:v>
                </c:pt>
                <c:pt idx="4">
                  <c:v>579132829.62</c:v>
                </c:pt>
                <c:pt idx="5">
                  <c:v>400716515.51999998</c:v>
                </c:pt>
                <c:pt idx="6">
                  <c:v>184145703.31137931</c:v>
                </c:pt>
                <c:pt idx="7">
                  <c:v>132646805.1541051</c:v>
                </c:pt>
                <c:pt idx="8">
                  <c:v>121335658.13689655</c:v>
                </c:pt>
                <c:pt idx="9">
                  <c:v>102491124.57620689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B-4474-967B-082EB110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37456"/>
        <c:axId val="1"/>
        <c:axId val="0"/>
      </c:bar3DChart>
      <c:catAx>
        <c:axId val="6984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7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7114507298.0931044</c:v>
                </c:pt>
                <c:pt idx="7">
                  <c:v>6376014628.2054825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E-4309-84EB-74147E2F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41056"/>
        <c:axId val="1"/>
        <c:axId val="0"/>
      </c:bar3DChart>
      <c:catAx>
        <c:axId val="6984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4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6018932808.1400003</c:v>
                </c:pt>
                <c:pt idx="2">
                  <c:v>5510261007.289999</c:v>
                </c:pt>
                <c:pt idx="3">
                  <c:v>4719898590.8044786</c:v>
                </c:pt>
                <c:pt idx="4">
                  <c:v>5105287441.8406963</c:v>
                </c:pt>
                <c:pt idx="5">
                  <c:v>6021745054.1391373</c:v>
                </c:pt>
                <c:pt idx="6">
                  <c:v>7114507298.0931034</c:v>
                </c:pt>
                <c:pt idx="7">
                  <c:v>6376014628.2054834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B-4C23-85DB-D8D3E1BB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426656"/>
        <c:axId val="1"/>
        <c:axId val="0"/>
      </c:bar3DChart>
      <c:catAx>
        <c:axId val="6984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34-4FE0-888A-105F606D2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17856"/>
        <c:axId val="1"/>
      </c:barChart>
      <c:catAx>
        <c:axId val="69841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17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40796129989"/>
          <c:y val="0.91986064019577618"/>
          <c:w val="0.17668270974324929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04-4F21-BA5D-E1F61599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21856"/>
        <c:axId val="1"/>
      </c:barChart>
      <c:catAx>
        <c:axId val="698421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1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791028508"/>
          <c:y val="0.91029875778163116"/>
          <c:w val="0.22514961882747953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F8-4B07-8BD7-03FE2D27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40256"/>
        <c:axId val="1"/>
      </c:barChart>
      <c:catAx>
        <c:axId val="69844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402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1444084196"/>
          <c:y val="0.90625002583338499"/>
          <c:w val="0.2149531962099509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A8-4DFB-BA0B-284955A1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31856"/>
        <c:axId val="1"/>
      </c:barChart>
      <c:catAx>
        <c:axId val="698431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31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873444375"/>
          <c:y val="0.89802609232669439"/>
          <c:w val="0.2114485805688725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7019775035798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25870993.373448279</c:v>
                </c:pt>
                <c:pt idx="1">
                  <c:v>905247119.98757958</c:v>
                </c:pt>
                <c:pt idx="2">
                  <c:v>1646916623.7199998</c:v>
                </c:pt>
                <c:pt idx="3">
                  <c:v>49003033.648275353</c:v>
                </c:pt>
                <c:pt idx="4">
                  <c:v>1678467079.0155146</c:v>
                </c:pt>
                <c:pt idx="5">
                  <c:v>148552494.39137927</c:v>
                </c:pt>
                <c:pt idx="6">
                  <c:v>113635999.91241376</c:v>
                </c:pt>
                <c:pt idx="7">
                  <c:v>1403887978.8306897</c:v>
                </c:pt>
                <c:pt idx="8">
                  <c:v>43323591.500000007</c:v>
                </c:pt>
                <c:pt idx="9">
                  <c:v>92199188.803448096</c:v>
                </c:pt>
                <c:pt idx="10">
                  <c:v>268910525.02273512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6-4378-A89B-E9486DD62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20656"/>
        <c:axId val="1"/>
      </c:barChart>
      <c:catAx>
        <c:axId val="698420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4206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59494891694"/>
          <c:y val="0.91"/>
          <c:w val="0.2095874402598344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89742" name="Chart 7">
          <a:extLst>
            <a:ext uri="{FF2B5EF4-FFF2-40B4-BE49-F238E27FC236}">
              <a16:creationId xmlns:a16="http://schemas.microsoft.com/office/drawing/2014/main" id="{585627F4-360B-465A-804C-CE9A061FB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89743" name="Chart 8">
          <a:extLst>
            <a:ext uri="{FF2B5EF4-FFF2-40B4-BE49-F238E27FC236}">
              <a16:creationId xmlns:a16="http://schemas.microsoft.com/office/drawing/2014/main" id="{452C9BA6-6F65-4B0F-85F6-6CA8389BF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89744" name="Chart 10">
          <a:extLst>
            <a:ext uri="{FF2B5EF4-FFF2-40B4-BE49-F238E27FC236}">
              <a16:creationId xmlns:a16="http://schemas.microsoft.com/office/drawing/2014/main" id="{C882CB8E-7654-4CB9-8637-1CDF5D3F4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89745" name="Chart 14">
          <a:extLst>
            <a:ext uri="{FF2B5EF4-FFF2-40B4-BE49-F238E27FC236}">
              <a16:creationId xmlns:a16="http://schemas.microsoft.com/office/drawing/2014/main" id="{6B5239D6-D70F-4741-8555-27FDBBE59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733425</xdr:colOff>
      <xdr:row>1</xdr:row>
      <xdr:rowOff>180975</xdr:rowOff>
    </xdr:from>
    <xdr:to>
      <xdr:col>1</xdr:col>
      <xdr:colOff>1333500</xdr:colOff>
      <xdr:row>5</xdr:row>
      <xdr:rowOff>66675</xdr:rowOff>
    </xdr:to>
    <xdr:pic>
      <xdr:nvPicPr>
        <xdr:cNvPr id="65889746" name="Picture 15" descr="Imagen1">
          <a:extLst>
            <a:ext uri="{FF2B5EF4-FFF2-40B4-BE49-F238E27FC236}">
              <a16:creationId xmlns:a16="http://schemas.microsoft.com/office/drawing/2014/main" id="{BF0618F3-6F66-4FEE-B9B9-3AA741C2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89747" name="Chart 17">
          <a:extLst>
            <a:ext uri="{FF2B5EF4-FFF2-40B4-BE49-F238E27FC236}">
              <a16:creationId xmlns:a16="http://schemas.microsoft.com/office/drawing/2014/main" id="{D53C56F1-8D05-49AD-B3CA-CD0ECB188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89748" name="Chart 21">
          <a:extLst>
            <a:ext uri="{FF2B5EF4-FFF2-40B4-BE49-F238E27FC236}">
              <a16:creationId xmlns:a16="http://schemas.microsoft.com/office/drawing/2014/main" id="{3CEF6489-B581-442B-A521-1F7B56EF0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89749" name="Chart 22">
          <a:extLst>
            <a:ext uri="{FF2B5EF4-FFF2-40B4-BE49-F238E27FC236}">
              <a16:creationId xmlns:a16="http://schemas.microsoft.com/office/drawing/2014/main" id="{030D1D91-9225-45D1-A0B9-E56845686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89750" name="Chart 24">
          <a:extLst>
            <a:ext uri="{FF2B5EF4-FFF2-40B4-BE49-F238E27FC236}">
              <a16:creationId xmlns:a16="http://schemas.microsoft.com/office/drawing/2014/main" id="{BD4CBFA9-5108-48B0-B777-4B8FCA6B9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89751" name="Chart 27">
          <a:extLst>
            <a:ext uri="{FF2B5EF4-FFF2-40B4-BE49-F238E27FC236}">
              <a16:creationId xmlns:a16="http://schemas.microsoft.com/office/drawing/2014/main" id="{5EA827A9-BFD3-4635-8185-623DC04D9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89752" name="Chart 29">
          <a:extLst>
            <a:ext uri="{FF2B5EF4-FFF2-40B4-BE49-F238E27FC236}">
              <a16:creationId xmlns:a16="http://schemas.microsoft.com/office/drawing/2014/main" id="{F4F80111-3922-4343-A782-9544333B5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89753" name="Chart 31">
          <a:extLst>
            <a:ext uri="{FF2B5EF4-FFF2-40B4-BE49-F238E27FC236}">
              <a16:creationId xmlns:a16="http://schemas.microsoft.com/office/drawing/2014/main" id="{22BEEC81-59D2-413B-9664-52AB0FFB8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89754" name="Chart 33">
          <a:extLst>
            <a:ext uri="{FF2B5EF4-FFF2-40B4-BE49-F238E27FC236}">
              <a16:creationId xmlns:a16="http://schemas.microsoft.com/office/drawing/2014/main" id="{C0472914-7DFA-4ED9-B4A2-35ADC16D7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89755" name="Chart 35">
          <a:extLst>
            <a:ext uri="{FF2B5EF4-FFF2-40B4-BE49-F238E27FC236}">
              <a16:creationId xmlns:a16="http://schemas.microsoft.com/office/drawing/2014/main" id="{622776E3-CA22-4C5B-A2CB-5C2F0E5F4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771525</xdr:colOff>
      <xdr:row>525</xdr:row>
      <xdr:rowOff>133350</xdr:rowOff>
    </xdr:from>
    <xdr:to>
      <xdr:col>1</xdr:col>
      <xdr:colOff>1371600</xdr:colOff>
      <xdr:row>529</xdr:row>
      <xdr:rowOff>57150</xdr:rowOff>
    </xdr:to>
    <xdr:pic>
      <xdr:nvPicPr>
        <xdr:cNvPr id="65889756" name="Picture 15" descr="Imagen1">
          <a:extLst>
            <a:ext uri="{FF2B5EF4-FFF2-40B4-BE49-F238E27FC236}">
              <a16:creationId xmlns:a16="http://schemas.microsoft.com/office/drawing/2014/main" id="{1C447315-0753-4BAE-85F2-369CF038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25825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596" name="Picture 6" descr="Imagen1">
          <a:extLst>
            <a:ext uri="{FF2B5EF4-FFF2-40B4-BE49-F238E27FC236}">
              <a16:creationId xmlns:a16="http://schemas.microsoft.com/office/drawing/2014/main" id="{11FD8157-8ACF-4F14-9963-D10A90ED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468</xdr:row>
      <xdr:rowOff>190500</xdr:rowOff>
    </xdr:from>
    <xdr:to>
      <xdr:col>0</xdr:col>
      <xdr:colOff>1504950</xdr:colOff>
      <xdr:row>472</xdr:row>
      <xdr:rowOff>152400</xdr:rowOff>
    </xdr:to>
    <xdr:pic>
      <xdr:nvPicPr>
        <xdr:cNvPr id="63088597" name="Picture 14" descr="Imagen1">
          <a:extLst>
            <a:ext uri="{FF2B5EF4-FFF2-40B4-BE49-F238E27FC236}">
              <a16:creationId xmlns:a16="http://schemas.microsoft.com/office/drawing/2014/main" id="{E2660C37-FB86-46EB-AA9B-8FD31475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677650"/>
          <a:ext cx="847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580" name="Picture 54" descr="Imagen1">
          <a:extLst>
            <a:ext uri="{FF2B5EF4-FFF2-40B4-BE49-F238E27FC236}">
              <a16:creationId xmlns:a16="http://schemas.microsoft.com/office/drawing/2014/main" id="{29F8B0D3-210F-4DB8-97CD-B4CD8C57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581" name="Chart 55">
          <a:extLst>
            <a:ext uri="{FF2B5EF4-FFF2-40B4-BE49-F238E27FC236}">
              <a16:creationId xmlns:a16="http://schemas.microsoft.com/office/drawing/2014/main" id="{F95EFD27-414D-4DF2-BFF4-9A67FB511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64898582" name="Picture 54" descr="Imagen1">
          <a:extLst>
            <a:ext uri="{FF2B5EF4-FFF2-40B4-BE49-F238E27FC236}">
              <a16:creationId xmlns:a16="http://schemas.microsoft.com/office/drawing/2014/main" id="{6D55E263-765E-4D3E-897C-C45C26963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583" name="Chart 1116">
          <a:extLst>
            <a:ext uri="{FF2B5EF4-FFF2-40B4-BE49-F238E27FC236}">
              <a16:creationId xmlns:a16="http://schemas.microsoft.com/office/drawing/2014/main" id="{6BFA6033-6E40-4555-B674-DD490E3AC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059" name="Chart 1">
          <a:extLst>
            <a:ext uri="{FF2B5EF4-FFF2-40B4-BE49-F238E27FC236}">
              <a16:creationId xmlns:a16="http://schemas.microsoft.com/office/drawing/2014/main" id="{BDB3064B-191E-4881-ACB3-9A5009D5C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060" name="Picture 4" descr="Imagen1">
          <a:extLst>
            <a:ext uri="{FF2B5EF4-FFF2-40B4-BE49-F238E27FC236}">
              <a16:creationId xmlns:a16="http://schemas.microsoft.com/office/drawing/2014/main" id="{E11A33E9-8B04-4FCE-BE48-C52E3517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325" name="Chart 3">
          <a:extLst>
            <a:ext uri="{FF2B5EF4-FFF2-40B4-BE49-F238E27FC236}">
              <a16:creationId xmlns:a16="http://schemas.microsoft.com/office/drawing/2014/main" id="{94F7E666-FDF8-4C16-BA26-6D423D5D5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326" name="Picture 4" descr="Imagen1">
          <a:extLst>
            <a:ext uri="{FF2B5EF4-FFF2-40B4-BE49-F238E27FC236}">
              <a16:creationId xmlns:a16="http://schemas.microsoft.com/office/drawing/2014/main" id="{47E62B58-C3DD-4FC1-8671-74E301EC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0.03907</cdr:y>
    </cdr:from>
    <cdr:to>
      <cdr:x>0.08607</cdr:x>
      <cdr:y>0.08921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65193210" name="Chart 1028">
          <a:extLst>
            <a:ext uri="{FF2B5EF4-FFF2-40B4-BE49-F238E27FC236}">
              <a16:creationId xmlns:a16="http://schemas.microsoft.com/office/drawing/2014/main" id="{4F006065-359F-4771-A29C-34BEB9089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65193211" name="Chart 1029">
          <a:extLst>
            <a:ext uri="{FF2B5EF4-FFF2-40B4-BE49-F238E27FC236}">
              <a16:creationId xmlns:a16="http://schemas.microsoft.com/office/drawing/2014/main" id="{7F8A296E-C535-468E-8064-BC005CE9E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3212" name="Chart 1034">
          <a:extLst>
            <a:ext uri="{FF2B5EF4-FFF2-40B4-BE49-F238E27FC236}">
              <a16:creationId xmlns:a16="http://schemas.microsoft.com/office/drawing/2014/main" id="{7D398779-E04B-45ED-919F-278D99C0A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A7A3A3E3-A0D2-435E-959C-066FE18498F0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65193214" name="Chart 1036">
          <a:extLst>
            <a:ext uri="{FF2B5EF4-FFF2-40B4-BE49-F238E27FC236}">
              <a16:creationId xmlns:a16="http://schemas.microsoft.com/office/drawing/2014/main" id="{3819F5AB-CC2A-443B-ADE4-24A862796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3215" name="Picture 1037" descr="Imagen1">
          <a:extLst>
            <a:ext uri="{FF2B5EF4-FFF2-40B4-BE49-F238E27FC236}">
              <a16:creationId xmlns:a16="http://schemas.microsoft.com/office/drawing/2014/main" id="{6DB7977C-9517-4742-A6C5-1C568ED1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65193216" name="Chart 1039">
          <a:extLst>
            <a:ext uri="{FF2B5EF4-FFF2-40B4-BE49-F238E27FC236}">
              <a16:creationId xmlns:a16="http://schemas.microsoft.com/office/drawing/2014/main" id="{634F1DFE-4E83-49B9-B76C-1A7A4E889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65193217" name="Chart 1042">
          <a:extLst>
            <a:ext uri="{FF2B5EF4-FFF2-40B4-BE49-F238E27FC236}">
              <a16:creationId xmlns:a16="http://schemas.microsoft.com/office/drawing/2014/main" id="{ED9AE370-DCDF-4AFE-81B0-225A81832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65193218" name="Chart 1043">
          <a:extLst>
            <a:ext uri="{FF2B5EF4-FFF2-40B4-BE49-F238E27FC236}">
              <a16:creationId xmlns:a16="http://schemas.microsoft.com/office/drawing/2014/main" id="{D00B02F8-C834-4626-8413-626FB6423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65193219" name="Chart 1045">
          <a:extLst>
            <a:ext uri="{FF2B5EF4-FFF2-40B4-BE49-F238E27FC236}">
              <a16:creationId xmlns:a16="http://schemas.microsoft.com/office/drawing/2014/main" id="{0DD45DCD-147E-4473-8660-689E063FF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65193220" name="Chart 1047">
          <a:extLst>
            <a:ext uri="{FF2B5EF4-FFF2-40B4-BE49-F238E27FC236}">
              <a16:creationId xmlns:a16="http://schemas.microsoft.com/office/drawing/2014/main" id="{D9766056-3BAE-4613-8E29-86EAE916E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65193221" name="Chart 1049">
          <a:extLst>
            <a:ext uri="{FF2B5EF4-FFF2-40B4-BE49-F238E27FC236}">
              <a16:creationId xmlns:a16="http://schemas.microsoft.com/office/drawing/2014/main" id="{3FAC6F09-12F2-4269-B9D5-751B410A9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65193222" name="Chart 1052">
          <a:extLst>
            <a:ext uri="{FF2B5EF4-FFF2-40B4-BE49-F238E27FC236}">
              <a16:creationId xmlns:a16="http://schemas.microsoft.com/office/drawing/2014/main" id="{8666CB86-BEB4-4FCD-B492-86B2EED52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65193223" name="Chart 1054">
          <a:extLst>
            <a:ext uri="{FF2B5EF4-FFF2-40B4-BE49-F238E27FC236}">
              <a16:creationId xmlns:a16="http://schemas.microsoft.com/office/drawing/2014/main" id="{BCADBEE5-6DAE-465C-AA46-33AA3C47B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65193224" name="Chart 1056">
          <a:extLst>
            <a:ext uri="{FF2B5EF4-FFF2-40B4-BE49-F238E27FC236}">
              <a16:creationId xmlns:a16="http://schemas.microsoft.com/office/drawing/2014/main" id="{2E60A57F-20DD-4744-A297-7BEEB4A4A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514350</xdr:colOff>
      <xdr:row>317</xdr:row>
      <xdr:rowOff>247650</xdr:rowOff>
    </xdr:from>
    <xdr:to>
      <xdr:col>0</xdr:col>
      <xdr:colOff>1114425</xdr:colOff>
      <xdr:row>321</xdr:row>
      <xdr:rowOff>133350</xdr:rowOff>
    </xdr:to>
    <xdr:pic>
      <xdr:nvPicPr>
        <xdr:cNvPr id="65193225" name="Picture 15" descr="Imagen1">
          <a:extLst>
            <a:ext uri="{FF2B5EF4-FFF2-40B4-BE49-F238E27FC236}">
              <a16:creationId xmlns:a16="http://schemas.microsoft.com/office/drawing/2014/main" id="{5E80D1AE-E67F-4DC6-A4E4-58AE60085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24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123825</xdr:rowOff>
    </xdr:from>
    <xdr:to>
      <xdr:col>1</xdr:col>
      <xdr:colOff>1543050</xdr:colOff>
      <xdr:row>5</xdr:row>
      <xdr:rowOff>57150</xdr:rowOff>
    </xdr:to>
    <xdr:pic>
      <xdr:nvPicPr>
        <xdr:cNvPr id="53056674" name="Picture 1" descr="Imagen1">
          <a:extLst>
            <a:ext uri="{FF2B5EF4-FFF2-40B4-BE49-F238E27FC236}">
              <a16:creationId xmlns:a16="http://schemas.microsoft.com/office/drawing/2014/main" id="{ABB70BF3-B313-42DD-9DE7-B48E4B0D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85750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418</xdr:row>
      <xdr:rowOff>114300</xdr:rowOff>
    </xdr:from>
    <xdr:to>
      <xdr:col>1</xdr:col>
      <xdr:colOff>1581150</xdr:colOff>
      <xdr:row>422</xdr:row>
      <xdr:rowOff>0</xdr:rowOff>
    </xdr:to>
    <xdr:pic>
      <xdr:nvPicPr>
        <xdr:cNvPr id="53056675" name="Picture 43" descr="Imagen1">
          <a:extLst>
            <a:ext uri="{FF2B5EF4-FFF2-40B4-BE49-F238E27FC236}">
              <a16:creationId xmlns:a16="http://schemas.microsoft.com/office/drawing/2014/main" id="{4A4B4A13-14A6-4A78-8183-80F6ACC7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601325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28703" name="Chart 3">
          <a:extLst>
            <a:ext uri="{FF2B5EF4-FFF2-40B4-BE49-F238E27FC236}">
              <a16:creationId xmlns:a16="http://schemas.microsoft.com/office/drawing/2014/main" id="{0DE8459E-5B50-427D-B587-912D71881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EC75A390-F71E-4A31-805A-B5CAC5BB0852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28705" name="Chart 6">
          <a:extLst>
            <a:ext uri="{FF2B5EF4-FFF2-40B4-BE49-F238E27FC236}">
              <a16:creationId xmlns:a16="http://schemas.microsoft.com/office/drawing/2014/main" id="{CB7F4348-B65B-4DA5-B233-B40F59306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839A7423-1BF9-47D7-842E-08F11CB149E4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C34D991A-733D-40A1-8517-62A40580B330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66528708" name="Chart 9">
          <a:extLst>
            <a:ext uri="{FF2B5EF4-FFF2-40B4-BE49-F238E27FC236}">
              <a16:creationId xmlns:a16="http://schemas.microsoft.com/office/drawing/2014/main" id="{BF5F6D1B-7B27-4FC0-8597-47B47AC78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1AC21CF5-77D2-4003-83DF-D121EE5A8762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28710" name="Chart 12">
          <a:extLst>
            <a:ext uri="{FF2B5EF4-FFF2-40B4-BE49-F238E27FC236}">
              <a16:creationId xmlns:a16="http://schemas.microsoft.com/office/drawing/2014/main" id="{F65CD99F-14ED-48FE-BC76-06B34920A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64D77108-9B0E-4118-9F8F-830CC6DD96D9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28712" name="Picture 15" descr="Imagen1">
          <a:extLst>
            <a:ext uri="{FF2B5EF4-FFF2-40B4-BE49-F238E27FC236}">
              <a16:creationId xmlns:a16="http://schemas.microsoft.com/office/drawing/2014/main" id="{BA0DEDFB-09DF-43AF-B80E-B71C1828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28713" name="Chart 17">
          <a:extLst>
            <a:ext uri="{FF2B5EF4-FFF2-40B4-BE49-F238E27FC236}">
              <a16:creationId xmlns:a16="http://schemas.microsoft.com/office/drawing/2014/main" id="{530944F7-C8E8-4577-AF89-DB1224925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E8935050-0F5A-4D90-AB95-94FE79B8A2F7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28715" name="Chart 21">
          <a:extLst>
            <a:ext uri="{FF2B5EF4-FFF2-40B4-BE49-F238E27FC236}">
              <a16:creationId xmlns:a16="http://schemas.microsoft.com/office/drawing/2014/main" id="{4B43D644-05FA-4080-BA05-6989012A3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B06C2B28-A1CD-4BFD-AF53-89BB8524F0F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FF4C8B4A-A19B-41C8-854B-24C414CB4838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28718" name="Chart 24">
          <a:extLst>
            <a:ext uri="{FF2B5EF4-FFF2-40B4-BE49-F238E27FC236}">
              <a16:creationId xmlns:a16="http://schemas.microsoft.com/office/drawing/2014/main" id="{18CB574E-A82A-4D9A-8063-DD25F5182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B9A886C4-6B36-486C-92BB-15520E853F01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28720" name="Chart 28">
          <a:extLst>
            <a:ext uri="{FF2B5EF4-FFF2-40B4-BE49-F238E27FC236}">
              <a16:creationId xmlns:a16="http://schemas.microsoft.com/office/drawing/2014/main" id="{98EDC63C-6118-404D-89D0-9B54E0A78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AED35ACF-580A-46D2-9DA3-A895475ABA27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A884E595-0499-4199-888C-69CC1DD95929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28723" name="Chart 32">
          <a:extLst>
            <a:ext uri="{FF2B5EF4-FFF2-40B4-BE49-F238E27FC236}">
              <a16:creationId xmlns:a16="http://schemas.microsoft.com/office/drawing/2014/main" id="{EAB05272-9BE0-4CF0-910D-26BE03846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39D3F2CA-EF14-4A39-A432-A37DD6C5539C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832BBECB-12FC-4989-9960-D2BAFE3FFFFB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28726" name="Chart 36">
          <a:extLst>
            <a:ext uri="{FF2B5EF4-FFF2-40B4-BE49-F238E27FC236}">
              <a16:creationId xmlns:a16="http://schemas.microsoft.com/office/drawing/2014/main" id="{0F6F899D-0094-4360-9986-9AB66AF7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CD2AA481-95CE-4A4B-A299-60491D7B9002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3763215B-B72E-422D-A430-6E5581913B6F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28729" name="Chart 40">
          <a:extLst>
            <a:ext uri="{FF2B5EF4-FFF2-40B4-BE49-F238E27FC236}">
              <a16:creationId xmlns:a16="http://schemas.microsoft.com/office/drawing/2014/main" id="{73601D4D-DFA3-4706-94A4-181251087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0DB472AD-11D5-470E-BA6F-87787F2DBC40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5885C8E8-8C3F-4190-8C4E-865AD1A452A0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28732" name="Chart 44">
          <a:extLst>
            <a:ext uri="{FF2B5EF4-FFF2-40B4-BE49-F238E27FC236}">
              <a16:creationId xmlns:a16="http://schemas.microsoft.com/office/drawing/2014/main" id="{041B6A92-6856-45B4-BAAD-584E599C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AEA216C5-B38A-4FB2-8371-097482186E08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8F967060-4718-4CC9-92D9-3DEA4D49E1B6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28735" name="Chart 48">
          <a:extLst>
            <a:ext uri="{FF2B5EF4-FFF2-40B4-BE49-F238E27FC236}">
              <a16:creationId xmlns:a16="http://schemas.microsoft.com/office/drawing/2014/main" id="{2F5B0E97-0304-4B2E-B5F2-C93F6175A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51B32D95-FA53-45E0-AAE0-82BF9D93BFA3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52E03A0C-8A1D-42E6-B394-0985E24F9511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257175</xdr:colOff>
      <xdr:row>546</xdr:row>
      <xdr:rowOff>123825</xdr:rowOff>
    </xdr:from>
    <xdr:to>
      <xdr:col>1</xdr:col>
      <xdr:colOff>238125</xdr:colOff>
      <xdr:row>549</xdr:row>
      <xdr:rowOff>133350</xdr:rowOff>
    </xdr:to>
    <xdr:pic>
      <xdr:nvPicPr>
        <xdr:cNvPr id="66528738" name="Picture 15" descr="Imagen1">
          <a:extLst>
            <a:ext uri="{FF2B5EF4-FFF2-40B4-BE49-F238E27FC236}">
              <a16:creationId xmlns:a16="http://schemas.microsoft.com/office/drawing/2014/main" id="{17BC4141-75D0-4CB7-B4C4-F83376B1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5870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0.84462</cdr:x>
      <cdr:y>0.86096</cdr:y>
    </cdr:from>
    <cdr:to>
      <cdr:x>0.97892</cdr:x>
      <cdr:y>0.95624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="90" zoomScaleNormal="9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4.7109375" bestFit="1" customWidth="1"/>
    <col min="7" max="7" width="12.85546875" customWidth="1"/>
    <col min="8" max="8" width="14.7109375" bestFit="1" customWidth="1"/>
    <col min="9" max="9" width="14.7109375" customWidth="1"/>
    <col min="10" max="10" width="13.85546875" customWidth="1"/>
    <col min="11" max="11" width="14.7109375" bestFit="1" customWidth="1"/>
    <col min="12" max="13" width="12.7109375" customWidth="1"/>
    <col min="14" max="14" width="13.5703125" bestFit="1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">
      <c r="A4" s="189" t="s">
        <v>164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7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7" t="s">
        <v>62</v>
      </c>
    </row>
    <row r="8" spans="1:15" ht="18" customHeight="1" x14ac:dyDescent="0.2">
      <c r="A8" s="75"/>
      <c r="B8" s="37" t="s">
        <v>21</v>
      </c>
      <c r="C8" s="76">
        <f>SUM(C9:C46)</f>
        <v>47241853805.202911</v>
      </c>
      <c r="D8" s="76">
        <f>SUM(D9:D46)</f>
        <v>217334090.13862067</v>
      </c>
      <c r="E8" s="76">
        <f t="shared" ref="E8:N8" si="0">SUM(E9:E46)</f>
        <v>6699870166.4420795</v>
      </c>
      <c r="F8" s="76">
        <f t="shared" si="0"/>
        <v>12674100441.259995</v>
      </c>
      <c r="G8" s="76">
        <f t="shared" si="0"/>
        <v>451324169.52655125</v>
      </c>
      <c r="H8" s="76">
        <f t="shared" si="0"/>
        <v>12621398311.915857</v>
      </c>
      <c r="I8" s="76">
        <f t="shared" si="0"/>
        <v>510003565.17068964</v>
      </c>
      <c r="J8" s="76">
        <f t="shared" si="0"/>
        <v>523702113.62827581</v>
      </c>
      <c r="K8" s="76">
        <f t="shared" si="0"/>
        <v>10229237452.643618</v>
      </c>
      <c r="L8" s="76">
        <f t="shared" si="0"/>
        <v>453328725.16999996</v>
      </c>
      <c r="M8" s="76">
        <f t="shared" si="0"/>
        <v>756358520.3875854</v>
      </c>
      <c r="N8" s="76">
        <f t="shared" si="0"/>
        <v>2105196248.9196236</v>
      </c>
      <c r="O8" s="64">
        <f>SUM(O9:O46)</f>
        <v>99.999999999999986</v>
      </c>
    </row>
    <row r="9" spans="1:15" ht="15.95" customHeight="1" x14ac:dyDescent="0.2">
      <c r="A9" s="47">
        <v>1</v>
      </c>
      <c r="B9" s="102" t="s">
        <v>87</v>
      </c>
      <c r="C9" s="76">
        <f t="shared" ref="C9:C46" si="1">SUM(D9:N9)</f>
        <v>11232640347.659998</v>
      </c>
      <c r="D9" s="49">
        <v>46724778.490000002</v>
      </c>
      <c r="E9" s="49">
        <v>1628636670.5500002</v>
      </c>
      <c r="F9" s="49">
        <v>2729204119.9400001</v>
      </c>
      <c r="G9" s="49">
        <v>257130769.56999999</v>
      </c>
      <c r="H9" s="49">
        <v>4293154462.5999999</v>
      </c>
      <c r="I9" s="49">
        <v>116041096.90000001</v>
      </c>
      <c r="J9" s="49">
        <v>212980064.88</v>
      </c>
      <c r="K9" s="49">
        <v>1374334893.8200002</v>
      </c>
      <c r="L9" s="49">
        <v>0</v>
      </c>
      <c r="M9" s="49">
        <v>121250212.67</v>
      </c>
      <c r="N9" s="49">
        <v>453183278.24000001</v>
      </c>
      <c r="O9" s="60">
        <f>(C9/$C$8*100)</f>
        <v>23.776883087561878</v>
      </c>
    </row>
    <row r="10" spans="1:15" ht="15.95" customHeight="1" x14ac:dyDescent="0.2">
      <c r="A10" s="47">
        <v>2</v>
      </c>
      <c r="B10" s="52" t="s">
        <v>112</v>
      </c>
      <c r="C10" s="76">
        <f t="shared" si="1"/>
        <v>7746047636.1799965</v>
      </c>
      <c r="D10" s="49">
        <v>32345501.489999995</v>
      </c>
      <c r="E10" s="49">
        <v>203493412.73000002</v>
      </c>
      <c r="F10" s="49">
        <v>7016095984.2699976</v>
      </c>
      <c r="G10" s="49">
        <v>6910676.7600000007</v>
      </c>
      <c r="H10" s="49">
        <v>155661985.63</v>
      </c>
      <c r="I10" s="49">
        <v>742874.95</v>
      </c>
      <c r="J10" s="49">
        <v>2608422.7300000004</v>
      </c>
      <c r="K10" s="49">
        <v>291670150.61000001</v>
      </c>
      <c r="L10" s="49">
        <v>0</v>
      </c>
      <c r="M10" s="49">
        <v>8353033.9400000004</v>
      </c>
      <c r="N10" s="49">
        <v>28165593.070000004</v>
      </c>
      <c r="O10" s="60">
        <f t="shared" ref="O10:O46" si="2">(C10/$C$8*100)</f>
        <v>16.396578483393252</v>
      </c>
    </row>
    <row r="11" spans="1:15" ht="15.95" customHeight="1" x14ac:dyDescent="0.2">
      <c r="A11" s="47">
        <v>3</v>
      </c>
      <c r="B11" s="52" t="s">
        <v>117</v>
      </c>
      <c r="C11" s="76">
        <f t="shared" si="1"/>
        <v>6718292104.2600002</v>
      </c>
      <c r="D11" s="49">
        <v>38322450.740000002</v>
      </c>
      <c r="E11" s="49">
        <v>1460201127.5899999</v>
      </c>
      <c r="F11" s="49">
        <v>136758973.98000002</v>
      </c>
      <c r="G11" s="49">
        <v>32564943.57</v>
      </c>
      <c r="H11" s="49">
        <v>2324087766.4899998</v>
      </c>
      <c r="I11" s="49">
        <v>250771927.87999997</v>
      </c>
      <c r="J11" s="49">
        <v>67008651.079999998</v>
      </c>
      <c r="K11" s="49">
        <v>1915497115.51</v>
      </c>
      <c r="L11" s="49">
        <v>0</v>
      </c>
      <c r="M11" s="49">
        <v>98098457.269999996</v>
      </c>
      <c r="N11" s="49">
        <v>394980690.14999998</v>
      </c>
      <c r="O11" s="60">
        <f t="shared" si="2"/>
        <v>14.221059427435279</v>
      </c>
    </row>
    <row r="12" spans="1:15" ht="15.95" customHeight="1" x14ac:dyDescent="0.2">
      <c r="A12" s="47">
        <v>4</v>
      </c>
      <c r="B12" s="52" t="s">
        <v>96</v>
      </c>
      <c r="C12" s="76">
        <f t="shared" si="1"/>
        <v>5272409024.4499998</v>
      </c>
      <c r="D12" s="49">
        <v>17605648.140000001</v>
      </c>
      <c r="E12" s="49">
        <v>1093454066.6700001</v>
      </c>
      <c r="F12" s="49">
        <v>175257410.69999999</v>
      </c>
      <c r="G12" s="49">
        <v>92920055.700000018</v>
      </c>
      <c r="H12" s="49">
        <v>2128529854.3299999</v>
      </c>
      <c r="I12" s="49">
        <v>9361399.6999999993</v>
      </c>
      <c r="J12" s="49">
        <v>36750076.729999997</v>
      </c>
      <c r="K12" s="49">
        <v>1376536042.7299998</v>
      </c>
      <c r="L12" s="49">
        <v>0</v>
      </c>
      <c r="M12" s="49">
        <v>69706474.609999985</v>
      </c>
      <c r="N12" s="49">
        <v>272287995.13999999</v>
      </c>
      <c r="O12" s="60">
        <f t="shared" si="2"/>
        <v>11.160461751120636</v>
      </c>
    </row>
    <row r="13" spans="1:15" ht="15.95" customHeight="1" x14ac:dyDescent="0.2">
      <c r="A13" s="47">
        <v>5</v>
      </c>
      <c r="B13" s="52" t="s">
        <v>88</v>
      </c>
      <c r="C13" s="76">
        <f t="shared" si="1"/>
        <v>3834304891.8199997</v>
      </c>
      <c r="D13" s="49">
        <v>1147998.8900000001</v>
      </c>
      <c r="E13" s="49">
        <v>111143680.77</v>
      </c>
      <c r="F13" s="49">
        <v>473052827.46999997</v>
      </c>
      <c r="G13" s="49">
        <v>21747264.879999999</v>
      </c>
      <c r="H13" s="49">
        <v>1777273552.3099999</v>
      </c>
      <c r="I13" s="49">
        <v>35018851.390000001</v>
      </c>
      <c r="J13" s="49">
        <v>81102262.169999987</v>
      </c>
      <c r="K13" s="49">
        <v>1038664115.9400001</v>
      </c>
      <c r="L13" s="49">
        <v>0</v>
      </c>
      <c r="M13" s="49">
        <v>64229362.99000001</v>
      </c>
      <c r="N13" s="49">
        <v>230924975.00999999</v>
      </c>
      <c r="O13" s="60">
        <f t="shared" si="2"/>
        <v>8.1163302939600452</v>
      </c>
    </row>
    <row r="14" spans="1:15" ht="15.95" customHeight="1" x14ac:dyDescent="0.2">
      <c r="A14" s="47">
        <v>6</v>
      </c>
      <c r="B14" s="52" t="s">
        <v>93</v>
      </c>
      <c r="C14" s="76">
        <f t="shared" si="1"/>
        <v>3425083362.0300002</v>
      </c>
      <c r="D14" s="49">
        <v>8479622.7300000004</v>
      </c>
      <c r="E14" s="49">
        <v>115075639.69999999</v>
      </c>
      <c r="F14" s="49">
        <v>109878000.33999999</v>
      </c>
      <c r="G14" s="49">
        <v>16851149.66</v>
      </c>
      <c r="H14" s="49">
        <v>1451838910.49</v>
      </c>
      <c r="I14" s="49">
        <v>45202900.49000001</v>
      </c>
      <c r="J14" s="49">
        <v>89908864.62999998</v>
      </c>
      <c r="K14" s="49">
        <v>1014196421.2600001</v>
      </c>
      <c r="L14" s="49">
        <v>0</v>
      </c>
      <c r="M14" s="49">
        <v>81664707.089999989</v>
      </c>
      <c r="N14" s="49">
        <v>491987145.63999999</v>
      </c>
      <c r="O14" s="60">
        <f t="shared" si="2"/>
        <v>7.2501036393554559</v>
      </c>
    </row>
    <row r="15" spans="1:15" ht="15.95" customHeight="1" x14ac:dyDescent="0.2">
      <c r="A15" s="47">
        <v>7</v>
      </c>
      <c r="B15" s="52" t="s">
        <v>92</v>
      </c>
      <c r="C15" s="76">
        <f t="shared" si="1"/>
        <v>1610127802.3786206</v>
      </c>
      <c r="D15" s="49">
        <v>65793637.838275857</v>
      </c>
      <c r="E15" s="49">
        <v>9724983.1103448272</v>
      </c>
      <c r="F15" s="49">
        <v>1534609181.4300001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3.408265494867798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984124350.80137932</v>
      </c>
      <c r="D16" s="49">
        <v>67125.199310344833</v>
      </c>
      <c r="E16" s="49">
        <v>709235398.13068962</v>
      </c>
      <c r="F16" s="49">
        <v>3108519.27</v>
      </c>
      <c r="G16" s="49">
        <v>2190094.8175862068</v>
      </c>
      <c r="H16" s="49">
        <v>38489309.09206897</v>
      </c>
      <c r="I16" s="49">
        <v>30789901.306896556</v>
      </c>
      <c r="J16" s="49">
        <v>1436209.0689655172</v>
      </c>
      <c r="K16" s="49">
        <v>140546230.17000002</v>
      </c>
      <c r="L16" s="49">
        <v>0</v>
      </c>
      <c r="M16" s="49">
        <v>35263405.736551732</v>
      </c>
      <c r="N16" s="49">
        <v>22998158.009310346</v>
      </c>
      <c r="O16" s="60">
        <f t="shared" si="2"/>
        <v>2.0831620089662826</v>
      </c>
    </row>
    <row r="17" spans="1:15" ht="15.95" customHeight="1" x14ac:dyDescent="0.2">
      <c r="A17" s="47">
        <v>9</v>
      </c>
      <c r="B17" s="52" t="s">
        <v>122</v>
      </c>
      <c r="C17" s="76">
        <f t="shared" si="1"/>
        <v>956111791.97859573</v>
      </c>
      <c r="D17" s="49">
        <v>0</v>
      </c>
      <c r="E17" s="49">
        <v>814043257.66311431</v>
      </c>
      <c r="F17" s="49">
        <v>0</v>
      </c>
      <c r="G17" s="49">
        <v>10458100.856551208</v>
      </c>
      <c r="H17" s="49">
        <v>86792567.635858461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44817865.823071808</v>
      </c>
      <c r="O17" s="60">
        <f t="shared" si="2"/>
        <v>2.0238659471768989</v>
      </c>
    </row>
    <row r="18" spans="1:15" ht="15.95" customHeight="1" x14ac:dyDescent="0.2">
      <c r="A18" s="47">
        <v>10</v>
      </c>
      <c r="B18" s="52" t="s">
        <v>78</v>
      </c>
      <c r="C18" s="76">
        <f t="shared" si="1"/>
        <v>699991173.5962069</v>
      </c>
      <c r="D18" s="49">
        <v>0</v>
      </c>
      <c r="E18" s="49">
        <v>230708.50793103446</v>
      </c>
      <c r="F18" s="49">
        <v>0</v>
      </c>
      <c r="G18" s="49">
        <v>11694.480689655173</v>
      </c>
      <c r="H18" s="49">
        <v>1149207.5910344827</v>
      </c>
      <c r="I18" s="49">
        <v>367221.81931034481</v>
      </c>
      <c r="J18" s="49">
        <v>15153983.213448277</v>
      </c>
      <c r="K18" s="49">
        <v>674820256.78827596</v>
      </c>
      <c r="L18" s="49">
        <v>0</v>
      </c>
      <c r="M18" s="49">
        <v>5013077.6424137931</v>
      </c>
      <c r="N18" s="49">
        <v>3245023.5531034484</v>
      </c>
      <c r="O18" s="60">
        <f t="shared" si="2"/>
        <v>1.4817182587341957</v>
      </c>
    </row>
    <row r="19" spans="1:15" ht="15.95" customHeight="1" x14ac:dyDescent="0.2">
      <c r="A19" s="47">
        <v>11</v>
      </c>
      <c r="B19" s="52" t="s">
        <v>90</v>
      </c>
      <c r="C19" s="76">
        <f t="shared" si="1"/>
        <v>689447892.45310342</v>
      </c>
      <c r="D19" s="49">
        <v>0</v>
      </c>
      <c r="E19" s="49">
        <v>404424.18551724142</v>
      </c>
      <c r="F19" s="49">
        <v>0</v>
      </c>
      <c r="G19" s="49">
        <v>98918.962758620677</v>
      </c>
      <c r="H19" s="49">
        <v>83992145.676896542</v>
      </c>
      <c r="I19" s="49">
        <v>1890017.8113793104</v>
      </c>
      <c r="J19" s="49">
        <v>1129065.46</v>
      </c>
      <c r="K19" s="49">
        <v>558463682.51517248</v>
      </c>
      <c r="L19" s="49">
        <v>0</v>
      </c>
      <c r="M19" s="49">
        <v>10103934.79413793</v>
      </c>
      <c r="N19" s="49">
        <v>33365703.047241382</v>
      </c>
      <c r="O19" s="60">
        <f t="shared" si="2"/>
        <v>1.4594005885035191</v>
      </c>
    </row>
    <row r="20" spans="1:15" ht="15.95" customHeight="1" x14ac:dyDescent="0.2">
      <c r="A20" s="47">
        <v>12</v>
      </c>
      <c r="B20" s="52" t="s">
        <v>100</v>
      </c>
      <c r="C20" s="76">
        <f t="shared" si="1"/>
        <v>470274290.92999995</v>
      </c>
      <c r="D20" s="49">
        <v>0</v>
      </c>
      <c r="E20" s="49">
        <v>14436723.32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453328725.16999996</v>
      </c>
      <c r="M20" s="49">
        <v>0</v>
      </c>
      <c r="N20" s="49">
        <v>2508842.44</v>
      </c>
      <c r="O20" s="60">
        <f t="shared" si="2"/>
        <v>0.99546112832305278</v>
      </c>
    </row>
    <row r="21" spans="1:15" ht="15.95" customHeight="1" x14ac:dyDescent="0.2">
      <c r="A21" s="47">
        <v>13</v>
      </c>
      <c r="B21" s="52" t="s">
        <v>98</v>
      </c>
      <c r="C21" s="76">
        <f t="shared" si="1"/>
        <v>458964506.51827461</v>
      </c>
      <c r="D21" s="49">
        <v>2493631.4965517242</v>
      </c>
      <c r="E21" s="49">
        <v>97872.448275862072</v>
      </c>
      <c r="F21" s="49">
        <v>0</v>
      </c>
      <c r="G21" s="49">
        <v>74260.004827586221</v>
      </c>
      <c r="H21" s="49">
        <v>11450836.666551726</v>
      </c>
      <c r="I21" s="49">
        <v>149479.61551724136</v>
      </c>
      <c r="J21" s="49">
        <v>245456.22793103449</v>
      </c>
      <c r="K21" s="49">
        <v>284032884.68999976</v>
      </c>
      <c r="L21" s="49">
        <v>0</v>
      </c>
      <c r="M21" s="49">
        <v>134138716.23999903</v>
      </c>
      <c r="N21" s="49">
        <v>26281369.128620692</v>
      </c>
      <c r="O21" s="60">
        <f t="shared" si="2"/>
        <v>0.97152094922178345</v>
      </c>
    </row>
    <row r="22" spans="1:15" ht="15.95" customHeight="1" x14ac:dyDescent="0.2">
      <c r="A22" s="47">
        <v>14</v>
      </c>
      <c r="B22" s="52" t="s">
        <v>103</v>
      </c>
      <c r="C22" s="76">
        <f t="shared" si="1"/>
        <v>426625392.36000001</v>
      </c>
      <c r="D22" s="49">
        <v>0</v>
      </c>
      <c r="E22" s="49">
        <v>273004.37</v>
      </c>
      <c r="F22" s="49">
        <v>0</v>
      </c>
      <c r="G22" s="49">
        <v>0</v>
      </c>
      <c r="H22" s="49">
        <v>1214497.07</v>
      </c>
      <c r="I22" s="49">
        <v>173771.35</v>
      </c>
      <c r="J22" s="49">
        <v>2417845.3000000003</v>
      </c>
      <c r="K22" s="49">
        <v>377639160.42000002</v>
      </c>
      <c r="L22" s="49">
        <v>0</v>
      </c>
      <c r="M22" s="49">
        <v>43452109.040000007</v>
      </c>
      <c r="N22" s="49">
        <v>1455004.81</v>
      </c>
      <c r="O22" s="60">
        <f t="shared" si="2"/>
        <v>0.9030665776138832</v>
      </c>
    </row>
    <row r="23" spans="1:15" ht="15.95" customHeight="1" x14ac:dyDescent="0.2">
      <c r="A23" s="47">
        <v>15</v>
      </c>
      <c r="B23" s="52" t="s">
        <v>110</v>
      </c>
      <c r="C23" s="76">
        <f t="shared" si="1"/>
        <v>348994607.08000004</v>
      </c>
      <c r="D23" s="78">
        <v>913273.60000000009</v>
      </c>
      <c r="E23" s="78">
        <v>15193030.77</v>
      </c>
      <c r="F23" s="78">
        <v>0</v>
      </c>
      <c r="G23" s="78">
        <v>9789834.7899999991</v>
      </c>
      <c r="H23" s="78">
        <v>130374885.66000003</v>
      </c>
      <c r="I23" s="78">
        <v>1771164.5099999998</v>
      </c>
      <c r="J23" s="78">
        <v>3510977.86</v>
      </c>
      <c r="K23" s="78">
        <v>163525263.40000001</v>
      </c>
      <c r="L23" s="78">
        <v>0</v>
      </c>
      <c r="M23" s="78">
        <v>5533796.9699999997</v>
      </c>
      <c r="N23" s="78">
        <v>18382379.520000003</v>
      </c>
      <c r="O23" s="60">
        <f t="shared" si="2"/>
        <v>0.73874028847183815</v>
      </c>
    </row>
    <row r="24" spans="1:15" ht="15.95" customHeight="1" x14ac:dyDescent="0.2">
      <c r="A24" s="47">
        <v>16</v>
      </c>
      <c r="B24" s="51" t="s">
        <v>111</v>
      </c>
      <c r="C24" s="76">
        <f t="shared" si="1"/>
        <v>286541075.78482759</v>
      </c>
      <c r="D24" s="49">
        <v>59094.288620689666</v>
      </c>
      <c r="E24" s="49">
        <v>4654873.5920689665</v>
      </c>
      <c r="F24" s="49">
        <v>1048257.89</v>
      </c>
      <c r="G24" s="49">
        <v>0</v>
      </c>
      <c r="H24" s="49">
        <v>4784355.133103448</v>
      </c>
      <c r="I24" s="49">
        <v>219106.2196551724</v>
      </c>
      <c r="J24" s="49">
        <v>22712.813448275861</v>
      </c>
      <c r="K24" s="49">
        <v>274258469.50344831</v>
      </c>
      <c r="L24" s="49">
        <v>0</v>
      </c>
      <c r="M24" s="49">
        <v>70234.423448275862</v>
      </c>
      <c r="N24" s="49">
        <v>1423971.9210344828</v>
      </c>
      <c r="O24" s="60">
        <f t="shared" si="2"/>
        <v>0.6065407106299241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283954596.33655173</v>
      </c>
      <c r="D25" s="49">
        <v>0</v>
      </c>
      <c r="E25" s="49">
        <v>119271280.11655171</v>
      </c>
      <c r="F25" s="49">
        <v>0</v>
      </c>
      <c r="G25" s="49">
        <v>0</v>
      </c>
      <c r="H25" s="49">
        <v>37620554.946206905</v>
      </c>
      <c r="I25" s="49">
        <v>0</v>
      </c>
      <c r="J25" s="49">
        <v>338902.10172413796</v>
      </c>
      <c r="K25" s="49">
        <v>114549959.68724139</v>
      </c>
      <c r="L25" s="49">
        <v>0</v>
      </c>
      <c r="M25" s="49">
        <v>5690199.1886206893</v>
      </c>
      <c r="N25" s="49">
        <v>6483700.2962068971</v>
      </c>
      <c r="O25" s="60">
        <f t="shared" si="2"/>
        <v>0.60106573613180014</v>
      </c>
    </row>
    <row r="26" spans="1:15" ht="15.95" customHeight="1" x14ac:dyDescent="0.2">
      <c r="A26" s="47">
        <v>18</v>
      </c>
      <c r="B26" s="52" t="s">
        <v>97</v>
      </c>
      <c r="C26" s="76">
        <f t="shared" si="1"/>
        <v>245005305.88965517</v>
      </c>
      <c r="D26" s="49">
        <v>0</v>
      </c>
      <c r="E26" s="49">
        <v>10140540.979655173</v>
      </c>
      <c r="F26" s="49">
        <v>234864764.91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0.51861916109369921</v>
      </c>
    </row>
    <row r="27" spans="1:15" ht="15.95" customHeight="1" x14ac:dyDescent="0.2">
      <c r="A27" s="47">
        <v>19</v>
      </c>
      <c r="B27" s="52" t="s">
        <v>106</v>
      </c>
      <c r="C27" s="76">
        <f t="shared" si="1"/>
        <v>228306394.91</v>
      </c>
      <c r="D27" s="49">
        <v>0</v>
      </c>
      <c r="E27" s="49">
        <v>224627179.63999999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3679215.2700000005</v>
      </c>
      <c r="N27" s="49">
        <v>0</v>
      </c>
      <c r="O27" s="60">
        <f t="shared" si="2"/>
        <v>0.48327145638991803</v>
      </c>
    </row>
    <row r="28" spans="1:15" ht="15.95" customHeight="1" x14ac:dyDescent="0.2">
      <c r="A28" s="47">
        <v>20</v>
      </c>
      <c r="B28" s="51" t="s">
        <v>105</v>
      </c>
      <c r="C28" s="76">
        <f t="shared" si="1"/>
        <v>223678744.71000001</v>
      </c>
      <c r="D28" s="49">
        <v>0</v>
      </c>
      <c r="E28" s="49">
        <v>0</v>
      </c>
      <c r="F28" s="49">
        <v>223678744.71000001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0.47347579888019864</v>
      </c>
    </row>
    <row r="29" spans="1:15" ht="15.95" customHeight="1" x14ac:dyDescent="0.2">
      <c r="A29" s="47">
        <v>21</v>
      </c>
      <c r="B29" s="52" t="s">
        <v>115</v>
      </c>
      <c r="C29" s="76">
        <f t="shared" si="1"/>
        <v>210413178.37499997</v>
      </c>
      <c r="D29" s="49">
        <v>3761.19</v>
      </c>
      <c r="E29" s="49">
        <v>66750588.790000007</v>
      </c>
      <c r="F29" s="49">
        <v>13595954.799999997</v>
      </c>
      <c r="G29" s="49">
        <v>411317.46</v>
      </c>
      <c r="H29" s="49">
        <v>10769284.91</v>
      </c>
      <c r="I29" s="49">
        <v>7390439.4700000007</v>
      </c>
      <c r="J29" s="49">
        <v>6307099.5799999991</v>
      </c>
      <c r="K29" s="49">
        <v>95910025.61499998</v>
      </c>
      <c r="L29" s="49">
        <v>0</v>
      </c>
      <c r="M29" s="49">
        <v>1470536.0800000003</v>
      </c>
      <c r="N29" s="49">
        <v>7804170.4800000004</v>
      </c>
      <c r="O29" s="60">
        <f t="shared" si="2"/>
        <v>0.44539568502670912</v>
      </c>
    </row>
    <row r="30" spans="1:15" ht="15.95" customHeight="1" x14ac:dyDescent="0.2">
      <c r="A30" s="47">
        <v>22</v>
      </c>
      <c r="B30" s="52" t="s">
        <v>80</v>
      </c>
      <c r="C30" s="76">
        <f t="shared" si="1"/>
        <v>204722287.03</v>
      </c>
      <c r="D30" s="49">
        <v>1702743.6199999999</v>
      </c>
      <c r="E30" s="49">
        <v>26574826.549999997</v>
      </c>
      <c r="F30" s="49">
        <v>0</v>
      </c>
      <c r="G30" s="49">
        <v>0</v>
      </c>
      <c r="H30" s="49">
        <v>22071469.970000003</v>
      </c>
      <c r="I30" s="49">
        <v>1091560.96</v>
      </c>
      <c r="J30" s="49">
        <v>152138.69</v>
      </c>
      <c r="K30" s="49">
        <v>112193322.96000001</v>
      </c>
      <c r="L30" s="49">
        <v>0</v>
      </c>
      <c r="M30" s="49">
        <v>13337265.060000002</v>
      </c>
      <c r="N30" s="49">
        <v>27598959.219999999</v>
      </c>
      <c r="O30" s="60">
        <f t="shared" si="2"/>
        <v>0.43334939368415132</v>
      </c>
    </row>
    <row r="31" spans="1:15" ht="15.95" customHeight="1" x14ac:dyDescent="0.2">
      <c r="A31" s="47">
        <v>23</v>
      </c>
      <c r="B31" s="52" t="s">
        <v>83</v>
      </c>
      <c r="C31" s="76">
        <f t="shared" si="1"/>
        <v>203538766.1103448</v>
      </c>
      <c r="D31" s="49">
        <v>0</v>
      </c>
      <c r="E31" s="49">
        <v>0</v>
      </c>
      <c r="F31" s="49">
        <v>0</v>
      </c>
      <c r="G31" s="49">
        <v>22500</v>
      </c>
      <c r="H31" s="49">
        <v>4077.59</v>
      </c>
      <c r="I31" s="49">
        <v>0</v>
      </c>
      <c r="J31" s="49">
        <v>0</v>
      </c>
      <c r="K31" s="49">
        <v>203498610.93413791</v>
      </c>
      <c r="L31" s="49">
        <v>0</v>
      </c>
      <c r="M31" s="49">
        <v>4525.8620689655172</v>
      </c>
      <c r="N31" s="49">
        <v>9051.7241379310344</v>
      </c>
      <c r="O31" s="60">
        <f t="shared" si="2"/>
        <v>0.43084415558630845</v>
      </c>
    </row>
    <row r="32" spans="1:15" ht="15.95" customHeight="1" x14ac:dyDescent="0.2">
      <c r="A32" s="47">
        <v>24</v>
      </c>
      <c r="B32" s="52" t="s">
        <v>119</v>
      </c>
      <c r="C32" s="76">
        <f t="shared" si="1"/>
        <v>142830649.84758621</v>
      </c>
      <c r="D32" s="49">
        <v>0</v>
      </c>
      <c r="E32" s="49">
        <v>3542289.44862069</v>
      </c>
      <c r="F32" s="49">
        <v>3798185</v>
      </c>
      <c r="G32" s="49">
        <v>0</v>
      </c>
      <c r="H32" s="49">
        <v>3662873.5134482756</v>
      </c>
      <c r="I32" s="49">
        <v>1574359.9165517241</v>
      </c>
      <c r="J32" s="49">
        <v>934717.76275862078</v>
      </c>
      <c r="K32" s="49">
        <v>80865217.759655192</v>
      </c>
      <c r="L32" s="49">
        <v>0</v>
      </c>
      <c r="M32" s="49">
        <v>44998396.585517235</v>
      </c>
      <c r="N32" s="49">
        <v>3454609.8610344827</v>
      </c>
      <c r="O32" s="60">
        <f t="shared" si="2"/>
        <v>0.3023392147914733</v>
      </c>
    </row>
    <row r="33" spans="1:15" ht="15.95" customHeight="1" x14ac:dyDescent="0.2">
      <c r="A33" s="47">
        <v>25</v>
      </c>
      <c r="B33" s="52" t="s">
        <v>114</v>
      </c>
      <c r="C33" s="76">
        <f t="shared" si="1"/>
        <v>118104999.22000001</v>
      </c>
      <c r="D33" s="49">
        <v>0</v>
      </c>
      <c r="E33" s="49">
        <v>65147530.140000008</v>
      </c>
      <c r="F33" s="49">
        <v>3370</v>
      </c>
      <c r="G33" s="49">
        <v>6264</v>
      </c>
      <c r="H33" s="49">
        <v>29739128.919999998</v>
      </c>
      <c r="I33" s="49">
        <v>3540817.83</v>
      </c>
      <c r="J33" s="49">
        <v>579151.77999999991</v>
      </c>
      <c r="K33" s="49">
        <v>73076.59</v>
      </c>
      <c r="L33" s="49">
        <v>0</v>
      </c>
      <c r="M33" s="49">
        <v>372709.89999999997</v>
      </c>
      <c r="N33" s="49">
        <v>18642950.059999999</v>
      </c>
      <c r="O33" s="60">
        <f t="shared" si="2"/>
        <v>0.25000077199974885</v>
      </c>
    </row>
    <row r="34" spans="1:15" s="30" customFormat="1" ht="15.95" customHeight="1" x14ac:dyDescent="0.2">
      <c r="A34" s="77">
        <v>26</v>
      </c>
      <c r="B34" s="52" t="s">
        <v>95</v>
      </c>
      <c r="C34" s="76">
        <f t="shared" si="1"/>
        <v>63343473.890000001</v>
      </c>
      <c r="D34" s="49">
        <v>400562.06000000006</v>
      </c>
      <c r="E34" s="49">
        <v>353639.37</v>
      </c>
      <c r="F34" s="49">
        <v>0</v>
      </c>
      <c r="G34" s="49">
        <v>90658.66</v>
      </c>
      <c r="H34" s="49">
        <v>23285478.639999997</v>
      </c>
      <c r="I34" s="49">
        <v>1274074.1399999999</v>
      </c>
      <c r="J34" s="49">
        <v>825533.74</v>
      </c>
      <c r="K34" s="49">
        <v>27244119.609999999</v>
      </c>
      <c r="L34" s="49">
        <v>0</v>
      </c>
      <c r="M34" s="49">
        <v>1715071.47</v>
      </c>
      <c r="N34" s="49">
        <v>8154336.2000000011</v>
      </c>
      <c r="O34" s="79">
        <f t="shared" si="2"/>
        <v>0.13408337901215842</v>
      </c>
    </row>
    <row r="35" spans="1:15" ht="15.95" customHeight="1" x14ac:dyDescent="0.2">
      <c r="A35" s="47">
        <v>27</v>
      </c>
      <c r="B35" s="52" t="s">
        <v>118</v>
      </c>
      <c r="C35" s="76">
        <f t="shared" si="1"/>
        <v>55029197.18</v>
      </c>
      <c r="D35" s="49">
        <v>105504.9</v>
      </c>
      <c r="E35" s="49">
        <v>0</v>
      </c>
      <c r="F35" s="49">
        <v>0</v>
      </c>
      <c r="G35" s="49">
        <v>0</v>
      </c>
      <c r="H35" s="49">
        <v>4992371.66</v>
      </c>
      <c r="I35" s="49">
        <v>2017621</v>
      </c>
      <c r="J35" s="49">
        <v>289977.81</v>
      </c>
      <c r="K35" s="49">
        <v>39237051.43</v>
      </c>
      <c r="L35" s="49">
        <v>0</v>
      </c>
      <c r="M35" s="49">
        <v>2932704.45</v>
      </c>
      <c r="N35" s="49">
        <v>5453965.9299999997</v>
      </c>
      <c r="O35" s="60">
        <f t="shared" si="2"/>
        <v>0.1164839919426266</v>
      </c>
    </row>
    <row r="36" spans="1:15" ht="15.95" customHeight="1" x14ac:dyDescent="0.2">
      <c r="A36" s="47">
        <v>28</v>
      </c>
      <c r="B36" s="52" t="s">
        <v>89</v>
      </c>
      <c r="C36" s="76">
        <f t="shared" si="1"/>
        <v>36967836.902068965</v>
      </c>
      <c r="D36" s="49">
        <v>1032321.3858620691</v>
      </c>
      <c r="E36" s="49">
        <v>3161145.6893103449</v>
      </c>
      <c r="F36" s="49">
        <v>584715</v>
      </c>
      <c r="G36" s="49">
        <v>0</v>
      </c>
      <c r="H36" s="49">
        <v>308656.99620689655</v>
      </c>
      <c r="I36" s="49">
        <v>614977.91137931054</v>
      </c>
      <c r="J36" s="49">
        <v>0</v>
      </c>
      <c r="K36" s="49">
        <v>28707956.15448276</v>
      </c>
      <c r="L36" s="49">
        <v>0</v>
      </c>
      <c r="M36" s="49">
        <v>1632659.5182758621</v>
      </c>
      <c r="N36" s="49">
        <v>925404.24655172415</v>
      </c>
      <c r="O36" s="60">
        <f t="shared" si="2"/>
        <v>7.8252299442994264E-2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36634111.520689659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36634111.520689659</v>
      </c>
      <c r="L37" s="49">
        <v>0</v>
      </c>
      <c r="M37" s="49">
        <v>0</v>
      </c>
      <c r="N37" s="49">
        <v>0</v>
      </c>
      <c r="O37" s="60">
        <f t="shared" si="2"/>
        <v>7.7545880548521184E-2</v>
      </c>
    </row>
    <row r="38" spans="1:15" ht="15.95" customHeight="1" x14ac:dyDescent="0.2">
      <c r="A38" s="47">
        <v>30</v>
      </c>
      <c r="B38" s="52" t="s">
        <v>125</v>
      </c>
      <c r="C38" s="76">
        <f t="shared" si="1"/>
        <v>18471519.294137932</v>
      </c>
      <c r="D38" s="49">
        <v>0</v>
      </c>
      <c r="E38" s="49">
        <v>2271.6099999999997</v>
      </c>
      <c r="F38" s="49">
        <v>18423582.330000002</v>
      </c>
      <c r="G38" s="49">
        <v>45665.354137931041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3.9099903594603649E-2</v>
      </c>
    </row>
    <row r="39" spans="1:15" ht="15.95" customHeight="1" x14ac:dyDescent="0.2">
      <c r="A39" s="47">
        <v>31</v>
      </c>
      <c r="B39" s="52" t="s">
        <v>121</v>
      </c>
      <c r="C39" s="76">
        <f t="shared" si="1"/>
        <v>6633854.3186206901</v>
      </c>
      <c r="D39" s="49">
        <v>0</v>
      </c>
      <c r="E39" s="49">
        <v>0</v>
      </c>
      <c r="F39" s="49">
        <v>0</v>
      </c>
      <c r="G39" s="49">
        <v>0</v>
      </c>
      <c r="H39" s="49">
        <v>150078.39448275862</v>
      </c>
      <c r="I39" s="49">
        <v>0</v>
      </c>
      <c r="J39" s="49">
        <v>0</v>
      </c>
      <c r="K39" s="49">
        <v>2652423.5882758624</v>
      </c>
      <c r="L39" s="49">
        <v>0</v>
      </c>
      <c r="M39" s="49">
        <v>3537488.8365517245</v>
      </c>
      <c r="N39" s="49">
        <v>293863.49931034481</v>
      </c>
      <c r="O39" s="60">
        <f t="shared" si="2"/>
        <v>1.4042324304153536E-2</v>
      </c>
    </row>
    <row r="40" spans="1:15" ht="15.95" customHeight="1" x14ac:dyDescent="0.2">
      <c r="A40" s="47">
        <v>32</v>
      </c>
      <c r="B40" s="52" t="s">
        <v>123</v>
      </c>
      <c r="C40" s="76">
        <f t="shared" si="1"/>
        <v>3560490.8772413796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3450266.1272413796</v>
      </c>
      <c r="L40" s="49">
        <v>0</v>
      </c>
      <c r="M40" s="49">
        <v>110224.75000000001</v>
      </c>
      <c r="N40" s="49">
        <v>0</v>
      </c>
      <c r="O40" s="60">
        <f t="shared" si="2"/>
        <v>7.5367298072652059E-3</v>
      </c>
    </row>
    <row r="41" spans="1:15" ht="15.95" customHeight="1" x14ac:dyDescent="0.2">
      <c r="A41" s="47">
        <v>33</v>
      </c>
      <c r="B41" s="52" t="s">
        <v>124</v>
      </c>
      <c r="C41" s="76">
        <f t="shared" si="1"/>
        <v>678148.51</v>
      </c>
      <c r="D41" s="49">
        <v>136434.08000000002</v>
      </c>
      <c r="E41" s="49">
        <v>0</v>
      </c>
      <c r="F41" s="49">
        <v>137849.22</v>
      </c>
      <c r="G41" s="49">
        <v>0</v>
      </c>
      <c r="H41" s="49">
        <v>0</v>
      </c>
      <c r="I41" s="49">
        <v>0</v>
      </c>
      <c r="J41" s="49">
        <v>0</v>
      </c>
      <c r="K41" s="49">
        <v>36623.31</v>
      </c>
      <c r="L41" s="49">
        <v>0</v>
      </c>
      <c r="M41" s="49">
        <v>0</v>
      </c>
      <c r="N41" s="49">
        <v>367241.9</v>
      </c>
      <c r="O41" s="60">
        <f t="shared" si="2"/>
        <v>1.4354824279256227E-3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138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109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7" t="s">
        <v>32</v>
      </c>
      <c r="B72" s="80" t="s">
        <v>104</v>
      </c>
      <c r="C72" s="157" t="s">
        <v>0</v>
      </c>
      <c r="D72" s="157" t="s">
        <v>43</v>
      </c>
      <c r="E72" s="157" t="s">
        <v>13</v>
      </c>
      <c r="F72" s="157" t="s">
        <v>44</v>
      </c>
      <c r="G72" s="157" t="s">
        <v>15</v>
      </c>
      <c r="H72" s="157" t="s">
        <v>45</v>
      </c>
      <c r="I72" s="157" t="s">
        <v>108</v>
      </c>
      <c r="J72" s="157" t="s">
        <v>46</v>
      </c>
      <c r="K72" s="157" t="s">
        <v>36</v>
      </c>
      <c r="L72" s="157" t="s">
        <v>47</v>
      </c>
      <c r="M72" s="157" t="s">
        <v>48</v>
      </c>
      <c r="N72" s="157" t="s">
        <v>49</v>
      </c>
      <c r="O72" s="157" t="s">
        <v>62</v>
      </c>
    </row>
    <row r="73" spans="1:15" ht="20.25" hidden="1" customHeight="1" x14ac:dyDescent="0.2">
      <c r="A73" s="75"/>
      <c r="B73" s="75" t="s">
        <v>21</v>
      </c>
      <c r="C73" s="86">
        <f>SUM(C74:C111)</f>
        <v>6375206976.6899996</v>
      </c>
      <c r="D73" s="86">
        <f t="shared" ref="D73:O73" si="3">SUM(D74:D111)</f>
        <v>30086679.129999999</v>
      </c>
      <c r="E73" s="86">
        <f t="shared" si="3"/>
        <v>895842006.00999999</v>
      </c>
      <c r="F73" s="86">
        <f t="shared" si="3"/>
        <v>1529834031.4300001</v>
      </c>
      <c r="G73" s="86">
        <f t="shared" si="3"/>
        <v>61735471.679999985</v>
      </c>
      <c r="H73" s="86">
        <f t="shared" si="3"/>
        <v>1923239866.8599997</v>
      </c>
      <c r="I73" s="86">
        <f t="shared" si="3"/>
        <v>22253949.330000006</v>
      </c>
      <c r="J73" s="86">
        <f t="shared" si="3"/>
        <v>42602851.939999998</v>
      </c>
      <c r="K73" s="86">
        <f t="shared" si="3"/>
        <v>1477280202.28</v>
      </c>
      <c r="L73" s="86">
        <f t="shared" si="3"/>
        <v>53707780.229999997</v>
      </c>
      <c r="M73" s="86">
        <f t="shared" si="3"/>
        <v>101179246.75999998</v>
      </c>
      <c r="N73" s="86">
        <f t="shared" si="3"/>
        <v>237444891.03999999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2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hidden="1" customHeight="1" x14ac:dyDescent="0.2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5.95" hidden="1" customHeight="1" x14ac:dyDescent="0.2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5.95" hidden="1" customHeight="1" x14ac:dyDescent="0.2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5.95" hidden="1" customHeight="1" x14ac:dyDescent="0.2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5.95" hidden="1" customHeight="1" x14ac:dyDescent="0.2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5.95" hidden="1" customHeight="1" x14ac:dyDescent="0.2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5.95" hidden="1" customHeight="1" x14ac:dyDescent="0.2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5.95" hidden="1" customHeight="1" x14ac:dyDescent="0.2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5.95" hidden="1" customHeight="1" x14ac:dyDescent="0.2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5.95" hidden="1" customHeight="1" x14ac:dyDescent="0.2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5.95" hidden="1" customHeight="1" x14ac:dyDescent="0.2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5.95" hidden="1" customHeight="1" x14ac:dyDescent="0.2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5.95" hidden="1" customHeight="1" x14ac:dyDescent="0.2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5.95" hidden="1" customHeight="1" x14ac:dyDescent="0.2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5.95" hidden="1" customHeight="1" x14ac:dyDescent="0.2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5.95" hidden="1" customHeight="1" x14ac:dyDescent="0.2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5.95" hidden="1" customHeight="1" x14ac:dyDescent="0.2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5.95" hidden="1" customHeight="1" x14ac:dyDescent="0.2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5.95" hidden="1" customHeight="1" x14ac:dyDescent="0.2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5.95" hidden="1" customHeight="1" x14ac:dyDescent="0.2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5.95" hidden="1" customHeight="1" x14ac:dyDescent="0.2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5.95" hidden="1" customHeight="1" x14ac:dyDescent="0.2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5.95" hidden="1" customHeight="1" x14ac:dyDescent="0.2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5.95" hidden="1" customHeight="1" x14ac:dyDescent="0.2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5.95" hidden="1" customHeight="1" x14ac:dyDescent="0.2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139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109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7" t="s">
        <v>32</v>
      </c>
      <c r="B137" s="80" t="s">
        <v>104</v>
      </c>
      <c r="C137" s="157" t="s">
        <v>0</v>
      </c>
      <c r="D137" s="157" t="s">
        <v>43</v>
      </c>
      <c r="E137" s="157" t="s">
        <v>13</v>
      </c>
      <c r="F137" s="157" t="s">
        <v>44</v>
      </c>
      <c r="G137" s="157" t="s">
        <v>15</v>
      </c>
      <c r="H137" s="157" t="s">
        <v>45</v>
      </c>
      <c r="I137" s="157" t="s">
        <v>108</v>
      </c>
      <c r="J137" s="157" t="s">
        <v>46</v>
      </c>
      <c r="K137" s="157" t="s">
        <v>36</v>
      </c>
      <c r="L137" s="157" t="s">
        <v>47</v>
      </c>
      <c r="M137" s="157" t="s">
        <v>48</v>
      </c>
      <c r="N137" s="157" t="s">
        <v>49</v>
      </c>
      <c r="O137" s="157" t="s">
        <v>62</v>
      </c>
    </row>
    <row r="138" spans="1:15" hidden="1" x14ac:dyDescent="0.2">
      <c r="A138" s="75"/>
      <c r="B138" s="75" t="s">
        <v>21</v>
      </c>
      <c r="C138" s="86">
        <f>SUM(C139:C176)</f>
        <v>6018932808.1399994</v>
      </c>
      <c r="D138" s="86">
        <f t="shared" ref="D138:O138" si="6">SUM(D139:D176)</f>
        <v>31311060.299999997</v>
      </c>
      <c r="E138" s="86">
        <f t="shared" si="6"/>
        <v>894372663.93999994</v>
      </c>
      <c r="F138" s="86">
        <f t="shared" si="6"/>
        <v>1438910552.0700002</v>
      </c>
      <c r="G138" s="86">
        <f t="shared" si="6"/>
        <v>61081641.460000001</v>
      </c>
      <c r="H138" s="86">
        <f t="shared" si="6"/>
        <v>1716119495.9599998</v>
      </c>
      <c r="I138" s="86">
        <f t="shared" si="6"/>
        <v>47206854.740000017</v>
      </c>
      <c r="J138" s="86">
        <f t="shared" si="6"/>
        <v>67228298.410000011</v>
      </c>
      <c r="K138" s="86">
        <f t="shared" si="6"/>
        <v>1358179147.2499998</v>
      </c>
      <c r="L138" s="86">
        <f t="shared" si="6"/>
        <v>45887037.539999999</v>
      </c>
      <c r="M138" s="86">
        <f t="shared" si="6"/>
        <v>88960121.700000018</v>
      </c>
      <c r="N138" s="86">
        <f t="shared" si="6"/>
        <v>269675934.76999998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2" t="s">
        <v>87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hidden="1" customHeight="1" x14ac:dyDescent="0.2">
      <c r="A140" s="47">
        <v>2</v>
      </c>
      <c r="B140" s="52" t="s">
        <v>85</v>
      </c>
      <c r="C140" s="63">
        <f t="shared" ref="C140:C157" si="7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8">(C140/$C$138*100)</f>
        <v>14.141074684849722</v>
      </c>
    </row>
    <row r="141" spans="1:15" ht="15.95" hidden="1" customHeight="1" x14ac:dyDescent="0.2">
      <c r="A141" s="47">
        <v>3</v>
      </c>
      <c r="B141" s="52" t="s">
        <v>96</v>
      </c>
      <c r="C141" s="63">
        <f t="shared" si="7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8"/>
        <v>10.575740334883534</v>
      </c>
    </row>
    <row r="142" spans="1:15" ht="15.95" hidden="1" customHeight="1" x14ac:dyDescent="0.2">
      <c r="A142" s="47">
        <v>4</v>
      </c>
      <c r="B142" s="52" t="s">
        <v>93</v>
      </c>
      <c r="C142" s="63">
        <f t="shared" si="7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8"/>
        <v>7.597985887988715</v>
      </c>
    </row>
    <row r="143" spans="1:15" ht="15.95" hidden="1" customHeight="1" x14ac:dyDescent="0.2">
      <c r="A143" s="47">
        <v>5</v>
      </c>
      <c r="B143" s="52" t="s">
        <v>88</v>
      </c>
      <c r="C143" s="63">
        <f t="shared" si="7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8"/>
        <v>5.8729558747015984</v>
      </c>
    </row>
    <row r="144" spans="1:15" ht="15.95" hidden="1" customHeight="1" x14ac:dyDescent="0.2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90</v>
      </c>
      <c r="C145" s="63">
        <f t="shared" si="7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8"/>
        <v>1.4981832217506714</v>
      </c>
    </row>
    <row r="146" spans="1:17" ht="15.95" hidden="1" customHeight="1" x14ac:dyDescent="0.2">
      <c r="A146" s="47">
        <v>8</v>
      </c>
      <c r="B146" s="52" t="s">
        <v>122</v>
      </c>
      <c r="C146" s="63">
        <f t="shared" si="7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8"/>
        <v>1.8801371850663766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8"/>
        <v>1.5006716635521389</v>
      </c>
    </row>
    <row r="148" spans="1:17" ht="15.95" hidden="1" customHeight="1" x14ac:dyDescent="0.2">
      <c r="A148" s="47">
        <v>10</v>
      </c>
      <c r="B148" s="52" t="s">
        <v>92</v>
      </c>
      <c r="C148" s="63">
        <f t="shared" si="7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3.6914571071389166</v>
      </c>
    </row>
    <row r="149" spans="1:17" ht="15.95" hidden="1" customHeight="1" x14ac:dyDescent="0.2">
      <c r="A149" s="47">
        <v>11</v>
      </c>
      <c r="B149" s="52" t="s">
        <v>95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8"/>
        <v>0.16086446416058398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0.47335062191538774</v>
      </c>
    </row>
    <row r="151" spans="1:17" ht="15.95" hidden="1" customHeight="1" x14ac:dyDescent="0.2">
      <c r="A151" s="47">
        <v>13</v>
      </c>
      <c r="B151" s="52" t="s">
        <v>124</v>
      </c>
      <c r="C151" s="63">
        <f t="shared" si="7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8"/>
        <v>7.4421050089512988E-4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8"/>
        <v>0.6197544029657881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8"/>
        <v>0.52051556311826641</v>
      </c>
    </row>
    <row r="154" spans="1:17" ht="15.95" hidden="1" customHeight="1" x14ac:dyDescent="0.2">
      <c r="A154" s="47">
        <v>16</v>
      </c>
      <c r="B154" s="52" t="s">
        <v>103</v>
      </c>
      <c r="C154" s="63">
        <f t="shared" si="7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8"/>
        <v>0.97859754872727867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8"/>
        <v>2.0545279048930642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97</v>
      </c>
      <c r="C157" s="63">
        <f t="shared" si="7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0.42077205041646509</v>
      </c>
    </row>
    <row r="158" spans="1:17" ht="15.95" hidden="1" customHeight="1" x14ac:dyDescent="0.2">
      <c r="A158" s="47">
        <v>20</v>
      </c>
      <c r="B158" s="52" t="s">
        <v>89</v>
      </c>
      <c r="C158" s="63">
        <f t="shared" ref="C158:C175" si="9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8"/>
        <v>8.6261350068210216E-2</v>
      </c>
    </row>
    <row r="159" spans="1:17" ht="15.95" hidden="1" customHeight="1" x14ac:dyDescent="0.2">
      <c r="A159" s="47">
        <v>21</v>
      </c>
      <c r="B159" s="52" t="s">
        <v>98</v>
      </c>
      <c r="C159" s="63">
        <f t="shared" si="9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8"/>
        <v>1.0871695328032969</v>
      </c>
    </row>
    <row r="160" spans="1:17" ht="15.95" hidden="1" customHeight="1" x14ac:dyDescent="0.2">
      <c r="A160" s="47">
        <v>22</v>
      </c>
      <c r="B160" s="51" t="s">
        <v>111</v>
      </c>
      <c r="C160" s="63">
        <f t="shared" si="9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8"/>
        <v>0.6875607834337768</v>
      </c>
    </row>
    <row r="161" spans="1:15" ht="15.95" hidden="1" customHeight="1" x14ac:dyDescent="0.2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8.1261486311748066E-2</v>
      </c>
    </row>
    <row r="163" spans="1:15" ht="15.95" hidden="1" customHeight="1" x14ac:dyDescent="0.2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110</v>
      </c>
      <c r="C164" s="63">
        <f t="shared" si="9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8"/>
        <v>0.82909617420070858</v>
      </c>
    </row>
    <row r="165" spans="1:15" ht="15.95" hidden="1" customHeight="1" x14ac:dyDescent="0.2">
      <c r="A165" s="47">
        <v>27</v>
      </c>
      <c r="B165" s="52" t="s">
        <v>112</v>
      </c>
      <c r="C165" s="63">
        <f t="shared" si="9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8"/>
        <v>14.124187283670805</v>
      </c>
    </row>
    <row r="166" spans="1:15" ht="15.95" hidden="1" customHeight="1" x14ac:dyDescent="0.2">
      <c r="A166" s="47">
        <v>28</v>
      </c>
      <c r="B166" s="52" t="s">
        <v>115</v>
      </c>
      <c r="C166" s="63">
        <f t="shared" si="9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8"/>
        <v>0.48799338331667935</v>
      </c>
    </row>
    <row r="167" spans="1:15" ht="15.95" hidden="1" customHeight="1" x14ac:dyDescent="0.2">
      <c r="A167" s="47">
        <v>29</v>
      </c>
      <c r="B167" s="52" t="s">
        <v>119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8"/>
        <v>0.32337251852483678</v>
      </c>
    </row>
    <row r="168" spans="1:15" ht="15.95" hidden="1" customHeight="1" x14ac:dyDescent="0.2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105</v>
      </c>
      <c r="C169" s="63">
        <f t="shared" si="9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0.52480605593870044</v>
      </c>
    </row>
    <row r="170" spans="1:15" ht="15.95" hidden="1" customHeight="1" x14ac:dyDescent="0.2">
      <c r="A170" s="47">
        <v>32</v>
      </c>
      <c r="B170" s="52" t="s">
        <v>113</v>
      </c>
      <c r="C170" s="63">
        <f t="shared" si="9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8"/>
        <v>0.11668005498420324</v>
      </c>
    </row>
    <row r="171" spans="1:15" ht="15.95" hidden="1" customHeight="1" x14ac:dyDescent="0.2">
      <c r="A171" s="47">
        <v>33</v>
      </c>
      <c r="B171" s="52" t="s">
        <v>114</v>
      </c>
      <c r="C171" s="63">
        <f t="shared" si="9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8"/>
        <v>0.28129682984834853</v>
      </c>
    </row>
    <row r="172" spans="1:15" ht="15.95" hidden="1" customHeight="1" x14ac:dyDescent="0.2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121</v>
      </c>
      <c r="C173" s="63">
        <f t="shared" si="9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8"/>
        <v>1.0336443516342523E-2</v>
      </c>
    </row>
    <row r="174" spans="1:15" ht="15.95" hidden="1" customHeight="1" x14ac:dyDescent="0.2">
      <c r="A174" s="47">
        <v>36</v>
      </c>
      <c r="B174" s="52" t="s">
        <v>123</v>
      </c>
      <c r="C174" s="63">
        <f t="shared" si="9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8.2692599479908182E-4</v>
      </c>
    </row>
    <row r="175" spans="1:15" ht="15.95" hidden="1" customHeight="1" x14ac:dyDescent="0.2">
      <c r="A175" s="47">
        <v>37</v>
      </c>
      <c r="B175" s="52" t="s">
        <v>100</v>
      </c>
      <c r="C175" s="63">
        <f t="shared" si="9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8"/>
        <v>0.79815793050605155</v>
      </c>
    </row>
    <row r="176" spans="1:15" ht="15.95" hidden="1" customHeight="1" x14ac:dyDescent="0.2">
      <c r="A176" s="47">
        <v>38</v>
      </c>
      <c r="B176" s="52" t="s">
        <v>106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hidden="1" x14ac:dyDescent="0.2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140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109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7" t="s">
        <v>32</v>
      </c>
      <c r="B202" s="80" t="s">
        <v>104</v>
      </c>
      <c r="C202" s="157" t="s">
        <v>0</v>
      </c>
      <c r="D202" s="157" t="s">
        <v>43</v>
      </c>
      <c r="E202" s="157" t="s">
        <v>13</v>
      </c>
      <c r="F202" s="157" t="s">
        <v>44</v>
      </c>
      <c r="G202" s="157" t="s">
        <v>15</v>
      </c>
      <c r="H202" s="157" t="s">
        <v>45</v>
      </c>
      <c r="I202" s="157" t="s">
        <v>108</v>
      </c>
      <c r="J202" s="157" t="s">
        <v>46</v>
      </c>
      <c r="K202" s="157" t="s">
        <v>36</v>
      </c>
      <c r="L202" s="157" t="s">
        <v>47</v>
      </c>
      <c r="M202" s="157" t="s">
        <v>48</v>
      </c>
      <c r="N202" s="157" t="s">
        <v>49</v>
      </c>
      <c r="O202" s="157" t="s">
        <v>62</v>
      </c>
    </row>
    <row r="203" spans="1:15" ht="15" hidden="1" customHeight="1" x14ac:dyDescent="0.2">
      <c r="A203" s="75"/>
      <c r="B203" s="75" t="s">
        <v>21</v>
      </c>
      <c r="C203" s="86">
        <f>SUM(C204:C241)</f>
        <v>5510261007.29</v>
      </c>
      <c r="D203" s="86">
        <f t="shared" ref="D203:O203" si="10">SUM(D204:D241)</f>
        <v>24536645.069999993</v>
      </c>
      <c r="E203" s="86">
        <f t="shared" si="10"/>
        <v>899655646.49999988</v>
      </c>
      <c r="F203" s="86">
        <f t="shared" si="10"/>
        <v>1614247142.48</v>
      </c>
      <c r="G203" s="86">
        <f t="shared" si="10"/>
        <v>54424979.710000001</v>
      </c>
      <c r="H203" s="86">
        <f t="shared" si="10"/>
        <v>1133994363.7399998</v>
      </c>
      <c r="I203" s="86">
        <f t="shared" si="10"/>
        <v>164739041.98000002</v>
      </c>
      <c r="J203" s="86">
        <f t="shared" si="10"/>
        <v>57055021.869999997</v>
      </c>
      <c r="K203" s="86">
        <f t="shared" si="10"/>
        <v>1142969972.6599998</v>
      </c>
      <c r="L203" s="86">
        <f t="shared" si="10"/>
        <v>35823317.960000001</v>
      </c>
      <c r="M203" s="86">
        <f t="shared" si="10"/>
        <v>101008001.79999998</v>
      </c>
      <c r="N203" s="86">
        <f t="shared" si="10"/>
        <v>281806873.52000004</v>
      </c>
      <c r="O203" s="114">
        <f t="shared" si="10"/>
        <v>100</v>
      </c>
    </row>
    <row r="204" spans="1:15" ht="15.95" hidden="1" customHeight="1" x14ac:dyDescent="0.2">
      <c r="A204" s="47">
        <v>1</v>
      </c>
      <c r="B204" s="102" t="s">
        <v>87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hidden="1" customHeight="1" x14ac:dyDescent="0.2">
      <c r="A205" s="47">
        <v>2</v>
      </c>
      <c r="B205" s="52" t="s">
        <v>85</v>
      </c>
      <c r="C205" s="63">
        <f t="shared" ref="C205:C240" si="11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2">(C205/$C$203*100)</f>
        <v>13.11618854667374</v>
      </c>
    </row>
    <row r="206" spans="1:15" ht="15.95" hidden="1" customHeight="1" x14ac:dyDescent="0.2">
      <c r="A206" s="47">
        <v>3</v>
      </c>
      <c r="B206" s="52" t="s">
        <v>96</v>
      </c>
      <c r="C206" s="63">
        <f t="shared" si="11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2"/>
        <v>11.530593747363687</v>
      </c>
    </row>
    <row r="207" spans="1:15" ht="15.95" hidden="1" customHeight="1" x14ac:dyDescent="0.2">
      <c r="A207" s="47">
        <v>4</v>
      </c>
      <c r="B207" s="52" t="s">
        <v>93</v>
      </c>
      <c r="C207" s="63">
        <f t="shared" si="11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2"/>
        <v>8.6115273255154285</v>
      </c>
    </row>
    <row r="208" spans="1:15" ht="15.95" hidden="1" customHeight="1" x14ac:dyDescent="0.2">
      <c r="A208" s="47">
        <v>5</v>
      </c>
      <c r="B208" s="52" t="s">
        <v>88</v>
      </c>
      <c r="C208" s="63">
        <f t="shared" si="11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2"/>
        <v>6.2232299569172236</v>
      </c>
    </row>
    <row r="209" spans="1:108" ht="15.95" hidden="1" customHeight="1" x14ac:dyDescent="0.2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90</v>
      </c>
      <c r="C210" s="63">
        <f t="shared" si="11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2"/>
        <v>1.3473213982383097</v>
      </c>
    </row>
    <row r="211" spans="1:108" ht="15.95" hidden="1" customHeight="1" x14ac:dyDescent="0.2">
      <c r="A211" s="47">
        <v>8</v>
      </c>
      <c r="B211" s="52" t="s">
        <v>122</v>
      </c>
      <c r="C211" s="63">
        <f t="shared" si="11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2"/>
        <v>2.4841257818623697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2"/>
        <v>1.1389176383291626</v>
      </c>
    </row>
    <row r="213" spans="1:108" ht="15.95" hidden="1" customHeight="1" x14ac:dyDescent="0.2">
      <c r="A213" s="47">
        <v>10</v>
      </c>
      <c r="B213" s="52" t="s">
        <v>92</v>
      </c>
      <c r="C213" s="63">
        <f t="shared" si="11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3.3500864756819815</v>
      </c>
    </row>
    <row r="214" spans="1:108" ht="15.95" hidden="1" customHeight="1" x14ac:dyDescent="0.2">
      <c r="A214" s="47">
        <v>11</v>
      </c>
      <c r="B214" s="52" t="s">
        <v>95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2"/>
        <v>0.10943648280947275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2"/>
        <v>0.28539408730720323</v>
      </c>
    </row>
    <row r="216" spans="1:108" ht="15.95" hidden="1" customHeight="1" x14ac:dyDescent="0.2">
      <c r="A216" s="47">
        <v>13</v>
      </c>
      <c r="B216" s="52" t="s">
        <v>124</v>
      </c>
      <c r="C216" s="63">
        <f t="shared" si="11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2"/>
        <v>1.0749692241734964E-3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2"/>
        <v>0.55597437670319916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2"/>
        <v>0.41917937570365221</v>
      </c>
    </row>
    <row r="219" spans="1:108" ht="15.95" hidden="1" customHeight="1" x14ac:dyDescent="0.2">
      <c r="A219" s="47">
        <v>16</v>
      </c>
      <c r="B219" s="52" t="s">
        <v>103</v>
      </c>
      <c r="C219" s="63">
        <f t="shared" si="11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2"/>
        <v>0.73197658798083987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2"/>
        <v>2.2831119408601728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97</v>
      </c>
      <c r="C222" s="63">
        <f t="shared" si="11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89</v>
      </c>
      <c r="C223" s="63">
        <f t="shared" si="11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2"/>
        <v>8.1131947363028395E-2</v>
      </c>
    </row>
    <row r="224" spans="1:108" ht="15.95" hidden="1" customHeight="1" x14ac:dyDescent="0.2">
      <c r="A224" s="47">
        <v>21</v>
      </c>
      <c r="B224" s="52" t="s">
        <v>98</v>
      </c>
      <c r="C224" s="63">
        <f t="shared" si="11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2"/>
        <v>0.77849489730609356</v>
      </c>
    </row>
    <row r="225" spans="1:15" ht="15.95" hidden="1" customHeight="1" x14ac:dyDescent="0.2">
      <c r="A225" s="47">
        <v>22</v>
      </c>
      <c r="B225" s="51" t="s">
        <v>111</v>
      </c>
      <c r="C225" s="63">
        <f t="shared" si="11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2"/>
        <v>0.62711118755143536</v>
      </c>
    </row>
    <row r="226" spans="1:15" ht="15.95" hidden="1" customHeight="1" x14ac:dyDescent="0.2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6.253603350986682E-2</v>
      </c>
    </row>
    <row r="228" spans="1:15" ht="15.95" hidden="1" customHeight="1" x14ac:dyDescent="0.2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110</v>
      </c>
      <c r="C229" s="63">
        <f t="shared" si="11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2"/>
        <v>0.64272320010151018</v>
      </c>
    </row>
    <row r="230" spans="1:15" ht="15.95" hidden="1" customHeight="1" x14ac:dyDescent="0.2">
      <c r="A230" s="47">
        <v>27</v>
      </c>
      <c r="B230" s="52" t="s">
        <v>112</v>
      </c>
      <c r="C230" s="63">
        <f t="shared" si="11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2"/>
        <v>19.026622013421132</v>
      </c>
    </row>
    <row r="231" spans="1:15" ht="15.95" hidden="1" customHeight="1" x14ac:dyDescent="0.2">
      <c r="A231" s="47">
        <v>28</v>
      </c>
      <c r="B231" s="52" t="s">
        <v>115</v>
      </c>
      <c r="C231" s="63">
        <f t="shared" si="11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2"/>
        <v>0.42859779815793153</v>
      </c>
    </row>
    <row r="232" spans="1:15" ht="15.95" hidden="1" customHeight="1" x14ac:dyDescent="0.2">
      <c r="A232" s="47">
        <v>29</v>
      </c>
      <c r="B232" s="52" t="s">
        <v>119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2"/>
        <v>0.31313339453743799</v>
      </c>
    </row>
    <row r="233" spans="1:15" ht="15.95" hidden="1" customHeight="1" x14ac:dyDescent="0.2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105</v>
      </c>
      <c r="C234" s="63">
        <f t="shared" si="11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0.46442207449236306</v>
      </c>
    </row>
    <row r="235" spans="1:15" ht="15.95" hidden="1" customHeight="1" x14ac:dyDescent="0.2">
      <c r="A235" s="47">
        <v>32</v>
      </c>
      <c r="B235" s="52" t="s">
        <v>113</v>
      </c>
      <c r="C235" s="63">
        <f t="shared" si="11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2"/>
        <v>8.9697679174562492E-2</v>
      </c>
    </row>
    <row r="236" spans="1:15" ht="15.95" hidden="1" customHeight="1" x14ac:dyDescent="0.2">
      <c r="A236" s="47">
        <v>33</v>
      </c>
      <c r="B236" s="52" t="s">
        <v>114</v>
      </c>
      <c r="C236" s="63">
        <f t="shared" si="11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2"/>
        <v>0.30159254630613508</v>
      </c>
    </row>
    <row r="237" spans="1:15" ht="15.95" hidden="1" customHeight="1" x14ac:dyDescent="0.2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121</v>
      </c>
      <c r="C238" s="63">
        <f t="shared" si="11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2"/>
        <v>2.2535505275651405E-2</v>
      </c>
    </row>
    <row r="239" spans="1:15" ht="15.95" hidden="1" customHeight="1" x14ac:dyDescent="0.2">
      <c r="A239" s="47">
        <v>36</v>
      </c>
      <c r="B239" s="52" t="s">
        <v>123</v>
      </c>
      <c r="C239" s="63">
        <f t="shared" si="11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2.7180645309151982E-3</v>
      </c>
    </row>
    <row r="240" spans="1:15" ht="15.95" hidden="1" customHeight="1" x14ac:dyDescent="0.2">
      <c r="A240" s="47">
        <v>37</v>
      </c>
      <c r="B240" s="52" t="s">
        <v>100</v>
      </c>
      <c r="C240" s="63">
        <f t="shared" si="11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2"/>
        <v>0.66636615545836952</v>
      </c>
    </row>
    <row r="241" spans="1:15" ht="15.95" hidden="1" customHeight="1" x14ac:dyDescent="0.2">
      <c r="A241" s="47">
        <v>38</v>
      </c>
      <c r="B241" s="52" t="s">
        <v>106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2"/>
        <v>0.43785774717531839</v>
      </c>
    </row>
    <row r="242" spans="1:15" hidden="1" x14ac:dyDescent="0.2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141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7" t="s">
        <v>32</v>
      </c>
      <c r="B268" s="80" t="s">
        <v>104</v>
      </c>
      <c r="C268" s="157" t="s">
        <v>0</v>
      </c>
      <c r="D268" s="157" t="s">
        <v>43</v>
      </c>
      <c r="E268" s="157" t="s">
        <v>13</v>
      </c>
      <c r="F268" s="157" t="s">
        <v>44</v>
      </c>
      <c r="G268" s="157" t="s">
        <v>15</v>
      </c>
      <c r="H268" s="157" t="s">
        <v>45</v>
      </c>
      <c r="I268" s="157" t="s">
        <v>108</v>
      </c>
      <c r="J268" s="157" t="s">
        <v>46</v>
      </c>
      <c r="K268" s="157" t="s">
        <v>36</v>
      </c>
      <c r="L268" s="157" t="s">
        <v>47</v>
      </c>
      <c r="M268" s="157" t="s">
        <v>48</v>
      </c>
      <c r="N268" s="157" t="s">
        <v>49</v>
      </c>
      <c r="O268" s="157" t="s">
        <v>62</v>
      </c>
    </row>
    <row r="269" spans="1:15" ht="15" hidden="1" customHeight="1" x14ac:dyDescent="0.2">
      <c r="A269" s="75"/>
      <c r="B269" s="75" t="s">
        <v>21</v>
      </c>
      <c r="C269" s="86">
        <f>SUM(C270:C307)</f>
        <v>4719898590.8044796</v>
      </c>
      <c r="D269" s="86">
        <f t="shared" ref="D269:O269" si="13">SUM(D270:D307)</f>
        <v>21216939.764482759</v>
      </c>
      <c r="E269" s="86">
        <f t="shared" si="13"/>
        <v>773452446.96827579</v>
      </c>
      <c r="F269" s="86">
        <f t="shared" si="13"/>
        <v>1265238772.439997</v>
      </c>
      <c r="G269" s="86">
        <f t="shared" si="13"/>
        <v>69445904.434137926</v>
      </c>
      <c r="H269" s="86">
        <f t="shared" si="13"/>
        <v>1305638291.1427591</v>
      </c>
      <c r="I269" s="86">
        <f t="shared" si="13"/>
        <v>46420270.98172415</v>
      </c>
      <c r="J269" s="86">
        <f t="shared" si="13"/>
        <v>41463015.184827581</v>
      </c>
      <c r="K269" s="86">
        <f t="shared" si="13"/>
        <v>863897894.86896527</v>
      </c>
      <c r="L269" s="86">
        <f t="shared" si="13"/>
        <v>34205888.310000002</v>
      </c>
      <c r="M269" s="86">
        <f t="shared" si="13"/>
        <v>49282378.418965526</v>
      </c>
      <c r="N269" s="86">
        <f t="shared" si="13"/>
        <v>249636788.29034474</v>
      </c>
      <c r="O269" s="114">
        <f t="shared" si="13"/>
        <v>100.00000000000001</v>
      </c>
    </row>
    <row r="270" spans="1:15" ht="15.95" hidden="1" customHeight="1" x14ac:dyDescent="0.2">
      <c r="A270" s="47">
        <v>1</v>
      </c>
      <c r="B270" s="102" t="s">
        <v>87</v>
      </c>
      <c r="C270" s="63">
        <f t="shared" ref="C270:C280" si="14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hidden="1" customHeight="1" x14ac:dyDescent="0.2">
      <c r="A271" s="47">
        <v>2</v>
      </c>
      <c r="B271" s="52" t="s">
        <v>85</v>
      </c>
      <c r="C271" s="63">
        <f t="shared" si="14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5">(C271/$C$269*100)</f>
        <v>12.324186894042029</v>
      </c>
    </row>
    <row r="272" spans="1:15" ht="15.95" hidden="1" customHeight="1" x14ac:dyDescent="0.2">
      <c r="A272" s="47">
        <v>3</v>
      </c>
      <c r="B272" s="52" t="s">
        <v>96</v>
      </c>
      <c r="C272" s="63">
        <f t="shared" si="14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5"/>
        <v>17.324606539282172</v>
      </c>
    </row>
    <row r="273" spans="1:15" ht="15.95" hidden="1" customHeight="1" x14ac:dyDescent="0.2">
      <c r="A273" s="47">
        <v>4</v>
      </c>
      <c r="B273" s="52" t="s">
        <v>93</v>
      </c>
      <c r="C273" s="63">
        <f t="shared" si="14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5"/>
        <v>7.2709143450369567</v>
      </c>
    </row>
    <row r="274" spans="1:15" ht="15.95" hidden="1" customHeight="1" x14ac:dyDescent="0.2">
      <c r="A274" s="47">
        <v>5</v>
      </c>
      <c r="B274" s="52" t="s">
        <v>88</v>
      </c>
      <c r="C274" s="63">
        <f t="shared" si="14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5"/>
        <v>7.5952669718036798</v>
      </c>
    </row>
    <row r="275" spans="1:15" ht="15.95" hidden="1" customHeight="1" x14ac:dyDescent="0.2">
      <c r="A275" s="47">
        <v>6</v>
      </c>
      <c r="B275" s="52" t="s">
        <v>125</v>
      </c>
      <c r="C275" s="63">
        <f t="shared" si="14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0.19242999770577571</v>
      </c>
    </row>
    <row r="276" spans="1:15" ht="15.95" hidden="1" customHeight="1" x14ac:dyDescent="0.2">
      <c r="A276" s="47">
        <v>7</v>
      </c>
      <c r="B276" s="52" t="s">
        <v>90</v>
      </c>
      <c r="C276" s="63">
        <f t="shared" si="14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5"/>
        <v>1.159544853877946</v>
      </c>
    </row>
    <row r="277" spans="1:15" ht="15.95" hidden="1" customHeight="1" x14ac:dyDescent="0.2">
      <c r="A277" s="47">
        <v>8</v>
      </c>
      <c r="B277" s="52" t="s">
        <v>122</v>
      </c>
      <c r="C277" s="63">
        <f t="shared" si="14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5"/>
        <v>2.4145031590215171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5"/>
        <v>1.0417873908884803</v>
      </c>
    </row>
    <row r="279" spans="1:15" ht="15.95" hidden="1" customHeight="1" x14ac:dyDescent="0.2">
      <c r="A279" s="47">
        <v>10</v>
      </c>
      <c r="B279" s="52" t="s">
        <v>92</v>
      </c>
      <c r="C279" s="63">
        <f t="shared" si="14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3.3215984803350542</v>
      </c>
    </row>
    <row r="280" spans="1:15" ht="15.95" hidden="1" customHeight="1" x14ac:dyDescent="0.2">
      <c r="A280" s="47">
        <v>11</v>
      </c>
      <c r="B280" s="52" t="s">
        <v>95</v>
      </c>
      <c r="C280" s="63">
        <f t="shared" si="14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5"/>
        <v>7.7237243340404951E-2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0.21836051482437255</v>
      </c>
    </row>
    <row r="282" spans="1:15" ht="15.95" hidden="1" customHeight="1" x14ac:dyDescent="0.2">
      <c r="A282" s="47">
        <v>13</v>
      </c>
      <c r="B282" s="52" t="s">
        <v>124</v>
      </c>
      <c r="C282" s="63">
        <f t="shared" si="16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5"/>
        <v>1.8653010929413644E-3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5"/>
        <v>0.61329826131951737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5"/>
        <v>0.27488775130205884</v>
      </c>
    </row>
    <row r="285" spans="1:15" ht="15.95" hidden="1" customHeight="1" x14ac:dyDescent="0.2">
      <c r="A285" s="47">
        <v>16</v>
      </c>
      <c r="B285" s="52" t="s">
        <v>103</v>
      </c>
      <c r="C285" s="63">
        <f t="shared" si="16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5"/>
        <v>0.58590849481125151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5"/>
        <v>2.3771957627322249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97</v>
      </c>
      <c r="C288" s="63">
        <f t="shared" si="16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0.52526528527301586</v>
      </c>
    </row>
    <row r="289" spans="1:15" ht="15.95" hidden="1" customHeight="1" x14ac:dyDescent="0.2">
      <c r="A289" s="47">
        <v>20</v>
      </c>
      <c r="B289" s="52" t="s">
        <v>89</v>
      </c>
      <c r="C289" s="63">
        <f t="shared" si="16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5"/>
        <v>6.1274573168833703E-2</v>
      </c>
    </row>
    <row r="290" spans="1:15" ht="15.95" hidden="1" customHeight="1" x14ac:dyDescent="0.2">
      <c r="A290" s="47">
        <v>21</v>
      </c>
      <c r="B290" s="52" t="s">
        <v>98</v>
      </c>
      <c r="C290" s="103">
        <f t="shared" si="16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5"/>
        <v>0.49533575406494484</v>
      </c>
    </row>
    <row r="291" spans="1:15" ht="15.95" hidden="1" customHeight="1" x14ac:dyDescent="0.2">
      <c r="A291" s="47">
        <v>22</v>
      </c>
      <c r="B291" s="51" t="s">
        <v>111</v>
      </c>
      <c r="C291" s="103">
        <f t="shared" si="16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5"/>
        <v>0.35493747953538529</v>
      </c>
    </row>
    <row r="292" spans="1:15" ht="15.95" hidden="1" customHeight="1" x14ac:dyDescent="0.2">
      <c r="A292" s="47">
        <v>23</v>
      </c>
      <c r="B292" s="52" t="s">
        <v>102</v>
      </c>
      <c r="C292" s="103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3">
        <f t="shared" si="16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1.1695602865346677E-2</v>
      </c>
    </row>
    <row r="294" spans="1:15" ht="15.95" hidden="1" customHeight="1" x14ac:dyDescent="0.2">
      <c r="A294" s="47">
        <v>25</v>
      </c>
      <c r="B294" s="52" t="s">
        <v>101</v>
      </c>
      <c r="C294" s="103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110</v>
      </c>
      <c r="C295" s="103">
        <f t="shared" si="16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5"/>
        <v>0.80465269495391278</v>
      </c>
    </row>
    <row r="296" spans="1:15" ht="15.95" hidden="1" customHeight="1" x14ac:dyDescent="0.2">
      <c r="A296" s="47">
        <v>27</v>
      </c>
      <c r="B296" s="52" t="s">
        <v>112</v>
      </c>
      <c r="C296" s="103">
        <f t="shared" si="16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5"/>
        <v>16.967048858003125</v>
      </c>
    </row>
    <row r="297" spans="1:15" ht="15.95" hidden="1" customHeight="1" x14ac:dyDescent="0.2">
      <c r="A297" s="47">
        <v>28</v>
      </c>
      <c r="B297" s="52" t="s">
        <v>115</v>
      </c>
      <c r="C297" s="103">
        <f t="shared" si="16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5"/>
        <v>0.42845870204497638</v>
      </c>
    </row>
    <row r="298" spans="1:15" ht="15.95" hidden="1" customHeight="1" x14ac:dyDescent="0.2">
      <c r="A298" s="47">
        <v>29</v>
      </c>
      <c r="B298" s="52" t="s">
        <v>119</v>
      </c>
      <c r="C298" s="103">
        <f t="shared" ref="C298:C306" si="17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5"/>
        <v>0.15244515211036569</v>
      </c>
    </row>
    <row r="299" spans="1:15" ht="15.95" hidden="1" customHeight="1" x14ac:dyDescent="0.2">
      <c r="A299" s="47">
        <v>30</v>
      </c>
      <c r="B299" s="52" t="s">
        <v>99</v>
      </c>
      <c r="C299" s="103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105</v>
      </c>
      <c r="C300" s="103">
        <f t="shared" si="17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0.41868183626868538</v>
      </c>
    </row>
    <row r="301" spans="1:15" ht="15.95" hidden="1" customHeight="1" x14ac:dyDescent="0.2">
      <c r="A301" s="47">
        <v>32</v>
      </c>
      <c r="B301" s="52" t="s">
        <v>113</v>
      </c>
      <c r="C301" s="103">
        <f t="shared" si="17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5"/>
        <v>4.5715416093976481E-2</v>
      </c>
    </row>
    <row r="302" spans="1:15" ht="15.95" hidden="1" customHeight="1" x14ac:dyDescent="0.2">
      <c r="A302" s="47">
        <v>33</v>
      </c>
      <c r="B302" s="52" t="s">
        <v>114</v>
      </c>
      <c r="C302" s="103">
        <f t="shared" si="17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5"/>
        <v>0.30428190974230473</v>
      </c>
    </row>
    <row r="303" spans="1:15" ht="15.95" hidden="1" customHeight="1" x14ac:dyDescent="0.2">
      <c r="A303" s="47">
        <v>34</v>
      </c>
      <c r="B303" s="52" t="s">
        <v>116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121</v>
      </c>
      <c r="C304" s="63">
        <f t="shared" si="17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5"/>
        <v>9.2215177107983909E-3</v>
      </c>
    </row>
    <row r="305" spans="1:15" ht="15.95" hidden="1" customHeight="1" x14ac:dyDescent="0.2">
      <c r="A305" s="47">
        <v>36</v>
      </c>
      <c r="B305" s="52" t="s">
        <v>123</v>
      </c>
      <c r="C305" s="63">
        <f t="shared" si="17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2.4831008727980369E-2</v>
      </c>
    </row>
    <row r="306" spans="1:15" ht="15.95" hidden="1" customHeight="1" x14ac:dyDescent="0.2">
      <c r="A306" s="47">
        <v>37</v>
      </c>
      <c r="B306" s="52" t="s">
        <v>100</v>
      </c>
      <c r="C306" s="63">
        <f t="shared" si="17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5"/>
        <v>0.75370089580540411</v>
      </c>
    </row>
    <row r="307" spans="1:15" ht="15.95" hidden="1" customHeight="1" x14ac:dyDescent="0.2">
      <c r="A307" s="47">
        <v>38</v>
      </c>
      <c r="B307" s="52" t="s">
        <v>106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5"/>
        <v>0.76978574626128216</v>
      </c>
    </row>
    <row r="308" spans="1:15" hidden="1" x14ac:dyDescent="0.2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hidden="1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hidden="1" customHeight="1" x14ac:dyDescent="0.2">
      <c r="A331" s="188" t="s">
        <v>142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hidden="1" customHeight="1" x14ac:dyDescent="0.2">
      <c r="A332" s="187" t="s">
        <v>109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7" t="s">
        <v>32</v>
      </c>
      <c r="B334" s="80" t="s">
        <v>104</v>
      </c>
      <c r="C334" s="157" t="s">
        <v>0</v>
      </c>
      <c r="D334" s="157" t="s">
        <v>43</v>
      </c>
      <c r="E334" s="157" t="s">
        <v>13</v>
      </c>
      <c r="F334" s="157" t="s">
        <v>44</v>
      </c>
      <c r="G334" s="157" t="s">
        <v>15</v>
      </c>
      <c r="H334" s="157" t="s">
        <v>45</v>
      </c>
      <c r="I334" s="157" t="s">
        <v>108</v>
      </c>
      <c r="J334" s="157" t="s">
        <v>46</v>
      </c>
      <c r="K334" s="157" t="s">
        <v>36</v>
      </c>
      <c r="L334" s="157" t="s">
        <v>47</v>
      </c>
      <c r="M334" s="157" t="s">
        <v>48</v>
      </c>
      <c r="N334" s="157" t="s">
        <v>49</v>
      </c>
      <c r="O334" s="157" t="s">
        <v>62</v>
      </c>
    </row>
    <row r="335" spans="1:15" ht="15.95" hidden="1" customHeight="1" x14ac:dyDescent="0.2">
      <c r="A335" s="75"/>
      <c r="B335" s="75" t="s">
        <v>21</v>
      </c>
      <c r="C335" s="86">
        <f>SUM(C336:C373)</f>
        <v>5105287441.8406973</v>
      </c>
      <c r="D335" s="86">
        <f t="shared" ref="D335:O335" si="18">SUM(D336:D373)</f>
        <v>22944657.975172415</v>
      </c>
      <c r="E335" s="86">
        <f t="shared" si="18"/>
        <v>726708672.17898297</v>
      </c>
      <c r="F335" s="86">
        <f t="shared" si="18"/>
        <v>1631587601.0400002</v>
      </c>
      <c r="G335" s="86">
        <f t="shared" si="18"/>
        <v>52739288.209310345</v>
      </c>
      <c r="H335" s="86">
        <f t="shared" si="18"/>
        <v>1158619375.2475855</v>
      </c>
      <c r="I335" s="86">
        <f t="shared" si="18"/>
        <v>20266525.586206894</v>
      </c>
      <c r="J335" s="86">
        <f t="shared" si="18"/>
        <v>59387651.081724137</v>
      </c>
      <c r="K335" s="86">
        <f t="shared" si="18"/>
        <v>1071331742.7462072</v>
      </c>
      <c r="L335" s="86">
        <f t="shared" si="18"/>
        <v>33348838.690000001</v>
      </c>
      <c r="M335" s="86">
        <f t="shared" si="18"/>
        <v>74791910.620689735</v>
      </c>
      <c r="N335" s="86">
        <f t="shared" si="18"/>
        <v>253561178.4648194</v>
      </c>
      <c r="O335" s="114">
        <f t="shared" si="18"/>
        <v>100.00000000000001</v>
      </c>
    </row>
    <row r="336" spans="1:15" ht="15.95" hidden="1" customHeight="1" x14ac:dyDescent="0.2">
      <c r="A336" s="47">
        <v>1</v>
      </c>
      <c r="B336" s="102" t="s">
        <v>87</v>
      </c>
      <c r="C336" s="105">
        <f t="shared" ref="C336:C363" si="19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hidden="1" customHeight="1" x14ac:dyDescent="0.2">
      <c r="A337" s="47">
        <v>2</v>
      </c>
      <c r="B337" s="52" t="s">
        <v>85</v>
      </c>
      <c r="C337" s="105">
        <f t="shared" si="19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20">(C337/$C$335*100)</f>
        <v>12.057826239614275</v>
      </c>
    </row>
    <row r="338" spans="1:15" ht="15.95" hidden="1" customHeight="1" x14ac:dyDescent="0.2">
      <c r="A338" s="47">
        <v>3</v>
      </c>
      <c r="B338" s="52" t="s">
        <v>96</v>
      </c>
      <c r="C338" s="105">
        <f t="shared" si="19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20"/>
        <v>11.045319857380823</v>
      </c>
    </row>
    <row r="339" spans="1:15" ht="15.95" hidden="1" customHeight="1" x14ac:dyDescent="0.2">
      <c r="A339" s="47">
        <v>4</v>
      </c>
      <c r="B339" s="52" t="s">
        <v>93</v>
      </c>
      <c r="C339" s="105">
        <f t="shared" si="19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20"/>
        <v>8.3610081062565822</v>
      </c>
    </row>
    <row r="340" spans="1:15" ht="15.95" hidden="1" customHeight="1" x14ac:dyDescent="0.2">
      <c r="A340" s="47">
        <v>5</v>
      </c>
      <c r="B340" s="52" t="s">
        <v>88</v>
      </c>
      <c r="C340" s="105">
        <f t="shared" si="19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20"/>
        <v>8.8313985466299361</v>
      </c>
    </row>
    <row r="341" spans="1:15" ht="15.95" hidden="1" customHeight="1" x14ac:dyDescent="0.2">
      <c r="A341" s="47">
        <v>6</v>
      </c>
      <c r="B341" s="52" t="s">
        <v>125</v>
      </c>
      <c r="C341" s="105">
        <f t="shared" si="19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0.10684374468900287</v>
      </c>
    </row>
    <row r="342" spans="1:15" ht="15.95" hidden="1" customHeight="1" x14ac:dyDescent="0.2">
      <c r="A342" s="47">
        <v>7</v>
      </c>
      <c r="B342" s="52" t="s">
        <v>90</v>
      </c>
      <c r="C342" s="105">
        <f t="shared" si="19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20"/>
        <v>1.4327118478057959</v>
      </c>
    </row>
    <row r="343" spans="1:15" ht="15.95" hidden="1" customHeight="1" x14ac:dyDescent="0.2">
      <c r="A343" s="47">
        <v>8</v>
      </c>
      <c r="B343" s="52" t="s">
        <v>122</v>
      </c>
      <c r="C343" s="105">
        <f t="shared" si="19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20"/>
        <v>1.7690023071020398</v>
      </c>
    </row>
    <row r="344" spans="1:15" ht="15.95" hidden="1" customHeight="1" x14ac:dyDescent="0.2">
      <c r="A344" s="47">
        <v>9</v>
      </c>
      <c r="B344" s="52" t="s">
        <v>78</v>
      </c>
      <c r="C344" s="105">
        <f t="shared" si="19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20"/>
        <v>1.6120334389549815</v>
      </c>
    </row>
    <row r="345" spans="1:15" ht="15.95" hidden="1" customHeight="1" x14ac:dyDescent="0.2">
      <c r="A345" s="47">
        <v>10</v>
      </c>
      <c r="B345" s="52" t="s">
        <v>92</v>
      </c>
      <c r="C345" s="105">
        <f t="shared" si="19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4.6135111462937406</v>
      </c>
    </row>
    <row r="346" spans="1:15" ht="15.95" hidden="1" customHeight="1" x14ac:dyDescent="0.2">
      <c r="A346" s="47">
        <v>11</v>
      </c>
      <c r="B346" s="52" t="s">
        <v>95</v>
      </c>
      <c r="C346" s="105">
        <f t="shared" si="19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20"/>
        <v>0.12551044055787255</v>
      </c>
    </row>
    <row r="347" spans="1:15" ht="15.95" hidden="1" customHeight="1" x14ac:dyDescent="0.2">
      <c r="A347" s="47">
        <v>12</v>
      </c>
      <c r="B347" s="52" t="s">
        <v>83</v>
      </c>
      <c r="C347" s="105">
        <f t="shared" si="19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20"/>
        <v>0.41371809110878788</v>
      </c>
    </row>
    <row r="348" spans="1:15" ht="15.95" hidden="1" customHeight="1" x14ac:dyDescent="0.2">
      <c r="A348" s="47">
        <v>13</v>
      </c>
      <c r="B348" s="52" t="s">
        <v>124</v>
      </c>
      <c r="C348" s="105">
        <f t="shared" si="19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20"/>
        <v>1.3307190001334282E-3</v>
      </c>
    </row>
    <row r="349" spans="1:15" ht="15.95" hidden="1" customHeight="1" x14ac:dyDescent="0.2">
      <c r="A349" s="47">
        <v>14</v>
      </c>
      <c r="B349" s="52" t="s">
        <v>81</v>
      </c>
      <c r="C349" s="105">
        <f t="shared" si="19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20"/>
        <v>0.61042507810102575</v>
      </c>
    </row>
    <row r="350" spans="1:15" ht="15.95" hidden="1" customHeight="1" x14ac:dyDescent="0.2">
      <c r="A350" s="47">
        <v>15</v>
      </c>
      <c r="B350" s="52" t="s">
        <v>80</v>
      </c>
      <c r="C350" s="105">
        <f t="shared" si="19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20"/>
        <v>0.2771489018236068</v>
      </c>
    </row>
    <row r="351" spans="1:15" ht="15.95" hidden="1" customHeight="1" x14ac:dyDescent="0.2">
      <c r="A351" s="47">
        <v>16</v>
      </c>
      <c r="B351" s="52" t="s">
        <v>103</v>
      </c>
      <c r="C351" s="105">
        <f t="shared" si="19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20"/>
        <v>0.85974302896791899</v>
      </c>
    </row>
    <row r="352" spans="1:15" ht="15.95" hidden="1" customHeight="1" x14ac:dyDescent="0.2">
      <c r="A352" s="47">
        <v>17</v>
      </c>
      <c r="B352" s="52" t="s">
        <v>79</v>
      </c>
      <c r="C352" s="105">
        <f t="shared" si="19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20"/>
        <v>2.1916497811370164</v>
      </c>
    </row>
    <row r="353" spans="1:15" ht="15.95" hidden="1" customHeight="1" x14ac:dyDescent="0.2">
      <c r="A353" s="47">
        <v>18</v>
      </c>
      <c r="B353" s="52" t="s">
        <v>84</v>
      </c>
      <c r="C353" s="105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97</v>
      </c>
      <c r="C354" s="105">
        <f t="shared" si="19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0.64823657839748883</v>
      </c>
    </row>
    <row r="355" spans="1:15" ht="15.95" hidden="1" customHeight="1" x14ac:dyDescent="0.2">
      <c r="A355" s="47">
        <v>20</v>
      </c>
      <c r="B355" s="52" t="s">
        <v>89</v>
      </c>
      <c r="C355" s="105">
        <f t="shared" si="19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20"/>
        <v>8.1614037661608616E-2</v>
      </c>
    </row>
    <row r="356" spans="1:15" ht="15.95" hidden="1" customHeight="1" x14ac:dyDescent="0.2">
      <c r="A356" s="47">
        <v>21</v>
      </c>
      <c r="B356" s="52" t="s">
        <v>98</v>
      </c>
      <c r="C356" s="103">
        <f t="shared" si="19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20"/>
        <v>0.9454005192185011</v>
      </c>
    </row>
    <row r="357" spans="1:15" ht="15.95" hidden="1" customHeight="1" x14ac:dyDescent="0.2">
      <c r="A357" s="47">
        <v>22</v>
      </c>
      <c r="B357" s="51" t="s">
        <v>111</v>
      </c>
      <c r="C357" s="105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20"/>
        <v>0.4397752795794535</v>
      </c>
    </row>
    <row r="358" spans="1:15" ht="15.95" hidden="1" customHeight="1" x14ac:dyDescent="0.2">
      <c r="A358" s="47">
        <v>23</v>
      </c>
      <c r="B358" s="52" t="s">
        <v>102</v>
      </c>
      <c r="C358" s="105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5">
        <f t="shared" si="19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4.3781068250771556E-2</v>
      </c>
    </row>
    <row r="360" spans="1:15" ht="15.95" hidden="1" customHeight="1" x14ac:dyDescent="0.2">
      <c r="A360" s="47">
        <v>25</v>
      </c>
      <c r="B360" s="52" t="s">
        <v>101</v>
      </c>
      <c r="C360" s="105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110</v>
      </c>
      <c r="C361" s="105">
        <f t="shared" si="19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20"/>
        <v>0.7663229094480587</v>
      </c>
    </row>
    <row r="362" spans="1:15" ht="15.95" hidden="1" customHeight="1" x14ac:dyDescent="0.2">
      <c r="A362" s="47">
        <v>27</v>
      </c>
      <c r="B362" s="52" t="s">
        <v>112</v>
      </c>
      <c r="C362" s="105">
        <f t="shared" si="19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20"/>
        <v>19.615544295953239</v>
      </c>
    </row>
    <row r="363" spans="1:15" ht="15.95" hidden="1" customHeight="1" x14ac:dyDescent="0.2">
      <c r="A363" s="47">
        <v>28</v>
      </c>
      <c r="B363" s="52" t="s">
        <v>115</v>
      </c>
      <c r="C363" s="105">
        <f t="shared" si="19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20"/>
        <v>0.42071349409184167</v>
      </c>
    </row>
    <row r="364" spans="1:15" ht="15.95" hidden="1" customHeight="1" x14ac:dyDescent="0.2">
      <c r="A364" s="47">
        <v>29</v>
      </c>
      <c r="B364" s="52" t="s">
        <v>119</v>
      </c>
      <c r="C364" s="105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20"/>
        <v>0.25835330720419458</v>
      </c>
    </row>
    <row r="365" spans="1:15" ht="15.95" hidden="1" customHeight="1" x14ac:dyDescent="0.2">
      <c r="A365" s="47">
        <v>30</v>
      </c>
      <c r="B365" s="52" t="s">
        <v>99</v>
      </c>
      <c r="C365" s="105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105</v>
      </c>
      <c r="C366" s="105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0.45840870776831488</v>
      </c>
    </row>
    <row r="367" spans="1:15" ht="15.95" hidden="1" customHeight="1" x14ac:dyDescent="0.2">
      <c r="A367" s="47">
        <v>32</v>
      </c>
      <c r="B367" s="52" t="s">
        <v>113</v>
      </c>
      <c r="C367" s="105">
        <f t="shared" ref="C367:C372" si="21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20"/>
        <v>0.10701353826279771</v>
      </c>
    </row>
    <row r="368" spans="1:15" ht="15.95" hidden="1" customHeight="1" x14ac:dyDescent="0.2">
      <c r="A368" s="47">
        <v>33</v>
      </c>
      <c r="B368" s="52" t="s">
        <v>114</v>
      </c>
      <c r="C368" s="105">
        <f t="shared" si="21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20"/>
        <v>0.28526021063270868</v>
      </c>
    </row>
    <row r="369" spans="1:15" ht="15.95" hidden="1" customHeight="1" x14ac:dyDescent="0.2">
      <c r="A369" s="47">
        <v>34</v>
      </c>
      <c r="B369" s="52" t="s">
        <v>116</v>
      </c>
      <c r="C369" s="105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121</v>
      </c>
      <c r="C370" s="105">
        <f t="shared" si="21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20"/>
        <v>8.9478281102010546E-3</v>
      </c>
    </row>
    <row r="371" spans="1:15" ht="15.95" hidden="1" customHeight="1" x14ac:dyDescent="0.2">
      <c r="A371" s="47">
        <v>36</v>
      </c>
      <c r="B371" s="52" t="s">
        <v>123</v>
      </c>
      <c r="C371" s="105">
        <f t="shared" si="21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1.0564135494869746E-3</v>
      </c>
    </row>
    <row r="372" spans="1:15" ht="15.95" hidden="1" customHeight="1" x14ac:dyDescent="0.2">
      <c r="A372" s="47">
        <v>37</v>
      </c>
      <c r="B372" s="52" t="s">
        <v>100</v>
      </c>
      <c r="C372" s="105">
        <f t="shared" si="21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20"/>
        <v>0.71438486991146455</v>
      </c>
    </row>
    <row r="373" spans="1:15" ht="15.95" hidden="1" customHeight="1" x14ac:dyDescent="0.2">
      <c r="A373" s="47">
        <v>38</v>
      </c>
      <c r="B373" s="52" t="s">
        <v>106</v>
      </c>
      <c r="C373" s="105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20"/>
        <v>0.25667880073908866</v>
      </c>
    </row>
    <row r="374" spans="1:15" hidden="1" x14ac:dyDescent="0.2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143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109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7" t="s">
        <v>32</v>
      </c>
      <c r="B399" s="80" t="s">
        <v>104</v>
      </c>
      <c r="C399" s="157" t="s">
        <v>0</v>
      </c>
      <c r="D399" s="157" t="s">
        <v>43</v>
      </c>
      <c r="E399" s="157" t="s">
        <v>13</v>
      </c>
      <c r="F399" s="157" t="s">
        <v>44</v>
      </c>
      <c r="G399" s="157" t="s">
        <v>15</v>
      </c>
      <c r="H399" s="157" t="s">
        <v>45</v>
      </c>
      <c r="I399" s="157" t="s">
        <v>108</v>
      </c>
      <c r="J399" s="157" t="s">
        <v>46</v>
      </c>
      <c r="K399" s="157" t="s">
        <v>36</v>
      </c>
      <c r="L399" s="157" t="s">
        <v>47</v>
      </c>
      <c r="M399" s="157" t="s">
        <v>48</v>
      </c>
      <c r="N399" s="157" t="s">
        <v>49</v>
      </c>
      <c r="O399" s="157" t="s">
        <v>62</v>
      </c>
    </row>
    <row r="400" spans="1:15" ht="15.95" hidden="1" customHeight="1" x14ac:dyDescent="0.2">
      <c r="A400" s="75"/>
      <c r="B400" s="75" t="s">
        <v>21</v>
      </c>
      <c r="C400" s="86">
        <f>SUM(C401:C438)</f>
        <v>6021745054.1391373</v>
      </c>
      <c r="D400" s="86">
        <f t="shared" ref="D400:O400" si="22">SUM(D401:D438)</f>
        <v>32341297.828965515</v>
      </c>
      <c r="E400" s="86">
        <f t="shared" si="22"/>
        <v>754956242.99241388</v>
      </c>
      <c r="F400" s="86">
        <f t="shared" si="22"/>
        <v>1635319108.8900001</v>
      </c>
      <c r="G400" s="86">
        <f t="shared" si="22"/>
        <v>47185441.086206906</v>
      </c>
      <c r="H400" s="86">
        <f t="shared" si="22"/>
        <v>1756736692.3068967</v>
      </c>
      <c r="I400" s="86">
        <f t="shared" si="22"/>
        <v>28249184.337241378</v>
      </c>
      <c r="J400" s="86">
        <f t="shared" si="22"/>
        <v>58739655.485517226</v>
      </c>
      <c r="K400" s="86">
        <f t="shared" si="22"/>
        <v>1343622018.3170691</v>
      </c>
      <c r="L400" s="86">
        <f t="shared" si="22"/>
        <v>31682172.280000001</v>
      </c>
      <c r="M400" s="86">
        <f t="shared" si="22"/>
        <v>125611190.61068928</v>
      </c>
      <c r="N400" s="86">
        <f t="shared" si="22"/>
        <v>207302050.00413796</v>
      </c>
      <c r="O400" s="114">
        <f t="shared" si="22"/>
        <v>100.00000000000001</v>
      </c>
    </row>
    <row r="401" spans="1:15" ht="15.95" hidden="1" customHeight="1" x14ac:dyDescent="0.2">
      <c r="A401" s="47">
        <v>1</v>
      </c>
      <c r="B401" s="102" t="s">
        <v>87</v>
      </c>
      <c r="C401" s="86">
        <f t="shared" ref="C401:C437" si="23">SUM(D401:N401)</f>
        <v>1361931058.4399998</v>
      </c>
      <c r="D401" s="49">
        <f>'PNC, Exon. &amp; no Exon.'!F362</f>
        <v>6335736.4199999999</v>
      </c>
      <c r="E401" s="49">
        <f>'PNC, Exon. &amp; no Exon.'!I362</f>
        <v>175531566.22</v>
      </c>
      <c r="F401" s="49">
        <f>'PNC, Exon. &amp; no Exon.'!L362</f>
        <v>353010603.49000001</v>
      </c>
      <c r="G401" s="49">
        <f>'PNC, Exon. &amp; no Exon.'!O362</f>
        <v>26752911.850000001</v>
      </c>
      <c r="H401" s="49">
        <f>'PNC, Exon. &amp; no Exon.'!R362</f>
        <v>519914640.28999996</v>
      </c>
      <c r="I401" s="49">
        <f>'PNC, Exon. &amp; no Exon.'!U362</f>
        <v>9241727.8599999994</v>
      </c>
      <c r="J401" s="49">
        <f>'PNC, Exon. &amp; no Exon.'!X362</f>
        <v>21895000.850000001</v>
      </c>
      <c r="K401" s="49">
        <f>'PNC, Exon. &amp; no Exon.'!AA362</f>
        <v>164462948.17000002</v>
      </c>
      <c r="L401" s="49">
        <f>'PNC, Exon. &amp; no Exon.'!AD362</f>
        <v>0</v>
      </c>
      <c r="M401" s="49">
        <f>'PNC, Exon. &amp; no Exon.'!AG362</f>
        <v>42860347.109999999</v>
      </c>
      <c r="N401" s="49">
        <f>'PNC, Exon. &amp; no Exon.'!AJ362</f>
        <v>41925576.18</v>
      </c>
      <c r="O401" s="60">
        <f>(C401/$C$400*100)</f>
        <v>22.616883414947235</v>
      </c>
    </row>
    <row r="402" spans="1:15" ht="15.95" hidden="1" customHeight="1" x14ac:dyDescent="0.2">
      <c r="A402" s="47">
        <v>2</v>
      </c>
      <c r="B402" s="52" t="s">
        <v>85</v>
      </c>
      <c r="C402" s="86">
        <f t="shared" si="23"/>
        <v>901869680.8599999</v>
      </c>
      <c r="D402" s="49">
        <f>'PNC, Exon. &amp; no Exon.'!F363</f>
        <v>6193822.5499999998</v>
      </c>
      <c r="E402" s="49">
        <f>'PNC, Exon. &amp; no Exon.'!I363</f>
        <v>170399013.96000001</v>
      </c>
      <c r="F402" s="49">
        <f>'PNC, Exon. &amp; no Exon.'!L363</f>
        <v>5579334.1200000001</v>
      </c>
      <c r="G402" s="49">
        <f>'PNC, Exon. &amp; no Exon.'!O363</f>
        <v>2068824.43</v>
      </c>
      <c r="H402" s="49">
        <f>'PNC, Exon. &amp; no Exon.'!R363</f>
        <v>372732494.30000001</v>
      </c>
      <c r="I402" s="49">
        <f>'PNC, Exon. &amp; no Exon.'!U363</f>
        <v>3775231.68</v>
      </c>
      <c r="J402" s="49">
        <f>'PNC, Exon. &amp; no Exon.'!X363</f>
        <v>5798369.5199999996</v>
      </c>
      <c r="K402" s="49">
        <f>'PNC, Exon. &amp; no Exon.'!AA363</f>
        <v>289483205.23000002</v>
      </c>
      <c r="L402" s="49">
        <f>'PNC, Exon. &amp; no Exon.'!AD363</f>
        <v>0</v>
      </c>
      <c r="M402" s="49">
        <f>'PNC, Exon. &amp; no Exon.'!AG363</f>
        <v>7792353.5199999996</v>
      </c>
      <c r="N402" s="49">
        <f>'PNC, Exon. &amp; no Exon.'!AJ363</f>
        <v>38047031.550000004</v>
      </c>
      <c r="O402" s="60">
        <f t="shared" ref="O402:O438" si="24">(C402/$C$400*100)</f>
        <v>14.976882494221275</v>
      </c>
    </row>
    <row r="403" spans="1:15" ht="15.95" hidden="1" customHeight="1" x14ac:dyDescent="0.2">
      <c r="A403" s="47">
        <v>3</v>
      </c>
      <c r="B403" s="52" t="s">
        <v>96</v>
      </c>
      <c r="C403" s="86">
        <f t="shared" si="23"/>
        <v>641799505.10000002</v>
      </c>
      <c r="D403" s="49">
        <f>'PNC, Exon. &amp; no Exon.'!F364</f>
        <v>2228527.9</v>
      </c>
      <c r="E403" s="49">
        <f>'PNC, Exon. &amp; no Exon.'!I364</f>
        <v>109818370.2</v>
      </c>
      <c r="F403" s="49">
        <f>'PNC, Exon. &amp; no Exon.'!L364</f>
        <v>22428097.580000002</v>
      </c>
      <c r="G403" s="49">
        <f>'PNC, Exon. &amp; no Exon.'!O364</f>
        <v>11081051.860000001</v>
      </c>
      <c r="H403" s="49">
        <f>'PNC, Exon. &amp; no Exon.'!R364</f>
        <v>313882797.18000001</v>
      </c>
      <c r="I403" s="49">
        <f>'PNC, Exon. &amp; no Exon.'!U364</f>
        <v>524745.42000000004</v>
      </c>
      <c r="J403" s="49">
        <f>'PNC, Exon. &amp; no Exon.'!X364</f>
        <v>4679643.93</v>
      </c>
      <c r="K403" s="49">
        <f>'PNC, Exon. &amp; no Exon.'!AA364</f>
        <v>145166887.75999999</v>
      </c>
      <c r="L403" s="49">
        <f>'PNC, Exon. &amp; no Exon.'!AD364</f>
        <v>0</v>
      </c>
      <c r="M403" s="49">
        <f>'PNC, Exon. &amp; no Exon.'!AG364</f>
        <v>9212090.0299999993</v>
      </c>
      <c r="N403" s="49">
        <f>'PNC, Exon. &amp; no Exon.'!AJ364</f>
        <v>22777293.239999998</v>
      </c>
      <c r="O403" s="60">
        <f t="shared" si="24"/>
        <v>10.658031838442735</v>
      </c>
    </row>
    <row r="404" spans="1:15" ht="15.95" hidden="1" customHeight="1" x14ac:dyDescent="0.2">
      <c r="A404" s="47">
        <v>4</v>
      </c>
      <c r="B404" s="52" t="s">
        <v>93</v>
      </c>
      <c r="C404" s="86">
        <f t="shared" si="23"/>
        <v>371929480.09000003</v>
      </c>
      <c r="D404" s="49">
        <f>'PNC, Exon. &amp; no Exon.'!F365</f>
        <v>1005404.7200000001</v>
      </c>
      <c r="E404" s="49">
        <f>'PNC, Exon. &amp; no Exon.'!I365</f>
        <v>12632761.440000001</v>
      </c>
      <c r="F404" s="49">
        <f>'PNC, Exon. &amp; no Exon.'!L365</f>
        <v>21403857.829999998</v>
      </c>
      <c r="G404" s="49">
        <f>'PNC, Exon. &amp; no Exon.'!O365</f>
        <v>3843552.38</v>
      </c>
      <c r="H404" s="49">
        <f>'PNC, Exon. &amp; no Exon.'!R365</f>
        <v>136750351.93000001</v>
      </c>
      <c r="I404" s="49">
        <f>'PNC, Exon. &amp; no Exon.'!U365</f>
        <v>4483243.33</v>
      </c>
      <c r="J404" s="49">
        <f>'PNC, Exon. &amp; no Exon.'!X365</f>
        <v>5119364.13</v>
      </c>
      <c r="K404" s="49">
        <f>'PNC, Exon. &amp; no Exon.'!AA365</f>
        <v>130738528.59999999</v>
      </c>
      <c r="L404" s="49">
        <f>'PNC, Exon. &amp; no Exon.'!AD365</f>
        <v>0</v>
      </c>
      <c r="M404" s="49">
        <f>'PNC, Exon. &amp; no Exon.'!AG365</f>
        <v>10886137.539999999</v>
      </c>
      <c r="N404" s="49">
        <f>'PNC, Exon. &amp; no Exon.'!AJ365</f>
        <v>45066278.189999998</v>
      </c>
      <c r="O404" s="60">
        <f t="shared" si="24"/>
        <v>6.1764401638748998</v>
      </c>
    </row>
    <row r="405" spans="1:15" ht="15.95" hidden="1" customHeight="1" x14ac:dyDescent="0.2">
      <c r="A405" s="47">
        <v>5</v>
      </c>
      <c r="B405" s="52" t="s">
        <v>88</v>
      </c>
      <c r="C405" s="86">
        <f t="shared" si="23"/>
        <v>550466192.41999996</v>
      </c>
      <c r="D405" s="49">
        <f>'PNC, Exon. &amp; no Exon.'!F366</f>
        <v>65549.91</v>
      </c>
      <c r="E405" s="49">
        <f>'PNC, Exon. &amp; no Exon.'!I366</f>
        <v>8372497.5499999998</v>
      </c>
      <c r="F405" s="49">
        <f>'PNC, Exon. &amp; no Exon.'!L366</f>
        <v>36620439.600000001</v>
      </c>
      <c r="G405" s="49">
        <f>'PNC, Exon. &amp; no Exon.'!O366</f>
        <v>1011502.32</v>
      </c>
      <c r="H405" s="49">
        <f>'PNC, Exon. &amp; no Exon.'!R366</f>
        <v>330080370.51999998</v>
      </c>
      <c r="I405" s="49">
        <f>'PNC, Exon. &amp; no Exon.'!U366</f>
        <v>6129218.75</v>
      </c>
      <c r="J405" s="49">
        <f>'PNC, Exon. &amp; no Exon.'!X366</f>
        <v>11392144.58</v>
      </c>
      <c r="K405" s="49">
        <f>'PNC, Exon. &amp; no Exon.'!AA366</f>
        <v>122695312.2</v>
      </c>
      <c r="L405" s="49">
        <f>'PNC, Exon. &amp; no Exon.'!AD366</f>
        <v>0</v>
      </c>
      <c r="M405" s="49">
        <f>'PNC, Exon. &amp; no Exon.'!AG366</f>
        <v>9944747.870000001</v>
      </c>
      <c r="N405" s="49">
        <f>'PNC, Exon. &amp; no Exon.'!AJ366</f>
        <v>24154409.120000001</v>
      </c>
      <c r="O405" s="60">
        <f t="shared" si="24"/>
        <v>9.1413068383163907</v>
      </c>
    </row>
    <row r="406" spans="1:15" ht="15.95" hidden="1" customHeight="1" x14ac:dyDescent="0.2">
      <c r="A406" s="47">
        <v>6</v>
      </c>
      <c r="B406" s="52" t="s">
        <v>125</v>
      </c>
      <c r="C406" s="86">
        <f t="shared" si="23"/>
        <v>2384308.41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2384308.41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3.9594974356496705E-2</v>
      </c>
    </row>
    <row r="407" spans="1:15" ht="15.95" hidden="1" customHeight="1" x14ac:dyDescent="0.2">
      <c r="A407" s="47">
        <v>7</v>
      </c>
      <c r="B407" s="52" t="s">
        <v>90</v>
      </c>
      <c r="C407" s="86">
        <f t="shared" si="23"/>
        <v>94236820.248275876</v>
      </c>
      <c r="D407" s="49">
        <f>'PNC, Exon. &amp; no Exon.'!F368</f>
        <v>0</v>
      </c>
      <c r="E407" s="49">
        <f>'PNC, Exon. &amp; no Exon.'!I368</f>
        <v>45490.672413793109</v>
      </c>
      <c r="F407" s="49">
        <f>'PNC, Exon. &amp; no Exon.'!L368</f>
        <v>0</v>
      </c>
      <c r="G407" s="49">
        <f>'PNC, Exon. &amp; no Exon.'!O368</f>
        <v>15994.758620689654</v>
      </c>
      <c r="H407" s="49">
        <f>'PNC, Exon. &amp; no Exon.'!R368</f>
        <v>9729536.3410344832</v>
      </c>
      <c r="I407" s="49">
        <f>'PNC, Exon. &amp; no Exon.'!U368</f>
        <v>159876.02586206899</v>
      </c>
      <c r="J407" s="49">
        <f>'PNC, Exon. &amp; no Exon.'!X368</f>
        <v>68181.948620689654</v>
      </c>
      <c r="K407" s="49">
        <f>'PNC, Exon. &amp; no Exon.'!AA368</f>
        <v>78873457.257931039</v>
      </c>
      <c r="L407" s="49">
        <f>'PNC, Exon. &amp; no Exon.'!AD368</f>
        <v>0</v>
      </c>
      <c r="M407" s="49">
        <f>'PNC, Exon. &amp; no Exon.'!AG368</f>
        <v>920074.59482758632</v>
      </c>
      <c r="N407" s="49">
        <f>'PNC, Exon. &amp; no Exon.'!AJ368</f>
        <v>4424208.6489655171</v>
      </c>
      <c r="O407" s="60">
        <f t="shared" si="24"/>
        <v>1.5649420458858647</v>
      </c>
    </row>
    <row r="408" spans="1:15" ht="15.95" hidden="1" customHeight="1" x14ac:dyDescent="0.2">
      <c r="A408" s="47">
        <v>8</v>
      </c>
      <c r="B408" s="52" t="s">
        <v>122</v>
      </c>
      <c r="C408" s="86">
        <f t="shared" si="23"/>
        <v>115436543.26206896</v>
      </c>
      <c r="D408" s="49">
        <f>'PNC, Exon. &amp; no Exon.'!F369</f>
        <v>0</v>
      </c>
      <c r="E408" s="49">
        <f>'PNC, Exon. &amp; no Exon.'!I369</f>
        <v>93249599.339655176</v>
      </c>
      <c r="F408" s="49">
        <f>'PNC, Exon. &amp; no Exon.'!L369</f>
        <v>0</v>
      </c>
      <c r="G408" s="49">
        <f>'PNC, Exon. &amp; no Exon.'!O369</f>
        <v>1284061.9913793104</v>
      </c>
      <c r="H408" s="49">
        <f>'PNC, Exon. &amp; no Exon.'!R369</f>
        <v>12994710.965517243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7908170.9655172424</v>
      </c>
      <c r="O408" s="60">
        <f t="shared" si="24"/>
        <v>1.9169948615264258</v>
      </c>
    </row>
    <row r="409" spans="1:15" ht="15.95" hidden="1" customHeight="1" x14ac:dyDescent="0.2">
      <c r="A409" s="47">
        <v>9</v>
      </c>
      <c r="B409" s="52" t="s">
        <v>78</v>
      </c>
      <c r="C409" s="86">
        <f t="shared" si="23"/>
        <v>107548884.17344826</v>
      </c>
      <c r="D409" s="49">
        <f>'PNC, Exon. &amp; no Exon.'!F370</f>
        <v>0</v>
      </c>
      <c r="E409" s="49">
        <f>'PNC, Exon. &amp; no Exon.'!I370</f>
        <v>24888.267241379312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64137.715517241384</v>
      </c>
      <c r="I409" s="49">
        <f>'PNC, Exon. &amp; no Exon.'!U370</f>
        <v>52254.310344827587</v>
      </c>
      <c r="J409" s="49">
        <f>'PNC, Exon. &amp; no Exon.'!X370</f>
        <v>2589560.7931034486</v>
      </c>
      <c r="K409" s="49">
        <f>'PNC, Exon. &amp; no Exon.'!AA370</f>
        <v>101870294.26827586</v>
      </c>
      <c r="L409" s="49">
        <f>'PNC, Exon. &amp; no Exon.'!AD370</f>
        <v>0</v>
      </c>
      <c r="M409" s="49">
        <f>'PNC, Exon. &amp; no Exon.'!AG370</f>
        <v>1420031.1379310344</v>
      </c>
      <c r="N409" s="49">
        <f>'PNC, Exon. &amp; no Exon.'!AJ370</f>
        <v>1527717.681034483</v>
      </c>
      <c r="O409" s="60">
        <f t="shared" si="24"/>
        <v>1.7860085939626906</v>
      </c>
    </row>
    <row r="410" spans="1:15" ht="15.95" hidden="1" customHeight="1" x14ac:dyDescent="0.2">
      <c r="A410" s="47">
        <v>10</v>
      </c>
      <c r="B410" s="52" t="s">
        <v>92</v>
      </c>
      <c r="C410" s="86">
        <f t="shared" si="23"/>
        <v>210386229.27000001</v>
      </c>
      <c r="D410" s="49">
        <f>'PNC, Exon. &amp; no Exon.'!F371</f>
        <v>12821371.663793104</v>
      </c>
      <c r="E410" s="49">
        <f>'PNC, Exon. &amp; no Exon.'!I371</f>
        <v>165357.29620689657</v>
      </c>
      <c r="F410" s="49">
        <f>'PNC, Exon. &amp; no Exon.'!L371</f>
        <v>197399500.31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3.4937750997177783</v>
      </c>
    </row>
    <row r="411" spans="1:15" ht="15.95" hidden="1" customHeight="1" x14ac:dyDescent="0.2">
      <c r="A411" s="47">
        <v>11</v>
      </c>
      <c r="B411" s="52" t="s">
        <v>95</v>
      </c>
      <c r="C411" s="86">
        <f t="shared" si="23"/>
        <v>8314014.1100000013</v>
      </c>
      <c r="D411" s="49">
        <f>'PNC, Exon. &amp; no Exon.'!F372</f>
        <v>54247.58</v>
      </c>
      <c r="E411" s="49">
        <f>'PNC, Exon. &amp; no Exon.'!I372</f>
        <v>6377.2</v>
      </c>
      <c r="F411" s="49">
        <f>'PNC, Exon. &amp; no Exon.'!L372</f>
        <v>0</v>
      </c>
      <c r="G411" s="49">
        <f>'PNC, Exon. &amp; no Exon.'!O372</f>
        <v>2224.14</v>
      </c>
      <c r="H411" s="49">
        <f>'PNC, Exon. &amp; no Exon.'!R372</f>
        <v>2876018.02</v>
      </c>
      <c r="I411" s="49">
        <f>'PNC, Exon. &amp; no Exon.'!U372</f>
        <v>0</v>
      </c>
      <c r="J411" s="49">
        <f>'PNC, Exon. &amp; no Exon.'!X372</f>
        <v>36095.730000000003</v>
      </c>
      <c r="K411" s="49">
        <f>'PNC, Exon. &amp; no Exon.'!AA372</f>
        <v>3457214.73</v>
      </c>
      <c r="L411" s="49">
        <f>'PNC, Exon. &amp; no Exon.'!AD372</f>
        <v>0</v>
      </c>
      <c r="M411" s="49">
        <f>'PNC, Exon. &amp; no Exon.'!AG372</f>
        <v>145753.65</v>
      </c>
      <c r="N411" s="49">
        <f>'PNC, Exon. &amp; no Exon.'!AJ372</f>
        <v>1736083.06</v>
      </c>
      <c r="O411" s="60">
        <f t="shared" si="24"/>
        <v>0.13806652449168763</v>
      </c>
    </row>
    <row r="412" spans="1:15" ht="15.95" hidden="1" customHeight="1" x14ac:dyDescent="0.2">
      <c r="A412" s="47">
        <v>12</v>
      </c>
      <c r="B412" s="52" t="s">
        <v>83</v>
      </c>
      <c r="C412" s="86">
        <f t="shared" si="23"/>
        <v>28506638.327586208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28506638.327586208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0.47339497224300026</v>
      </c>
    </row>
    <row r="413" spans="1:15" ht="15.95" hidden="1" customHeight="1" x14ac:dyDescent="0.2">
      <c r="A413" s="47">
        <v>13</v>
      </c>
      <c r="B413" s="52" t="s">
        <v>124</v>
      </c>
      <c r="C413" s="86">
        <f t="shared" si="23"/>
        <v>103844.95999999999</v>
      </c>
      <c r="D413" s="49">
        <f>'PNC, Exon. &amp; no Exon.'!F374</f>
        <v>22230.17</v>
      </c>
      <c r="E413" s="49">
        <f>'PNC, Exon. &amp; no Exon.'!I374</f>
        <v>0</v>
      </c>
      <c r="F413" s="49">
        <f>'PNC, Exon. &amp; no Exon.'!L374</f>
        <v>23555.35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17069.84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40989.599999999999</v>
      </c>
      <c r="O413" s="60">
        <f t="shared" si="24"/>
        <v>1.7244994443698773E-3</v>
      </c>
    </row>
    <row r="414" spans="1:15" ht="15.95" hidden="1" customHeight="1" x14ac:dyDescent="0.2">
      <c r="A414" s="47">
        <v>14</v>
      </c>
      <c r="B414" s="52" t="s">
        <v>81</v>
      </c>
      <c r="C414" s="86">
        <f t="shared" si="23"/>
        <v>37094651.663103446</v>
      </c>
      <c r="D414" s="49">
        <f>'PNC, Exon. &amp; no Exon.'!F375</f>
        <v>0</v>
      </c>
      <c r="E414" s="49">
        <f>'PNC, Exon. &amp; no Exon.'!I375</f>
        <v>14761835.911724137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3520706.3224137938</v>
      </c>
      <c r="I414" s="49">
        <f>'PNC, Exon. &amp; no Exon.'!U375</f>
        <v>0</v>
      </c>
      <c r="J414" s="49">
        <f>'PNC, Exon. &amp; no Exon.'!X375</f>
        <v>12933.051724137931</v>
      </c>
      <c r="K414" s="49">
        <f>'PNC, Exon. &amp; no Exon.'!AA375</f>
        <v>16854196.213448275</v>
      </c>
      <c r="L414" s="49">
        <f>'PNC, Exon. &amp; no Exon.'!AD375</f>
        <v>0</v>
      </c>
      <c r="M414" s="49">
        <f>'PNC, Exon. &amp; no Exon.'!AG375</f>
        <v>946526.43965517241</v>
      </c>
      <c r="N414" s="49">
        <f>'PNC, Exon. &amp; no Exon.'!AJ375</f>
        <v>998453.72413793113</v>
      </c>
      <c r="O414" s="60">
        <f t="shared" si="24"/>
        <v>0.61601165990257056</v>
      </c>
    </row>
    <row r="415" spans="1:15" ht="15.95" hidden="1" customHeight="1" x14ac:dyDescent="0.2">
      <c r="A415" s="47">
        <v>15</v>
      </c>
      <c r="B415" s="52" t="s">
        <v>80</v>
      </c>
      <c r="C415" s="86">
        <f t="shared" si="23"/>
        <v>25551166.749999996</v>
      </c>
      <c r="D415" s="49">
        <f>'PNC, Exon. &amp; no Exon.'!F376</f>
        <v>1637.93</v>
      </c>
      <c r="E415" s="49">
        <f>'PNC, Exon. &amp; no Exon.'!I376</f>
        <v>4100984.91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2048750.78</v>
      </c>
      <c r="I415" s="49">
        <f>'PNC, Exon. &amp; no Exon.'!U376</f>
        <v>181314.72999999998</v>
      </c>
      <c r="J415" s="49">
        <f>'PNC, Exon. &amp; no Exon.'!X376</f>
        <v>23917.02</v>
      </c>
      <c r="K415" s="49">
        <f>'PNC, Exon. &amp; no Exon.'!AA376</f>
        <v>14486569.99</v>
      </c>
      <c r="L415" s="49">
        <f>'PNC, Exon. &amp; no Exon.'!AD376</f>
        <v>0</v>
      </c>
      <c r="M415" s="49">
        <f>'PNC, Exon. &amp; no Exon.'!AG376</f>
        <v>707531.99</v>
      </c>
      <c r="N415" s="49">
        <f>'PNC, Exon. &amp; no Exon.'!AJ376</f>
        <v>4000459.3999999994</v>
      </c>
      <c r="O415" s="60">
        <f t="shared" si="24"/>
        <v>0.42431498710555693</v>
      </c>
    </row>
    <row r="416" spans="1:15" ht="15.95" hidden="1" customHeight="1" x14ac:dyDescent="0.2">
      <c r="A416" s="47">
        <v>16</v>
      </c>
      <c r="B416" s="52" t="s">
        <v>103</v>
      </c>
      <c r="C416" s="86">
        <f t="shared" si="23"/>
        <v>62268915.960000001</v>
      </c>
      <c r="D416" s="49">
        <f>'PNC, Exon. &amp; no Exon.'!F377</f>
        <v>0</v>
      </c>
      <c r="E416" s="49">
        <f>'PNC, Exon. &amp; no Exon.'!I377</f>
        <v>13296.55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190518</v>
      </c>
      <c r="I416" s="49">
        <f>'PNC, Exon. &amp; no Exon.'!U377</f>
        <v>20264.55</v>
      </c>
      <c r="J416" s="49">
        <f>'PNC, Exon. &amp; no Exon.'!X377</f>
        <v>410181.62</v>
      </c>
      <c r="K416" s="49">
        <f>'PNC, Exon. &amp; no Exon.'!AA377</f>
        <v>54089418.140000001</v>
      </c>
      <c r="L416" s="49">
        <f>'PNC, Exon. &amp; no Exon.'!AD377</f>
        <v>0</v>
      </c>
      <c r="M416" s="49">
        <f>'PNC, Exon. &amp; no Exon.'!AG377</f>
        <v>7214230.4200000009</v>
      </c>
      <c r="N416" s="49">
        <f>'PNC, Exon. &amp; no Exon.'!AJ377</f>
        <v>331006.68000000005</v>
      </c>
      <c r="O416" s="60">
        <f t="shared" si="24"/>
        <v>1.0340676232581205</v>
      </c>
    </row>
    <row r="417" spans="1:15" ht="15.95" hidden="1" customHeight="1" x14ac:dyDescent="0.2">
      <c r="A417" s="47">
        <v>17</v>
      </c>
      <c r="B417" s="52" t="s">
        <v>79</v>
      </c>
      <c r="C417" s="86">
        <f t="shared" si="23"/>
        <v>127048580.48724139</v>
      </c>
      <c r="D417" s="49">
        <f>'PNC, Exon. &amp; no Exon.'!F378</f>
        <v>0</v>
      </c>
      <c r="E417" s="49">
        <f>'PNC, Exon. &amp; no Exon.'!I378</f>
        <v>88836580.588620692</v>
      </c>
      <c r="F417" s="49">
        <f>'PNC, Exon. &amp; no Exon.'!L378</f>
        <v>0</v>
      </c>
      <c r="G417" s="49">
        <f>'PNC, Exon. &amp; no Exon.'!O378</f>
        <v>164477.15172413795</v>
      </c>
      <c r="H417" s="49">
        <f>'PNC, Exon. &amp; no Exon.'!R378</f>
        <v>5864263.3058620691</v>
      </c>
      <c r="I417" s="49">
        <f>'PNC, Exon. &amp; no Exon.'!U378</f>
        <v>1766254.8534482759</v>
      </c>
      <c r="J417" s="49">
        <f>'PNC, Exon. &amp; no Exon.'!X378</f>
        <v>102760.25862068965</v>
      </c>
      <c r="K417" s="49">
        <f>'PNC, Exon. &amp; no Exon.'!AA378</f>
        <v>19900872.871379312</v>
      </c>
      <c r="L417" s="49">
        <f>'PNC, Exon. &amp; no Exon.'!AD378</f>
        <v>0</v>
      </c>
      <c r="M417" s="49">
        <f>'PNC, Exon. &amp; no Exon.'!AG378</f>
        <v>8168703.4913793094</v>
      </c>
      <c r="N417" s="49">
        <f>'PNC, Exon. &amp; no Exon.'!AJ378</f>
        <v>2244667.9662068966</v>
      </c>
      <c r="O417" s="60">
        <f t="shared" si="24"/>
        <v>2.1098299470501933</v>
      </c>
    </row>
    <row r="418" spans="1:15" ht="15.95" hidden="1" customHeight="1" x14ac:dyDescent="0.2">
      <c r="A418" s="47">
        <v>18</v>
      </c>
      <c r="B418" s="52" t="s">
        <v>84</v>
      </c>
      <c r="C418" s="86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97</v>
      </c>
      <c r="C419" s="86">
        <f t="shared" si="23"/>
        <v>32689777.856551725</v>
      </c>
      <c r="D419" s="49">
        <f>'PNC, Exon. &amp; no Exon.'!F380</f>
        <v>0</v>
      </c>
      <c r="E419" s="49">
        <f>'PNC, Exon. &amp; no Exon.'!I380</f>
        <v>81030.146551724145</v>
      </c>
      <c r="F419" s="49">
        <f>'PNC, Exon. &amp; no Exon.'!L380</f>
        <v>32608747.710000001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0.54286220294367848</v>
      </c>
    </row>
    <row r="420" spans="1:15" ht="15.95" hidden="1" customHeight="1" x14ac:dyDescent="0.2">
      <c r="A420" s="47">
        <v>20</v>
      </c>
      <c r="B420" s="52" t="s">
        <v>89</v>
      </c>
      <c r="C420" s="86">
        <f t="shared" si="23"/>
        <v>4416181.3620689651</v>
      </c>
      <c r="D420" s="49">
        <f>'PNC, Exon. &amp; no Exon.'!F381</f>
        <v>143443.93103448275</v>
      </c>
      <c r="E420" s="49">
        <f>'PNC, Exon. &amp; no Exon.'!I381</f>
        <v>372672.31896551728</v>
      </c>
      <c r="F420" s="49">
        <f>'PNC, Exon. &amp; no Exon.'!L381</f>
        <v>79230</v>
      </c>
      <c r="G420" s="49">
        <f>'PNC, Exon. &amp; no Exon.'!O381</f>
        <v>0</v>
      </c>
      <c r="H420" s="49">
        <f>'PNC, Exon. &amp; no Exon.'!R381</f>
        <v>73000.655172413797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3441004.0775862071</v>
      </c>
      <c r="L420" s="49">
        <f>'PNC, Exon. &amp; no Exon.'!AD381</f>
        <v>0</v>
      </c>
      <c r="M420" s="49">
        <f>'PNC, Exon. &amp; no Exon.'!AG381</f>
        <v>248985.79310344829</v>
      </c>
      <c r="N420" s="49">
        <f>'PNC, Exon. &amp; no Exon.'!AJ381</f>
        <v>57844.586206896551</v>
      </c>
      <c r="O420" s="60">
        <f t="shared" si="24"/>
        <v>7.3337235674456797E-2</v>
      </c>
    </row>
    <row r="421" spans="1:15" ht="15.95" hidden="1" customHeight="1" x14ac:dyDescent="0.2">
      <c r="A421" s="47">
        <v>21</v>
      </c>
      <c r="B421" s="52" t="s">
        <v>98</v>
      </c>
      <c r="C421" s="86">
        <f t="shared" si="23"/>
        <v>60790502.737930603</v>
      </c>
      <c r="D421" s="49">
        <f>'PNC, Exon. &amp; no Exon.'!F382</f>
        <v>44834.767241379304</v>
      </c>
      <c r="E421" s="49">
        <f>'PNC, Exon. &amp; no Exon.'!I382</f>
        <v>27191.46551724138</v>
      </c>
      <c r="F421" s="49">
        <f>'PNC, Exon. &amp; no Exon.'!L382</f>
        <v>0</v>
      </c>
      <c r="G421" s="49">
        <f>'PNC, Exon. &amp; no Exon.'!O382</f>
        <v>2929.7844827586209</v>
      </c>
      <c r="H421" s="49">
        <f>'PNC, Exon. &amp; no Exon.'!R382</f>
        <v>511804.37068965525</v>
      </c>
      <c r="I421" s="49">
        <f>'PNC, Exon. &amp; no Exon.'!U382</f>
        <v>7845.1293103448288</v>
      </c>
      <c r="J421" s="49">
        <f>'PNC, Exon. &amp; no Exon.'!X382</f>
        <v>40408.982758620696</v>
      </c>
      <c r="K421" s="49">
        <f>'PNC, Exon. &amp; no Exon.'!AA382</f>
        <v>39677827.464482673</v>
      </c>
      <c r="L421" s="49">
        <f>'PNC, Exon. &amp; no Exon.'!AD382</f>
        <v>0</v>
      </c>
      <c r="M421" s="49">
        <f>'PNC, Exon. &amp; no Exon.'!AG382</f>
        <v>18475674.092413448</v>
      </c>
      <c r="N421" s="49">
        <f>'PNC, Exon. &amp; no Exon.'!AJ382</f>
        <v>2001986.681034483</v>
      </c>
      <c r="O421" s="60">
        <f t="shared" si="24"/>
        <v>1.0095163809059857</v>
      </c>
    </row>
    <row r="422" spans="1:15" ht="15.95" hidden="1" customHeight="1" x14ac:dyDescent="0.2">
      <c r="A422" s="47">
        <v>22</v>
      </c>
      <c r="B422" s="51" t="s">
        <v>111</v>
      </c>
      <c r="C422" s="86">
        <f t="shared" si="23"/>
        <v>39529761.698275872</v>
      </c>
      <c r="D422" s="49">
        <f>'PNC, Exon. &amp; no Exon.'!F383</f>
        <v>4174.7068965517246</v>
      </c>
      <c r="E422" s="49">
        <f>'PNC, Exon. &amp; no Exon.'!I383</f>
        <v>361874.96551724145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822794.60344827594</v>
      </c>
      <c r="I422" s="49">
        <f>'PNC, Exon. &amp; no Exon.'!U383</f>
        <v>21206.896551724138</v>
      </c>
      <c r="J422" s="49">
        <f>'PNC, Exon. &amp; no Exon.'!X383</f>
        <v>0</v>
      </c>
      <c r="K422" s="49">
        <f>'PNC, Exon. &amp; no Exon.'!AA383</f>
        <v>38187490.215517245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132220.31034482759</v>
      </c>
      <c r="O422" s="60">
        <f t="shared" si="24"/>
        <v>0.65645027052589167</v>
      </c>
    </row>
    <row r="423" spans="1:15" ht="15.95" hidden="1" customHeight="1" x14ac:dyDescent="0.2">
      <c r="A423" s="47">
        <v>23</v>
      </c>
      <c r="B423" s="52" t="s">
        <v>102</v>
      </c>
      <c r="C423" s="86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6">
        <f t="shared" si="23"/>
        <v>6966892.9827586217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6966892.9827586217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0.11569558193052067</v>
      </c>
    </row>
    <row r="425" spans="1:15" ht="15.95" hidden="1" customHeight="1" x14ac:dyDescent="0.2">
      <c r="A425" s="47">
        <v>25</v>
      </c>
      <c r="B425" s="52" t="s">
        <v>101</v>
      </c>
      <c r="C425" s="86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110</v>
      </c>
      <c r="C426" s="86">
        <f t="shared" si="23"/>
        <v>44144780.25</v>
      </c>
      <c r="D426" s="49">
        <f>'PNC, Exon. &amp; no Exon.'!F387</f>
        <v>229719.5</v>
      </c>
      <c r="E426" s="49">
        <f>'PNC, Exon. &amp; no Exon.'!I387</f>
        <v>1414727.38</v>
      </c>
      <c r="F426" s="49">
        <f>'PNC, Exon. &amp; no Exon.'!L387</f>
        <v>0</v>
      </c>
      <c r="G426" s="49">
        <f>'PNC, Exon. &amp; no Exon.'!O387</f>
        <v>-354339.06</v>
      </c>
      <c r="H426" s="49">
        <f>'PNC, Exon. &amp; no Exon.'!R387</f>
        <v>17525772.100000001</v>
      </c>
      <c r="I426" s="49">
        <f>'PNC, Exon. &amp; no Exon.'!U387</f>
        <v>17338.560000000001</v>
      </c>
      <c r="J426" s="49">
        <f>'PNC, Exon. &amp; no Exon.'!X387</f>
        <v>502719</v>
      </c>
      <c r="K426" s="49">
        <f>'PNC, Exon. &amp; no Exon.'!AA387</f>
        <v>22821193.309999999</v>
      </c>
      <c r="L426" s="49">
        <f>'PNC, Exon. &amp; no Exon.'!AD387</f>
        <v>0</v>
      </c>
      <c r="M426" s="49">
        <f>'PNC, Exon. &amp; no Exon.'!AG387</f>
        <v>166191.97</v>
      </c>
      <c r="N426" s="49">
        <f>'PNC, Exon. &amp; no Exon.'!AJ387</f>
        <v>1821457.49</v>
      </c>
      <c r="O426" s="60">
        <f t="shared" si="24"/>
        <v>0.73308949238321575</v>
      </c>
    </row>
    <row r="427" spans="1:15" ht="15.95" hidden="1" customHeight="1" x14ac:dyDescent="0.2">
      <c r="A427" s="47">
        <v>27</v>
      </c>
      <c r="B427" s="52" t="s">
        <v>112</v>
      </c>
      <c r="C427" s="86">
        <f t="shared" si="23"/>
        <v>1032570960.97</v>
      </c>
      <c r="D427" s="49">
        <f>'PNC, Exon. &amp; no Exon.'!F388</f>
        <v>3190596.0799999996</v>
      </c>
      <c r="E427" s="49">
        <f>'PNC, Exon. &amp; no Exon.'!I388</f>
        <v>29229909.710000001</v>
      </c>
      <c r="F427" s="49">
        <f>'PNC, Exon. &amp; no Exon.'!L388</f>
        <v>937556601.33000004</v>
      </c>
      <c r="G427" s="49">
        <f>'PNC, Exon. &amp; no Exon.'!O388</f>
        <v>1281324.0900000001</v>
      </c>
      <c r="H427" s="49">
        <f>'PNC, Exon. &amp; no Exon.'!R388</f>
        <v>21138463.390000001</v>
      </c>
      <c r="I427" s="49">
        <f>'PNC, Exon. &amp; no Exon.'!U388</f>
        <v>60618.86</v>
      </c>
      <c r="J427" s="49">
        <f>'PNC, Exon. &amp; no Exon.'!X388</f>
        <v>196725.99</v>
      </c>
      <c r="K427" s="49">
        <f>'PNC, Exon. &amp; no Exon.'!AA388</f>
        <v>35092053.340000004</v>
      </c>
      <c r="L427" s="49">
        <f>'PNC, Exon. &amp; no Exon.'!AD388</f>
        <v>0</v>
      </c>
      <c r="M427" s="49">
        <f>'PNC, Exon. &amp; no Exon.'!AG388</f>
        <v>852041.02999999991</v>
      </c>
      <c r="N427" s="49">
        <f>'PNC, Exon. &amp; no Exon.'!AJ388</f>
        <v>3972627.1500000004</v>
      </c>
      <c r="O427" s="60">
        <f t="shared" si="24"/>
        <v>17.147370931292532</v>
      </c>
    </row>
    <row r="428" spans="1:15" ht="15.95" hidden="1" customHeight="1" x14ac:dyDescent="0.2">
      <c r="A428" s="47">
        <v>28</v>
      </c>
      <c r="B428" s="52" t="s">
        <v>115</v>
      </c>
      <c r="C428" s="86">
        <f>SUM(D428:N428)</f>
        <v>35686215.675000004</v>
      </c>
      <c r="D428" s="49">
        <f>'PNC, Exon. &amp; no Exon.'!F389</f>
        <v>0</v>
      </c>
      <c r="E428" s="49">
        <f>'PNC, Exon. &amp; no Exon.'!I389</f>
        <v>10359780.17</v>
      </c>
      <c r="F428" s="49">
        <f>'PNC, Exon. &amp; no Exon.'!L389</f>
        <v>4307688.7799999984</v>
      </c>
      <c r="G428" s="49">
        <f>'PNC, Exon. &amp; no Exon.'!O389</f>
        <v>30925.39</v>
      </c>
      <c r="H428" s="49">
        <f>'PNC, Exon. &amp; no Exon.'!R389</f>
        <v>1415364.41</v>
      </c>
      <c r="I428" s="49">
        <f>'PNC, Exon. &amp; no Exon.'!U389</f>
        <v>1742941.32</v>
      </c>
      <c r="J428" s="49">
        <f>'PNC, Exon. &amp; no Exon.'!X389</f>
        <v>5696060.7299999995</v>
      </c>
      <c r="K428" s="49">
        <f>'PNC, Exon. &amp; no Exon.'!AA389</f>
        <v>11117897.824999999</v>
      </c>
      <c r="L428" s="49">
        <f>'PNC, Exon. &amp; no Exon.'!AD389</f>
        <v>0</v>
      </c>
      <c r="M428" s="49">
        <f>'PNC, Exon. &amp; no Exon.'!AG389</f>
        <v>102563.21</v>
      </c>
      <c r="N428" s="49">
        <f>'PNC, Exon. &amp; no Exon.'!AJ389</f>
        <v>912993.84000000008</v>
      </c>
      <c r="O428" s="60">
        <f t="shared" si="24"/>
        <v>0.5926224932168217</v>
      </c>
    </row>
    <row r="429" spans="1:15" ht="15.95" hidden="1" customHeight="1" x14ac:dyDescent="0.2">
      <c r="A429" s="47">
        <v>29</v>
      </c>
      <c r="B429" s="52" t="s">
        <v>119</v>
      </c>
      <c r="C429" s="86">
        <f t="shared" si="23"/>
        <v>15600049.327586206</v>
      </c>
      <c r="D429" s="49">
        <f>'PNC, Exon. &amp; no Exon.'!F390</f>
        <v>0</v>
      </c>
      <c r="E429" s="49">
        <f>'PNC, Exon. &amp; no Exon.'!I390</f>
        <v>498154.00000000006</v>
      </c>
      <c r="F429" s="49">
        <f>'PNC, Exon. &amp; no Exon.'!L390</f>
        <v>471260</v>
      </c>
      <c r="G429" s="49">
        <f>'PNC, Exon. &amp; no Exon.'!O390</f>
        <v>0</v>
      </c>
      <c r="H429" s="49">
        <f>'PNC, Exon. &amp; no Exon.'!R390</f>
        <v>131248.01724137933</v>
      </c>
      <c r="I429" s="49">
        <f>'PNC, Exon. &amp; no Exon.'!U390</f>
        <v>11249.801724137933</v>
      </c>
      <c r="J429" s="49">
        <f>'PNC, Exon. &amp; no Exon.'!X390</f>
        <v>153292.87068965519</v>
      </c>
      <c r="K429" s="49">
        <f>'PNC, Exon. &amp; no Exon.'!AA390</f>
        <v>9081268.2672413792</v>
      </c>
      <c r="L429" s="49">
        <f>'PNC, Exon. &amp; no Exon.'!AD390</f>
        <v>0</v>
      </c>
      <c r="M429" s="49">
        <f>'PNC, Exon. &amp; no Exon.'!AG390</f>
        <v>5104168.25</v>
      </c>
      <c r="N429" s="49">
        <f>'PNC, Exon. &amp; no Exon.'!AJ390</f>
        <v>149408.12068965519</v>
      </c>
      <c r="O429" s="60">
        <f t="shared" si="24"/>
        <v>0.2590619361552558</v>
      </c>
    </row>
    <row r="430" spans="1:15" ht="15.95" hidden="1" customHeight="1" x14ac:dyDescent="0.2">
      <c r="A430" s="47">
        <v>30</v>
      </c>
      <c r="B430" s="52" t="s">
        <v>99</v>
      </c>
      <c r="C430" s="86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105</v>
      </c>
      <c r="C431" s="86">
        <f t="shared" si="23"/>
        <v>21445884.379999999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21445884.379999999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0.35614068990281894</v>
      </c>
    </row>
    <row r="432" spans="1:15" ht="15.95" hidden="1" customHeight="1" x14ac:dyDescent="0.2">
      <c r="A432" s="47">
        <v>32</v>
      </c>
      <c r="B432" s="52" t="s">
        <v>113</v>
      </c>
      <c r="C432" s="86">
        <f t="shared" si="23"/>
        <v>7626982.8799999999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1106210.26</v>
      </c>
      <c r="I432" s="49">
        <f>'PNC, Exon. &amp; no Exon.'!U393</f>
        <v>53852.26</v>
      </c>
      <c r="J432" s="49">
        <f>'PNC, Exon. &amp; no Exon.'!X393</f>
        <v>17458.650000000001</v>
      </c>
      <c r="K432" s="49">
        <f>'PNC, Exon. &amp; no Exon.'!AA393</f>
        <v>5873651.3300000001</v>
      </c>
      <c r="L432" s="49">
        <f>'PNC, Exon. &amp; no Exon.'!AD393</f>
        <v>0</v>
      </c>
      <c r="M432" s="49">
        <f>'PNC, Exon. &amp; no Exon.'!AG393</f>
        <v>34573.83</v>
      </c>
      <c r="N432" s="49">
        <f>'PNC, Exon. &amp; no Exon.'!AJ393</f>
        <v>541236.55000000005</v>
      </c>
      <c r="O432" s="60">
        <f t="shared" si="24"/>
        <v>0.12665735283424992</v>
      </c>
    </row>
    <row r="433" spans="1:15" ht="15.95" hidden="1" customHeight="1" x14ac:dyDescent="0.2">
      <c r="A433" s="47">
        <v>33</v>
      </c>
      <c r="B433" s="52" t="s">
        <v>114</v>
      </c>
      <c r="C433" s="86">
        <f t="shared" si="23"/>
        <v>6675278.9399999995</v>
      </c>
      <c r="D433" s="49">
        <f>'PNC, Exon. &amp; no Exon.'!F394</f>
        <v>0</v>
      </c>
      <c r="E433" s="49">
        <f>'PNC, Exon. &amp; no Exon.'!I394</f>
        <v>802463.78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3362738.83</v>
      </c>
      <c r="I433" s="49">
        <f>'PNC, Exon. &amp; no Exon.'!U394</f>
        <v>0</v>
      </c>
      <c r="J433" s="49">
        <f>'PNC, Exon. &amp; no Exon.'!X394</f>
        <v>4835.83</v>
      </c>
      <c r="K433" s="49">
        <f>'PNC, Exon. &amp; no Exon.'!AA394</f>
        <v>49530.380000000005</v>
      </c>
      <c r="L433" s="49">
        <f>'PNC, Exon. &amp; no Exon.'!AD394</f>
        <v>0</v>
      </c>
      <c r="M433" s="49">
        <f>'PNC, Exon. &amp; no Exon.'!AG394</f>
        <v>86399.46</v>
      </c>
      <c r="N433" s="49">
        <f>'PNC, Exon. &amp; no Exon.'!AJ394</f>
        <v>2369310.6599999997</v>
      </c>
      <c r="O433" s="60">
        <f t="shared" si="24"/>
        <v>0.11085289861967249</v>
      </c>
    </row>
    <row r="434" spans="1:15" ht="15.95" hidden="1" customHeight="1" x14ac:dyDescent="0.2">
      <c r="A434" s="47">
        <v>34</v>
      </c>
      <c r="B434" s="52" t="s">
        <v>116</v>
      </c>
      <c r="C434" s="86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121</v>
      </c>
      <c r="C435" s="86">
        <f t="shared" si="23"/>
        <v>612922.35344827594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320278.36206896557</v>
      </c>
      <c r="L435" s="49">
        <f>'PNC, Exon. &amp; no Exon.'!AD396</f>
        <v>0</v>
      </c>
      <c r="M435" s="49">
        <f>'PNC, Exon. &amp; no Exon.'!AG396</f>
        <v>292643.99137931038</v>
      </c>
      <c r="N435" s="49">
        <f>'PNC, Exon. &amp; no Exon.'!AJ396</f>
        <v>0</v>
      </c>
      <c r="O435" s="60">
        <f t="shared" si="24"/>
        <v>1.0178483943403989E-2</v>
      </c>
    </row>
    <row r="436" spans="1:15" ht="15.95" hidden="1" customHeight="1" x14ac:dyDescent="0.2">
      <c r="A436" s="47">
        <v>36</v>
      </c>
      <c r="B436" s="52" t="s">
        <v>123</v>
      </c>
      <c r="C436" s="86">
        <f t="shared" si="23"/>
        <v>390317.16379310348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390317.16379310348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6.481794899716206E-3</v>
      </c>
    </row>
    <row r="437" spans="1:15" ht="15.95" hidden="1" customHeight="1" x14ac:dyDescent="0.2">
      <c r="A437" s="47">
        <v>37</v>
      </c>
      <c r="B437" s="52" t="s">
        <v>100</v>
      </c>
      <c r="C437" s="86">
        <f t="shared" si="23"/>
        <v>33067013.890000001</v>
      </c>
      <c r="D437" s="49">
        <f>'PNC, Exon. &amp; no Exon.'!F398</f>
        <v>0</v>
      </c>
      <c r="E437" s="49">
        <f>'PNC, Exon. &amp; no Exon.'!I398</f>
        <v>1224223.0000000002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31682172.280000001</v>
      </c>
      <c r="M437" s="49">
        <f>'PNC, Exon. &amp; no Exon.'!AG398</f>
        <v>0</v>
      </c>
      <c r="N437" s="49">
        <f>'PNC, Exon. &amp; no Exon.'!AJ398</f>
        <v>160618.61000000002</v>
      </c>
      <c r="O437" s="60">
        <f t="shared" si="24"/>
        <v>0.54912676628963042</v>
      </c>
    </row>
    <row r="438" spans="1:15" ht="15.95" hidden="1" customHeight="1" x14ac:dyDescent="0.2">
      <c r="A438" s="47">
        <v>38</v>
      </c>
      <c r="B438" s="52" t="s">
        <v>106</v>
      </c>
      <c r="C438" s="86">
        <f>SUM(D438:N438)</f>
        <v>32655017.140000001</v>
      </c>
      <c r="D438" s="49">
        <f>'PNC, Exon. &amp; no Exon.'!F399</f>
        <v>0</v>
      </c>
      <c r="E438" s="49">
        <f>'PNC, Exon. &amp; no Exon.'!I399</f>
        <v>32625595.949999999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29421.19</v>
      </c>
      <c r="N438" s="49">
        <f>'PNC, Exon. &amp; no Exon.'!AJ399</f>
        <v>0</v>
      </c>
      <c r="O438" s="60">
        <f t="shared" si="24"/>
        <v>0.54228494973486274</v>
      </c>
    </row>
    <row r="439" spans="1:15" hidden="1" x14ac:dyDescent="0.2">
      <c r="A439" s="81" t="s">
        <v>94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144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109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7" t="s">
        <v>32</v>
      </c>
      <c r="B465" s="80" t="s">
        <v>104</v>
      </c>
      <c r="C465" s="157" t="s">
        <v>0</v>
      </c>
      <c r="D465" s="157" t="s">
        <v>43</v>
      </c>
      <c r="E465" s="157" t="s">
        <v>13</v>
      </c>
      <c r="F465" s="157" t="s">
        <v>44</v>
      </c>
      <c r="G465" s="157" t="s">
        <v>15</v>
      </c>
      <c r="H465" s="157" t="s">
        <v>45</v>
      </c>
      <c r="I465" s="157" t="s">
        <v>108</v>
      </c>
      <c r="J465" s="157" t="s">
        <v>46</v>
      </c>
      <c r="K465" s="157" t="s">
        <v>36</v>
      </c>
      <c r="L465" s="157" t="s">
        <v>47</v>
      </c>
      <c r="M465" s="157" t="s">
        <v>48</v>
      </c>
      <c r="N465" s="157" t="s">
        <v>49</v>
      </c>
      <c r="O465" s="157" t="s">
        <v>62</v>
      </c>
    </row>
    <row r="466" spans="1:15" ht="15.95" hidden="1" customHeight="1" x14ac:dyDescent="0.2">
      <c r="A466" s="75"/>
      <c r="B466" s="75" t="s">
        <v>21</v>
      </c>
      <c r="C466" s="86">
        <f>SUM(C467:C504)</f>
        <v>7114507298.0931025</v>
      </c>
      <c r="D466" s="85">
        <f t="shared" ref="D466:N466" si="25">SUM(D467:D504)</f>
        <v>29025816.696551725</v>
      </c>
      <c r="E466" s="85">
        <f t="shared" si="25"/>
        <v>849635367.86482787</v>
      </c>
      <c r="F466" s="85">
        <f t="shared" si="25"/>
        <v>1912046609.1899998</v>
      </c>
      <c r="G466" s="85">
        <f t="shared" si="25"/>
        <v>55708409.298620686</v>
      </c>
      <c r="H466" s="85">
        <f t="shared" si="25"/>
        <v>1948583147.6431038</v>
      </c>
      <c r="I466" s="85">
        <f t="shared" si="25"/>
        <v>32315243.824137934</v>
      </c>
      <c r="J466" s="85">
        <f t="shared" si="25"/>
        <v>83589619.7437931</v>
      </c>
      <c r="K466" s="85">
        <f t="shared" si="25"/>
        <v>1568068495.6906898</v>
      </c>
      <c r="L466" s="85">
        <f t="shared" si="25"/>
        <v>175350098.66</v>
      </c>
      <c r="M466" s="85">
        <f t="shared" si="25"/>
        <v>123326481.67379257</v>
      </c>
      <c r="N466" s="85">
        <f t="shared" si="25"/>
        <v>336858007.80758637</v>
      </c>
      <c r="O466" s="64">
        <f>SUM(O467:O504)</f>
        <v>100.00000000000001</v>
      </c>
    </row>
    <row r="467" spans="1:15" ht="15.95" hidden="1" customHeight="1" x14ac:dyDescent="0.2">
      <c r="A467" s="47">
        <v>1</v>
      </c>
      <c r="B467" s="102" t="s">
        <v>87</v>
      </c>
      <c r="C467" s="86">
        <f t="shared" ref="C467:C494" si="26">SUM(D467:N467)</f>
        <v>1737518466.0600002</v>
      </c>
      <c r="D467" s="48">
        <f>'PNC, Exon. &amp; no Exon.'!F419</f>
        <v>6292597.7299999995</v>
      </c>
      <c r="E467" s="48">
        <f>'PNC, Exon. &amp; no Exon.'!I419</f>
        <v>189752143.24000001</v>
      </c>
      <c r="F467" s="48">
        <f>'PNC, Exon. &amp; no Exon.'!L419</f>
        <v>455200314.44000006</v>
      </c>
      <c r="G467" s="48">
        <f>'PNC, Exon. &amp; no Exon.'!O419</f>
        <v>28050076.57</v>
      </c>
      <c r="H467" s="48">
        <f>'PNC, Exon. &amp; no Exon.'!R419</f>
        <v>739810789.67000008</v>
      </c>
      <c r="I467" s="48">
        <f>'PNC, Exon. &amp; no Exon.'!U419</f>
        <v>3471845.47</v>
      </c>
      <c r="J467" s="48">
        <f>'PNC, Exon. &amp; no Exon.'!X419</f>
        <v>37373099.5</v>
      </c>
      <c r="K467" s="48">
        <f>'PNC, Exon. &amp; no Exon.'!AA419</f>
        <v>201252296.49000001</v>
      </c>
      <c r="L467" s="48">
        <f>'PNC, Exon. &amp; no Exon.'!AD419</f>
        <v>0</v>
      </c>
      <c r="M467" s="48">
        <f>'PNC, Exon. &amp; no Exon.'!AG419</f>
        <v>14826027.57</v>
      </c>
      <c r="N467" s="48">
        <f>'PNC, Exon. &amp; no Exon.'!AJ419</f>
        <v>61489275.380000003</v>
      </c>
      <c r="O467" s="60">
        <f>(C467/$C$466*100)</f>
        <v>24.422189664851512</v>
      </c>
    </row>
    <row r="468" spans="1:15" ht="15.95" hidden="1" customHeight="1" x14ac:dyDescent="0.2">
      <c r="A468" s="47">
        <v>2</v>
      </c>
      <c r="B468" s="52" t="s">
        <v>85</v>
      </c>
      <c r="C468" s="86">
        <f t="shared" si="26"/>
        <v>967619592.10000014</v>
      </c>
      <c r="D468" s="48">
        <f>'PNC, Exon. &amp; no Exon.'!F420</f>
        <v>4594029.84</v>
      </c>
      <c r="E468" s="48">
        <f>'PNC, Exon. &amp; no Exon.'!I420</f>
        <v>181624206.53999999</v>
      </c>
      <c r="F468" s="48">
        <f>'PNC, Exon. &amp; no Exon.'!L420</f>
        <v>77216803.150000006</v>
      </c>
      <c r="G468" s="48">
        <f>'PNC, Exon. &amp; no Exon.'!O420</f>
        <v>5958239.9699999997</v>
      </c>
      <c r="H468" s="48">
        <f>'PNC, Exon. &amp; no Exon.'!R420</f>
        <v>189196983.16000003</v>
      </c>
      <c r="I468" s="48">
        <f>'PNC, Exon. &amp; no Exon.'!U420</f>
        <v>5309183.47</v>
      </c>
      <c r="J468" s="48">
        <f>'PNC, Exon. &amp; no Exon.'!X420</f>
        <v>12142510.18</v>
      </c>
      <c r="K468" s="48">
        <f>'PNC, Exon. &amp; no Exon.'!AA420</f>
        <v>339448284.5</v>
      </c>
      <c r="L468" s="48">
        <f>'PNC, Exon. &amp; no Exon.'!AD420</f>
        <v>0</v>
      </c>
      <c r="M468" s="48">
        <f>'PNC, Exon. &amp; no Exon.'!AG420</f>
        <v>38834714.329999998</v>
      </c>
      <c r="N468" s="48">
        <f>'PNC, Exon. &amp; no Exon.'!AJ420</f>
        <v>113294636.95999999</v>
      </c>
      <c r="O468" s="60">
        <f t="shared" ref="O468:O504" si="27">(C468/$C$466*100)</f>
        <v>13.600654993485644</v>
      </c>
    </row>
    <row r="469" spans="1:15" ht="15.95" hidden="1" customHeight="1" x14ac:dyDescent="0.2">
      <c r="A469" s="47">
        <v>3</v>
      </c>
      <c r="B469" s="52" t="s">
        <v>96</v>
      </c>
      <c r="C469" s="86">
        <f t="shared" si="26"/>
        <v>568636108.94999993</v>
      </c>
      <c r="D469" s="48">
        <f>'PNC, Exon. &amp; no Exon.'!F421</f>
        <v>2154320.0700000003</v>
      </c>
      <c r="E469" s="48">
        <f>'PNC, Exon. &amp; no Exon.'!I421</f>
        <v>145882777.74000001</v>
      </c>
      <c r="F469" s="48">
        <f>'PNC, Exon. &amp; no Exon.'!L421</f>
        <v>19435241.869999997</v>
      </c>
      <c r="G469" s="48">
        <f>'PNC, Exon. &amp; no Exon.'!O421</f>
        <v>11521401.82</v>
      </c>
      <c r="H469" s="48">
        <f>'PNC, Exon. &amp; no Exon.'!R421</f>
        <v>194751010.03</v>
      </c>
      <c r="I469" s="48">
        <f>'PNC, Exon. &amp; no Exon.'!U421</f>
        <v>2238531.9899999998</v>
      </c>
      <c r="J469" s="48">
        <f>'PNC, Exon. &amp; no Exon.'!X421</f>
        <v>5841114.9300000006</v>
      </c>
      <c r="K469" s="48">
        <f>'PNC, Exon. &amp; no Exon.'!AA421</f>
        <v>159235793.84999999</v>
      </c>
      <c r="L469" s="48">
        <f>'PNC, Exon. &amp; no Exon.'!AD421</f>
        <v>0</v>
      </c>
      <c r="M469" s="48">
        <f>'PNC, Exon. &amp; no Exon.'!AG421</f>
        <v>6118780.3999999994</v>
      </c>
      <c r="N469" s="48">
        <f>'PNC, Exon. &amp; no Exon.'!AJ421</f>
        <v>21457136.25</v>
      </c>
      <c r="O469" s="60">
        <f t="shared" si="27"/>
        <v>7.9926280924950506</v>
      </c>
    </row>
    <row r="470" spans="1:15" ht="15.95" hidden="1" customHeight="1" x14ac:dyDescent="0.2">
      <c r="A470" s="47">
        <v>4</v>
      </c>
      <c r="B470" s="52" t="s">
        <v>93</v>
      </c>
      <c r="C470" s="86">
        <f t="shared" si="26"/>
        <v>547973492.22000003</v>
      </c>
      <c r="D470" s="48">
        <f>'PNC, Exon. &amp; no Exon.'!F422</f>
        <v>1072824.3500000001</v>
      </c>
      <c r="E470" s="48">
        <f>'PNC, Exon. &amp; no Exon.'!I422</f>
        <v>15715299.220000001</v>
      </c>
      <c r="F470" s="48">
        <f>'PNC, Exon. &amp; no Exon.'!L422</f>
        <v>13405373.410000002</v>
      </c>
      <c r="G470" s="48">
        <f>'PNC, Exon. &amp; no Exon.'!O422</f>
        <v>1558405.57</v>
      </c>
      <c r="H470" s="48">
        <f>'PNC, Exon. &amp; no Exon.'!R422</f>
        <v>280283209.42000002</v>
      </c>
      <c r="I470" s="48">
        <f>'PNC, Exon. &amp; no Exon.'!U422</f>
        <v>8064239.7300000004</v>
      </c>
      <c r="J470" s="48">
        <f>'PNC, Exon. &amp; no Exon.'!X422</f>
        <v>13924423.709999999</v>
      </c>
      <c r="K470" s="48">
        <f>'PNC, Exon. &amp; no Exon.'!AA422</f>
        <v>146855399.95000002</v>
      </c>
      <c r="L470" s="48">
        <f>'PNC, Exon. &amp; no Exon.'!AD422</f>
        <v>0</v>
      </c>
      <c r="M470" s="48">
        <f>'PNC, Exon. &amp; no Exon.'!AG422</f>
        <v>8688411.25</v>
      </c>
      <c r="N470" s="48">
        <f>'PNC, Exon. &amp; no Exon.'!AJ422</f>
        <v>58405905.609999992</v>
      </c>
      <c r="O470" s="60">
        <f t="shared" si="27"/>
        <v>7.7021987505286997</v>
      </c>
    </row>
    <row r="471" spans="1:15" ht="15.95" hidden="1" customHeight="1" x14ac:dyDescent="0.2">
      <c r="A471" s="47">
        <v>5</v>
      </c>
      <c r="B471" s="52" t="s">
        <v>88</v>
      </c>
      <c r="C471" s="86">
        <f t="shared" si="26"/>
        <v>765548343.26999998</v>
      </c>
      <c r="D471" s="48">
        <f>'PNC, Exon. &amp; no Exon.'!F423</f>
        <v>160109.99</v>
      </c>
      <c r="E471" s="48">
        <f>'PNC, Exon. &amp; no Exon.'!I423</f>
        <v>6895731.7400000002</v>
      </c>
      <c r="F471" s="48">
        <f>'PNC, Exon. &amp; no Exon.'!L423</f>
        <v>52083305.809999995</v>
      </c>
      <c r="G471" s="48">
        <f>'PNC, Exon. &amp; no Exon.'!O423</f>
        <v>5446645.2699999996</v>
      </c>
      <c r="H471" s="48">
        <f>'PNC, Exon. &amp; no Exon.'!R423</f>
        <v>462076722.07999998</v>
      </c>
      <c r="I471" s="48">
        <f>'PNC, Exon. &amp; no Exon.'!U423</f>
        <v>8561863.4100000001</v>
      </c>
      <c r="J471" s="48">
        <f>'PNC, Exon. &amp; no Exon.'!X423</f>
        <v>9152321.1099999994</v>
      </c>
      <c r="K471" s="48">
        <f>'PNC, Exon. &amp; no Exon.'!AA423</f>
        <v>177354394.09999999</v>
      </c>
      <c r="L471" s="48">
        <f>'PNC, Exon. &amp; no Exon.'!AD423</f>
        <v>0</v>
      </c>
      <c r="M471" s="48">
        <f>'PNC, Exon. &amp; no Exon.'!AG423</f>
        <v>4712121.78</v>
      </c>
      <c r="N471" s="48">
        <f>'PNC, Exon. &amp; no Exon.'!AJ423</f>
        <v>39105127.980000004</v>
      </c>
      <c r="O471" s="60">
        <f t="shared" si="27"/>
        <v>10.760384538156135</v>
      </c>
    </row>
    <row r="472" spans="1:15" ht="15.95" hidden="1" customHeight="1" x14ac:dyDescent="0.2">
      <c r="A472" s="47">
        <v>6</v>
      </c>
      <c r="B472" s="52" t="s">
        <v>125</v>
      </c>
      <c r="C472" s="86">
        <f t="shared" si="26"/>
        <v>617145.27413793106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571726.05000000005</v>
      </c>
      <c r="G472" s="48">
        <f>'PNC, Exon. &amp; no Exon.'!O424</f>
        <v>45419.224137931044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7"/>
        <v>8.6744625914340432E-3</v>
      </c>
    </row>
    <row r="473" spans="1:15" ht="15.95" hidden="1" customHeight="1" x14ac:dyDescent="0.2">
      <c r="A473" s="47">
        <v>7</v>
      </c>
      <c r="B473" s="52" t="s">
        <v>90</v>
      </c>
      <c r="C473" s="86">
        <f>SUM(D473:N473)</f>
        <v>100297971.34689654</v>
      </c>
      <c r="D473" s="48">
        <f>'PNC, Exon. &amp; no Exon.'!F425</f>
        <v>0</v>
      </c>
      <c r="E473" s="48">
        <f>'PNC, Exon. &amp; no Exon.'!I425</f>
        <v>149706.45689655174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9870868.2686206903</v>
      </c>
      <c r="I473" s="48">
        <f>'PNC, Exon. &amp; no Exon.'!U425</f>
        <v>542888.13793103455</v>
      </c>
      <c r="J473" s="48">
        <f>'PNC, Exon. &amp; no Exon.'!X425</f>
        <v>55256.818965517246</v>
      </c>
      <c r="K473" s="48">
        <f>'PNC, Exon. &amp; no Exon.'!AA425</f>
        <v>83430452.754137933</v>
      </c>
      <c r="L473" s="48">
        <f>'PNC, Exon. &amp; no Exon.'!AD425</f>
        <v>0</v>
      </c>
      <c r="M473" s="48">
        <f>'PNC, Exon. &amp; no Exon.'!AG425</f>
        <v>811529.29310344835</v>
      </c>
      <c r="N473" s="48">
        <f>'PNC, Exon. &amp; no Exon.'!AJ425</f>
        <v>5437269.6172413798</v>
      </c>
      <c r="O473" s="60">
        <f t="shared" si="27"/>
        <v>1.4097669331758134</v>
      </c>
    </row>
    <row r="474" spans="1:15" ht="15.95" hidden="1" customHeight="1" x14ac:dyDescent="0.2">
      <c r="A474" s="47">
        <v>8</v>
      </c>
      <c r="B474" s="52" t="s">
        <v>122</v>
      </c>
      <c r="C474" s="86">
        <f t="shared" si="26"/>
        <v>117901911.99448276</v>
      </c>
      <c r="D474" s="48">
        <f>'PNC, Exon. &amp; no Exon.'!F426</f>
        <v>0</v>
      </c>
      <c r="E474" s="48">
        <f>'PNC, Exon. &amp; no Exon.'!I426</f>
        <v>109560088.79620689</v>
      </c>
      <c r="F474" s="48">
        <f>'PNC, Exon. &amp; no Exon.'!L426</f>
        <v>0</v>
      </c>
      <c r="G474" s="48">
        <f>'PNC, Exon. &amp; no Exon.'!O426</f>
        <v>1279234.3620689658</v>
      </c>
      <c r="H474" s="48">
        <f>'PNC, Exon. &amp; no Exon.'!R426</f>
        <v>281286.19827586209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6781302.6379310349</v>
      </c>
      <c r="O474" s="60">
        <f t="shared" si="27"/>
        <v>1.6572041752783633</v>
      </c>
    </row>
    <row r="475" spans="1:15" ht="15.95" hidden="1" customHeight="1" x14ac:dyDescent="0.2">
      <c r="A475" s="47">
        <v>9</v>
      </c>
      <c r="B475" s="52" t="s">
        <v>78</v>
      </c>
      <c r="C475" s="86">
        <f t="shared" si="26"/>
        <v>105892677.78448276</v>
      </c>
      <c r="D475" s="48">
        <f>'PNC, Exon. &amp; no Exon.'!F427</f>
        <v>0</v>
      </c>
      <c r="E475" s="48">
        <f>'PNC, Exon. &amp; no Exon.'!I427</f>
        <v>24661.681034482761</v>
      </c>
      <c r="F475" s="48">
        <f>'PNC, Exon. &amp; no Exon.'!L427</f>
        <v>0</v>
      </c>
      <c r="G475" s="48">
        <f>'PNC, Exon. &amp; no Exon.'!O427</f>
        <v>2771.1120689655172</v>
      </c>
      <c r="H475" s="48">
        <f>'PNC, Exon. &amp; no Exon.'!R427</f>
        <v>218836.5172413793</v>
      </c>
      <c r="I475" s="48">
        <f>'PNC, Exon. &amp; no Exon.'!U427</f>
        <v>16396.551724137931</v>
      </c>
      <c r="J475" s="48">
        <f>'PNC, Exon. &amp; no Exon.'!X427</f>
        <v>2123956.3362068967</v>
      </c>
      <c r="K475" s="48">
        <f>'PNC, Exon. &amp; no Exon.'!AA427</f>
        <v>102014343.75862069</v>
      </c>
      <c r="L475" s="48">
        <f>'PNC, Exon. &amp; no Exon.'!AD427</f>
        <v>0</v>
      </c>
      <c r="M475" s="48">
        <f>'PNC, Exon. &amp; no Exon.'!AG427</f>
        <v>537809.30172413797</v>
      </c>
      <c r="N475" s="48">
        <f>'PNC, Exon. &amp; no Exon.'!AJ427</f>
        <v>953902.5258620691</v>
      </c>
      <c r="O475" s="60">
        <f t="shared" si="27"/>
        <v>1.4884049358254945</v>
      </c>
    </row>
    <row r="476" spans="1:15" ht="15.95" hidden="1" customHeight="1" x14ac:dyDescent="0.2">
      <c r="A476" s="47">
        <v>10</v>
      </c>
      <c r="B476" s="52" t="s">
        <v>92</v>
      </c>
      <c r="C476" s="86">
        <f t="shared" si="26"/>
        <v>240262841.00206897</v>
      </c>
      <c r="D476" s="48">
        <f>'PNC, Exon. &amp; no Exon.'!F428</f>
        <v>9999672.862068966</v>
      </c>
      <c r="E476" s="48">
        <f>'PNC, Exon. &amp; no Exon.'!I428</f>
        <v>303221.64</v>
      </c>
      <c r="F476" s="48">
        <f>'PNC, Exon. &amp; no Exon.'!L428</f>
        <v>229959946.5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7"/>
        <v>3.3770833444287351</v>
      </c>
    </row>
    <row r="477" spans="1:15" ht="15.95" hidden="1" customHeight="1" x14ac:dyDescent="0.2">
      <c r="A477" s="47">
        <v>11</v>
      </c>
      <c r="B477" s="52" t="s">
        <v>95</v>
      </c>
      <c r="C477" s="86">
        <f t="shared" si="26"/>
        <v>11271860.129999999</v>
      </c>
      <c r="D477" s="48">
        <f>'PNC, Exon. &amp; no Exon.'!F429</f>
        <v>26545.370000000003</v>
      </c>
      <c r="E477" s="48">
        <f>'PNC, Exon. &amp; no Exon.'!I429</f>
        <v>63044.32</v>
      </c>
      <c r="F477" s="48">
        <f>'PNC, Exon. &amp; no Exon.'!L429</f>
        <v>0</v>
      </c>
      <c r="G477" s="48">
        <f>'PNC, Exon. &amp; no Exon.'!O429</f>
        <v>11996.57</v>
      </c>
      <c r="H477" s="48">
        <f>'PNC, Exon. &amp; no Exon.'!R429</f>
        <v>5000417.54</v>
      </c>
      <c r="I477" s="48">
        <f>'PNC, Exon. &amp; no Exon.'!U429</f>
        <v>0</v>
      </c>
      <c r="J477" s="48">
        <f>'PNC, Exon. &amp; no Exon.'!X429</f>
        <v>253567.15</v>
      </c>
      <c r="K477" s="48">
        <f>'PNC, Exon. &amp; no Exon.'!AA429</f>
        <v>4451068.41</v>
      </c>
      <c r="L477" s="48">
        <f>'PNC, Exon. &amp; no Exon.'!AD429</f>
        <v>0</v>
      </c>
      <c r="M477" s="48">
        <f>'PNC, Exon. &amp; no Exon.'!AG429</f>
        <v>185226.36</v>
      </c>
      <c r="N477" s="48">
        <f>'PNC, Exon. &amp; no Exon.'!AJ429</f>
        <v>1279994.4100000001</v>
      </c>
      <c r="O477" s="60">
        <f t="shared" si="27"/>
        <v>0.15843486636131765</v>
      </c>
    </row>
    <row r="478" spans="1:15" ht="15.95" hidden="1" customHeight="1" x14ac:dyDescent="0.2">
      <c r="A478" s="47">
        <v>12</v>
      </c>
      <c r="B478" s="52" t="s">
        <v>83</v>
      </c>
      <c r="C478" s="86">
        <f t="shared" si="26"/>
        <v>33838398.93965517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22500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33802321.353448272</v>
      </c>
      <c r="L478" s="48">
        <f>'PNC, Exon. &amp; no Exon.'!AD430</f>
        <v>0</v>
      </c>
      <c r="M478" s="48">
        <f>'PNC, Exon. &amp; no Exon.'!AG430</f>
        <v>4525.8620689655172</v>
      </c>
      <c r="N478" s="48">
        <f>'PNC, Exon. &amp; no Exon.'!AJ430</f>
        <v>9051.7241379310344</v>
      </c>
      <c r="O478" s="60">
        <f t="shared" si="27"/>
        <v>0.47562533176014671</v>
      </c>
    </row>
    <row r="479" spans="1:15" ht="15.95" hidden="1" customHeight="1" x14ac:dyDescent="0.2">
      <c r="A479" s="47">
        <v>13</v>
      </c>
      <c r="B479" s="52" t="s">
        <v>124</v>
      </c>
      <c r="C479" s="86">
        <f t="shared" si="26"/>
        <v>116403.45000000001</v>
      </c>
      <c r="D479" s="48">
        <f>'PNC, Exon. &amp; no Exon.'!F431</f>
        <v>16301.72</v>
      </c>
      <c r="E479" s="48">
        <f>'PNC, Exon. &amp; no Exon.'!I431</f>
        <v>0</v>
      </c>
      <c r="F479" s="48">
        <f>'PNC, Exon. &amp; no Exon.'!L431</f>
        <v>31802.620000000003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6417.25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61881.86</v>
      </c>
      <c r="O479" s="60">
        <f t="shared" si="27"/>
        <v>1.6361421124861247E-3</v>
      </c>
    </row>
    <row r="480" spans="1:15" ht="15.95" hidden="1" customHeight="1" x14ac:dyDescent="0.2">
      <c r="A480" s="47">
        <v>14</v>
      </c>
      <c r="B480" s="52" t="s">
        <v>81</v>
      </c>
      <c r="C480" s="86">
        <f t="shared" si="26"/>
        <v>45893198.348275863</v>
      </c>
      <c r="D480" s="48">
        <f>'PNC, Exon. &amp; no Exon.'!F432</f>
        <v>0</v>
      </c>
      <c r="E480" s="48">
        <f>'PNC, Exon. &amp; no Exon.'!I432</f>
        <v>15596966.163793106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9764603.8065517247</v>
      </c>
      <c r="I480" s="48">
        <f>'PNC, Exon. &amp; no Exon.'!U432</f>
        <v>0</v>
      </c>
      <c r="J480" s="48">
        <f>'PNC, Exon. &amp; no Exon.'!X432</f>
        <v>173510.9224137931</v>
      </c>
      <c r="K480" s="48">
        <f>'PNC, Exon. &amp; no Exon.'!AA432</f>
        <v>17436725.422413796</v>
      </c>
      <c r="L480" s="48">
        <f>'PNC, Exon. &amp; no Exon.'!AD432</f>
        <v>0</v>
      </c>
      <c r="M480" s="48">
        <f>'PNC, Exon. &amp; no Exon.'!AG432</f>
        <v>1788668.3017241382</v>
      </c>
      <c r="N480" s="48">
        <f>'PNC, Exon. &amp; no Exon.'!AJ432</f>
        <v>1132723.7313793106</v>
      </c>
      <c r="O480" s="60">
        <f t="shared" si="27"/>
        <v>0.6450650259446159</v>
      </c>
    </row>
    <row r="481" spans="1:15" ht="15.95" hidden="1" customHeight="1" x14ac:dyDescent="0.2">
      <c r="A481" s="47">
        <v>15</v>
      </c>
      <c r="B481" s="52" t="s">
        <v>80</v>
      </c>
      <c r="C481" s="86">
        <f t="shared" si="26"/>
        <v>27558347.050000001</v>
      </c>
      <c r="D481" s="48">
        <f>'PNC, Exon. &amp; no Exon.'!F433</f>
        <v>0</v>
      </c>
      <c r="E481" s="48">
        <f>'PNC, Exon. &amp; no Exon.'!I433</f>
        <v>2794334.85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1531834.64</v>
      </c>
      <c r="I481" s="48">
        <f>'PNC, Exon. &amp; no Exon.'!U433</f>
        <v>247784.35</v>
      </c>
      <c r="J481" s="48">
        <f>'PNC, Exon. &amp; no Exon.'!X433</f>
        <v>38292.019999999997</v>
      </c>
      <c r="K481" s="48">
        <f>'PNC, Exon. &amp; no Exon.'!AA433</f>
        <v>17888072.879999999</v>
      </c>
      <c r="L481" s="48">
        <f>'PNC, Exon. &amp; no Exon.'!AD433</f>
        <v>0</v>
      </c>
      <c r="M481" s="48">
        <f>'PNC, Exon. &amp; no Exon.'!AG433</f>
        <v>1600541.51</v>
      </c>
      <c r="N481" s="48">
        <f>'PNC, Exon. &amp; no Exon.'!AJ433</f>
        <v>3457486.8000000003</v>
      </c>
      <c r="O481" s="60">
        <f t="shared" si="27"/>
        <v>0.38735425933692486</v>
      </c>
    </row>
    <row r="482" spans="1:15" ht="15.95" hidden="1" customHeight="1" x14ac:dyDescent="0.2">
      <c r="A482" s="47">
        <v>16</v>
      </c>
      <c r="B482" s="52" t="s">
        <v>103</v>
      </c>
      <c r="C482" s="86">
        <f t="shared" si="26"/>
        <v>66519990.820000015</v>
      </c>
      <c r="D482" s="48">
        <f>'PNC, Exon. &amp; no Exon.'!F434</f>
        <v>0</v>
      </c>
      <c r="E482" s="48">
        <f>'PNC, Exon. &amp; no Exon.'!I434</f>
        <v>27407.769999999997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328990.17</v>
      </c>
      <c r="I482" s="48">
        <f>'PNC, Exon. &amp; no Exon.'!U434</f>
        <v>39881.730000000003</v>
      </c>
      <c r="J482" s="48">
        <f>'PNC, Exon. &amp; no Exon.'!X434</f>
        <v>328952.26</v>
      </c>
      <c r="K482" s="48">
        <f>'PNC, Exon. &amp; no Exon.'!AA434</f>
        <v>59295226.460000008</v>
      </c>
      <c r="L482" s="48">
        <f>'PNC, Exon. &amp; no Exon.'!AD434</f>
        <v>0</v>
      </c>
      <c r="M482" s="48">
        <f>'PNC, Exon. &amp; no Exon.'!AG434</f>
        <v>6300319.5500000007</v>
      </c>
      <c r="N482" s="48">
        <f>'PNC, Exon. &amp; no Exon.'!AJ434</f>
        <v>199212.88</v>
      </c>
      <c r="O482" s="60">
        <f t="shared" si="27"/>
        <v>0.93499082976314241</v>
      </c>
    </row>
    <row r="483" spans="1:15" ht="15.95" hidden="1" customHeight="1" x14ac:dyDescent="0.2">
      <c r="A483" s="47">
        <v>17</v>
      </c>
      <c r="B483" s="52" t="s">
        <v>79</v>
      </c>
      <c r="C483" s="86">
        <f t="shared" si="26"/>
        <v>126500174.35586205</v>
      </c>
      <c r="D483" s="48">
        <f>'PNC, Exon. &amp; no Exon.'!F435</f>
        <v>12720.000000000002</v>
      </c>
      <c r="E483" s="48">
        <f>'PNC, Exon. &amp; no Exon.'!I435</f>
        <v>89841587.307586208</v>
      </c>
      <c r="F483" s="48">
        <f>'PNC, Exon. &amp; no Exon.'!L435</f>
        <v>78731.960000000006</v>
      </c>
      <c r="G483" s="48">
        <f>'PNC, Exon. &amp; no Exon.'!O435</f>
        <v>317539.91034482757</v>
      </c>
      <c r="H483" s="48">
        <f>'PNC, Exon. &amp; no Exon.'!R435</f>
        <v>4480987.7727586217</v>
      </c>
      <c r="I483" s="48">
        <f>'PNC, Exon. &amp; no Exon.'!U435</f>
        <v>1761247.5862068967</v>
      </c>
      <c r="J483" s="48">
        <f>'PNC, Exon. &amp; no Exon.'!X435</f>
        <v>285939.04310344829</v>
      </c>
      <c r="K483" s="48">
        <f>'PNC, Exon. &amp; no Exon.'!AA435</f>
        <v>21739515.077586208</v>
      </c>
      <c r="L483" s="48">
        <f>'PNC, Exon. &amp; no Exon.'!AD435</f>
        <v>0</v>
      </c>
      <c r="M483" s="48">
        <f>'PNC, Exon. &amp; no Exon.'!AG435</f>
        <v>3380281.4482758627</v>
      </c>
      <c r="N483" s="48">
        <f>'PNC, Exon. &amp; no Exon.'!AJ435</f>
        <v>4601624.25</v>
      </c>
      <c r="O483" s="60">
        <f t="shared" si="27"/>
        <v>1.7780595205766088</v>
      </c>
    </row>
    <row r="484" spans="1:15" ht="15.95" hidden="1" customHeight="1" x14ac:dyDescent="0.2">
      <c r="A484" s="47">
        <v>18</v>
      </c>
      <c r="B484" s="52" t="s">
        <v>84</v>
      </c>
      <c r="C484" s="86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97</v>
      </c>
      <c r="C485" s="86">
        <f t="shared" si="26"/>
        <v>38654843.50931035</v>
      </c>
      <c r="D485" s="48">
        <f>'PNC, Exon. &amp; no Exon.'!F437</f>
        <v>0</v>
      </c>
      <c r="E485" s="48">
        <f>'PNC, Exon. &amp; no Exon.'!I437</f>
        <v>1984999.6293103448</v>
      </c>
      <c r="F485" s="48">
        <f>'PNC, Exon. &amp; no Exon.'!L437</f>
        <v>36669843.880000003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7"/>
        <v>0.54332425127557304</v>
      </c>
    </row>
    <row r="486" spans="1:15" ht="15.95" hidden="1" customHeight="1" x14ac:dyDescent="0.2">
      <c r="A486" s="47">
        <v>20</v>
      </c>
      <c r="B486" s="52" t="s">
        <v>89</v>
      </c>
      <c r="C486" s="86">
        <f t="shared" si="26"/>
        <v>4635761.9655172424</v>
      </c>
      <c r="D486" s="48">
        <f>'PNC, Exon. &amp; no Exon.'!F438</f>
        <v>176261.00000000003</v>
      </c>
      <c r="E486" s="48">
        <f>'PNC, Exon. &amp; no Exon.'!I438</f>
        <v>295114.6551724138</v>
      </c>
      <c r="F486" s="48">
        <f>'PNC, Exon. &amp; no Exon.'!L438</f>
        <v>116580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3986082.1724137939</v>
      </c>
      <c r="L486" s="48">
        <f>'PNC, Exon. &amp; no Exon.'!AD438</f>
        <v>0</v>
      </c>
      <c r="M486" s="48">
        <f>'PNC, Exon. &amp; no Exon.'!AG438</f>
        <v>61724.137931034486</v>
      </c>
      <c r="N486" s="48">
        <f>'PNC, Exon. &amp; no Exon.'!AJ438</f>
        <v>0</v>
      </c>
      <c r="O486" s="60">
        <f t="shared" si="27"/>
        <v>6.5159283296536405E-2</v>
      </c>
    </row>
    <row r="487" spans="1:15" ht="15.95" hidden="1" customHeight="1" x14ac:dyDescent="0.2">
      <c r="A487" s="47">
        <v>21</v>
      </c>
      <c r="B487" s="52" t="s">
        <v>98</v>
      </c>
      <c r="C487" s="86">
        <f t="shared" si="26"/>
        <v>86293013.851378709</v>
      </c>
      <c r="D487" s="48">
        <f>'PNC, Exon. &amp; no Exon.'!F439</f>
        <v>243125.37931034484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992.00000000000011</v>
      </c>
      <c r="H487" s="48">
        <f>'PNC, Exon. &amp; no Exon.'!R439</f>
        <v>7770187.0603448283</v>
      </c>
      <c r="I487" s="48">
        <f>'PNC, Exon. &amp; no Exon.'!U439</f>
        <v>75972.413793103449</v>
      </c>
      <c r="J487" s="48">
        <f>'PNC, Exon. &amp; no Exon.'!X439</f>
        <v>3189.6551724137935</v>
      </c>
      <c r="K487" s="48">
        <f>'PNC, Exon. &amp; no Exon.'!AA439</f>
        <v>47895270.773793019</v>
      </c>
      <c r="L487" s="48">
        <f>'PNC, Exon. &amp; no Exon.'!AD439</f>
        <v>0</v>
      </c>
      <c r="M487" s="48">
        <f>'PNC, Exon. &amp; no Exon.'!AG439</f>
        <v>22856815.724137396</v>
      </c>
      <c r="N487" s="48">
        <f>'PNC, Exon. &amp; no Exon.'!AJ439</f>
        <v>7447460.8448275868</v>
      </c>
      <c r="O487" s="60">
        <f t="shared" si="27"/>
        <v>1.2129162320840936</v>
      </c>
    </row>
    <row r="488" spans="1:15" ht="15.95" hidden="1" customHeight="1" x14ac:dyDescent="0.2">
      <c r="A488" s="47">
        <v>22</v>
      </c>
      <c r="B488" s="51" t="s">
        <v>111</v>
      </c>
      <c r="C488" s="86">
        <f t="shared" si="26"/>
        <v>44430975.715517253</v>
      </c>
      <c r="D488" s="48">
        <f>'PNC, Exon. &amp; no Exon.'!F440</f>
        <v>2644.4051724137935</v>
      </c>
      <c r="E488" s="48">
        <f>'PNC, Exon. &amp; no Exon.'!I440</f>
        <v>926267.30172413809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1606625.5862068967</v>
      </c>
      <c r="I488" s="48">
        <f>'PNC, Exon. &amp; no Exon.'!U440</f>
        <v>19380.025862068967</v>
      </c>
      <c r="J488" s="48">
        <f>'PNC, Exon. &amp; no Exon.'!X440</f>
        <v>5593.1034482758623</v>
      </c>
      <c r="K488" s="48">
        <f>'PNC, Exon. &amp; no Exon.'!AA440</f>
        <v>41708151.250000007</v>
      </c>
      <c r="L488" s="48">
        <f>'PNC, Exon. &amp; no Exon.'!AD440</f>
        <v>0</v>
      </c>
      <c r="M488" s="48">
        <f>'PNC, Exon. &amp; no Exon.'!AG440</f>
        <v>35917.913793103449</v>
      </c>
      <c r="N488" s="48">
        <f>'PNC, Exon. &amp; no Exon.'!AJ440</f>
        <v>126396.12931034484</v>
      </c>
      <c r="O488" s="60">
        <f t="shared" si="27"/>
        <v>0.62451233590590405</v>
      </c>
    </row>
    <row r="489" spans="1:15" ht="15.95" hidden="1" customHeight="1" x14ac:dyDescent="0.2">
      <c r="A489" s="47">
        <v>23</v>
      </c>
      <c r="B489" s="52" t="s">
        <v>102</v>
      </c>
      <c r="C489" s="86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6">
        <f t="shared" si="26"/>
        <v>5881017.1896551736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5881017.1896551736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7"/>
        <v>8.2662325629091135E-2</v>
      </c>
    </row>
    <row r="491" spans="1:15" ht="15.95" hidden="1" customHeight="1" x14ac:dyDescent="0.2">
      <c r="A491" s="47">
        <v>25</v>
      </c>
      <c r="B491" s="52" t="s">
        <v>101</v>
      </c>
      <c r="C491" s="86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110</v>
      </c>
      <c r="C492" s="86">
        <f t="shared" si="26"/>
        <v>45103947.139999993</v>
      </c>
      <c r="D492" s="48">
        <f>'PNC, Exon. &amp; no Exon.'!F444</f>
        <v>55634</v>
      </c>
      <c r="E492" s="48">
        <f>'PNC, Exon. &amp; no Exon.'!I444</f>
        <v>1438430.31</v>
      </c>
      <c r="F492" s="48">
        <f>'PNC, Exon. &amp; no Exon.'!L444</f>
        <v>0</v>
      </c>
      <c r="G492" s="48">
        <f>'PNC, Exon. &amp; no Exon.'!O444</f>
        <v>1111402.6200000001</v>
      </c>
      <c r="H492" s="48">
        <f>'PNC, Exon. &amp; no Exon.'!R444</f>
        <v>14673014.279999997</v>
      </c>
      <c r="I492" s="48">
        <f>'PNC, Exon. &amp; no Exon.'!U444</f>
        <v>96367.63</v>
      </c>
      <c r="J492" s="48">
        <f>'PNC, Exon. &amp; no Exon.'!X444</f>
        <v>946826.76</v>
      </c>
      <c r="K492" s="48">
        <f>'PNC, Exon. &amp; no Exon.'!AA444</f>
        <v>24108897.309999999</v>
      </c>
      <c r="L492" s="48">
        <f>'PNC, Exon. &amp; no Exon.'!AD444</f>
        <v>0</v>
      </c>
      <c r="M492" s="48">
        <f>'PNC, Exon. &amp; no Exon.'!AG444</f>
        <v>352750</v>
      </c>
      <c r="N492" s="48">
        <f>'PNC, Exon. &amp; no Exon.'!AJ444</f>
        <v>2320624.23</v>
      </c>
      <c r="O492" s="60">
        <f t="shared" si="27"/>
        <v>0.63397147898195527</v>
      </c>
    </row>
    <row r="493" spans="1:15" ht="15.95" hidden="1" customHeight="1" x14ac:dyDescent="0.2">
      <c r="A493" s="47">
        <v>27</v>
      </c>
      <c r="B493" s="52" t="s">
        <v>112</v>
      </c>
      <c r="C493" s="86">
        <f t="shared" si="26"/>
        <v>1086637775.0799999</v>
      </c>
      <c r="D493" s="48">
        <f>'PNC, Exon. &amp; no Exon.'!F445</f>
        <v>4113525.08</v>
      </c>
      <c r="E493" s="48">
        <f>'PNC, Exon. &amp; no Exon.'!I445</f>
        <v>28554647.34</v>
      </c>
      <c r="F493" s="48">
        <f>'PNC, Exon. &amp; no Exon.'!L445</f>
        <v>986803521.67999995</v>
      </c>
      <c r="G493" s="48">
        <f>'PNC, Exon. &amp; no Exon.'!O445</f>
        <v>378332.4</v>
      </c>
      <c r="H493" s="48">
        <f>'PNC, Exon. &amp; no Exon.'!R445</f>
        <v>18134264.969999999</v>
      </c>
      <c r="I493" s="48">
        <f>'PNC, Exon. &amp; no Exon.'!U445</f>
        <v>87977.94</v>
      </c>
      <c r="J493" s="48">
        <f>'PNC, Exon. &amp; no Exon.'!X445</f>
        <v>449584.41</v>
      </c>
      <c r="K493" s="48">
        <f>'PNC, Exon. &amp; no Exon.'!AA445</f>
        <v>42797398.260000005</v>
      </c>
      <c r="L493" s="48">
        <f>'PNC, Exon. &amp; no Exon.'!AD445</f>
        <v>0</v>
      </c>
      <c r="M493" s="48">
        <f>'PNC, Exon. &amp; no Exon.'!AG445</f>
        <v>881595.65</v>
      </c>
      <c r="N493" s="48">
        <f>'PNC, Exon. &amp; no Exon.'!AJ445</f>
        <v>4436927.3499999996</v>
      </c>
      <c r="O493" s="60">
        <f t="shared" si="27"/>
        <v>15.2735492360975</v>
      </c>
    </row>
    <row r="494" spans="1:15" ht="15.95" hidden="1" customHeight="1" x14ac:dyDescent="0.2">
      <c r="A494" s="47">
        <v>28</v>
      </c>
      <c r="B494" s="52" t="s">
        <v>115</v>
      </c>
      <c r="C494" s="86">
        <f t="shared" si="26"/>
        <v>32780265.010000002</v>
      </c>
      <c r="D494" s="48">
        <f>'PNC, Exon. &amp; no Exon.'!F446</f>
        <v>0</v>
      </c>
      <c r="E494" s="48">
        <f>'PNC, Exon. &amp; no Exon.'!I446</f>
        <v>10580517.34</v>
      </c>
      <c r="F494" s="48">
        <f>'PNC, Exon. &amp; no Exon.'!L446</f>
        <v>829299.82</v>
      </c>
      <c r="G494" s="48">
        <f>'PNC, Exon. &amp; no Exon.'!O446</f>
        <v>3451.8999999999996</v>
      </c>
      <c r="H494" s="48">
        <f>'PNC, Exon. &amp; no Exon.'!R446</f>
        <v>3043258.31</v>
      </c>
      <c r="I494" s="48">
        <f>'PNC, Exon. &amp; no Exon.'!U446</f>
        <v>754333.99</v>
      </c>
      <c r="J494" s="48">
        <f>'PNC, Exon. &amp; no Exon.'!X446</f>
        <v>117002.55</v>
      </c>
      <c r="K494" s="48">
        <f>'PNC, Exon. &amp; no Exon.'!AA446</f>
        <v>15812691.380000001</v>
      </c>
      <c r="L494" s="48">
        <f>'PNC, Exon. &amp; no Exon.'!AD446</f>
        <v>0</v>
      </c>
      <c r="M494" s="48">
        <f>'PNC, Exon. &amp; no Exon.'!AG446</f>
        <v>60953.22</v>
      </c>
      <c r="N494" s="48">
        <f>'PNC, Exon. &amp; no Exon.'!AJ446</f>
        <v>1578756.5</v>
      </c>
      <c r="O494" s="60">
        <f t="shared" si="27"/>
        <v>0.46075242650725906</v>
      </c>
    </row>
    <row r="495" spans="1:15" ht="15.95" hidden="1" customHeight="1" x14ac:dyDescent="0.2">
      <c r="A495" s="47">
        <v>29</v>
      </c>
      <c r="B495" s="52" t="s">
        <v>119</v>
      </c>
      <c r="C495" s="86">
        <f t="shared" ref="C495:C503" si="28">SUM(D495:N495)</f>
        <v>26843618.672413789</v>
      </c>
      <c r="D495" s="48">
        <f>'PNC, Exon. &amp; no Exon.'!F447</f>
        <v>0</v>
      </c>
      <c r="E495" s="48">
        <f>'PNC, Exon. &amp; no Exon.'!I447</f>
        <v>647675.54310344835</v>
      </c>
      <c r="F495" s="48">
        <f>'PNC, Exon. &amp; no Exon.'!L447</f>
        <v>815340</v>
      </c>
      <c r="G495" s="48">
        <f>'PNC, Exon. &amp; no Exon.'!O447</f>
        <v>0</v>
      </c>
      <c r="H495" s="48">
        <f>'PNC, Exon. &amp; no Exon.'!R447</f>
        <v>332314.06896551722</v>
      </c>
      <c r="I495" s="48">
        <f>'PNC, Exon. &amp; no Exon.'!U447</f>
        <v>104866.75862068967</v>
      </c>
      <c r="J495" s="48">
        <f>'PNC, Exon. &amp; no Exon.'!X447</f>
        <v>311141.78448275867</v>
      </c>
      <c r="K495" s="48">
        <f>'PNC, Exon. &amp; no Exon.'!AA447</f>
        <v>14064364.862068966</v>
      </c>
      <c r="L495" s="48">
        <f>'PNC, Exon. &amp; no Exon.'!AD447</f>
        <v>0</v>
      </c>
      <c r="M495" s="48">
        <f>'PNC, Exon. &amp; no Exon.'!AG447</f>
        <v>10311604.129310343</v>
      </c>
      <c r="N495" s="48">
        <f>'PNC, Exon. &amp; no Exon.'!AJ447</f>
        <v>256311.52586206893</v>
      </c>
      <c r="O495" s="60">
        <f t="shared" si="27"/>
        <v>0.37730818941753941</v>
      </c>
    </row>
    <row r="496" spans="1:15" ht="15.95" hidden="1" customHeight="1" x14ac:dyDescent="0.2">
      <c r="A496" s="47">
        <v>30</v>
      </c>
      <c r="B496" s="52" t="s">
        <v>99</v>
      </c>
      <c r="C496" s="86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105</v>
      </c>
      <c r="C497" s="86">
        <f t="shared" si="28"/>
        <v>38828778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38828778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7"/>
        <v>0.54576903744841554</v>
      </c>
    </row>
    <row r="498" spans="1:15" ht="15.95" hidden="1" customHeight="1" x14ac:dyDescent="0.2">
      <c r="A498" s="47">
        <v>32</v>
      </c>
      <c r="B498" s="52" t="s">
        <v>113</v>
      </c>
      <c r="C498" s="86">
        <f t="shared" si="28"/>
        <v>8082664.0700000003</v>
      </c>
      <c r="D498" s="48">
        <f>'PNC, Exon. &amp; no Exon.'!F450</f>
        <v>105504.9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572383.53</v>
      </c>
      <c r="I498" s="48">
        <f>'PNC, Exon. &amp; no Exon.'!U450</f>
        <v>31518.870000000003</v>
      </c>
      <c r="J498" s="48">
        <f>'PNC, Exon. &amp; no Exon.'!X450</f>
        <v>63337.5</v>
      </c>
      <c r="K498" s="48">
        <f>'PNC, Exon. &amp; no Exon.'!AA450</f>
        <v>6219830.8399999999</v>
      </c>
      <c r="L498" s="48">
        <f>'PNC, Exon. &amp; no Exon.'!AD450</f>
        <v>0</v>
      </c>
      <c r="M498" s="48">
        <f>'PNC, Exon. &amp; no Exon.'!AG450</f>
        <v>454425.9</v>
      </c>
      <c r="N498" s="48">
        <f>'PNC, Exon. &amp; no Exon.'!AJ450</f>
        <v>635662.52999999991</v>
      </c>
      <c r="O498" s="60">
        <f t="shared" si="27"/>
        <v>0.11360820547849312</v>
      </c>
    </row>
    <row r="499" spans="1:15" ht="15.95" hidden="1" customHeight="1" x14ac:dyDescent="0.2">
      <c r="A499" s="47">
        <v>33</v>
      </c>
      <c r="B499" s="52" t="s">
        <v>114</v>
      </c>
      <c r="C499" s="86">
        <f t="shared" si="28"/>
        <v>22601047.32</v>
      </c>
      <c r="D499" s="48">
        <f>'PNC, Exon. &amp; no Exon.'!F451</f>
        <v>0</v>
      </c>
      <c r="E499" s="48">
        <f>'PNC, Exon. &amp; no Exon.'!I451</f>
        <v>14687361.09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4808850.59</v>
      </c>
      <c r="I499" s="48">
        <f>'PNC, Exon. &amp; no Exon.'!U451</f>
        <v>890963.77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57729.53</v>
      </c>
      <c r="N499" s="48">
        <f>'PNC, Exon. &amp; no Exon.'!AJ451</f>
        <v>2156142.34</v>
      </c>
      <c r="O499" s="60">
        <f t="shared" si="27"/>
        <v>0.31767550967384273</v>
      </c>
    </row>
    <row r="500" spans="1:15" ht="15.95" hidden="1" customHeight="1" x14ac:dyDescent="0.2">
      <c r="A500" s="47">
        <v>34</v>
      </c>
      <c r="B500" s="52" t="s">
        <v>116</v>
      </c>
      <c r="C500" s="86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121</v>
      </c>
      <c r="C501" s="86">
        <f t="shared" si="28"/>
        <v>1181999.6637931035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45709.974137931036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667639.41379310342</v>
      </c>
      <c r="L501" s="48">
        <f>'PNC, Exon. &amp; no Exon.'!AD453</f>
        <v>0</v>
      </c>
      <c r="M501" s="48">
        <f>'PNC, Exon. &amp; no Exon.'!AG453</f>
        <v>343868.34482758626</v>
      </c>
      <c r="N501" s="48">
        <f>'PNC, Exon. &amp; no Exon.'!AJ453</f>
        <v>124781.93103448277</v>
      </c>
      <c r="O501" s="60">
        <f t="shared" si="27"/>
        <v>1.6613935642597687E-2</v>
      </c>
    </row>
    <row r="502" spans="1:15" ht="15.95" hidden="1" customHeight="1" x14ac:dyDescent="0.2">
      <c r="A502" s="47">
        <v>36</v>
      </c>
      <c r="B502" s="52" t="s">
        <v>123</v>
      </c>
      <c r="C502" s="86">
        <f t="shared" si="28"/>
        <v>722426.18965517252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716839.98275862075</v>
      </c>
      <c r="L502" s="48">
        <f>'PNC, Exon. &amp; no Exon.'!AD454</f>
        <v>0</v>
      </c>
      <c r="M502" s="48">
        <f>'PNC, Exon. &amp; no Exon.'!AG454</f>
        <v>5586.2068965517246</v>
      </c>
      <c r="N502" s="48">
        <f>'PNC, Exon. &amp; no Exon.'!AJ454</f>
        <v>0</v>
      </c>
      <c r="O502" s="60">
        <f t="shared" si="27"/>
        <v>1.0154268727067074E-2</v>
      </c>
    </row>
    <row r="503" spans="1:15" ht="15.95" hidden="1" customHeight="1" x14ac:dyDescent="0.2">
      <c r="A503" s="47">
        <v>37</v>
      </c>
      <c r="B503" s="52" t="s">
        <v>100</v>
      </c>
      <c r="C503" s="86">
        <f t="shared" si="28"/>
        <v>178014164.34</v>
      </c>
      <c r="D503" s="48">
        <f>'PNC, Exon. &amp; no Exon.'!F455</f>
        <v>0</v>
      </c>
      <c r="E503" s="48">
        <f>'PNC, Exon. &amp; no Exon.'!I455</f>
        <v>2555653.87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175350098.66</v>
      </c>
      <c r="M503" s="48">
        <f>'PNC, Exon. &amp; no Exon.'!AG455</f>
        <v>0</v>
      </c>
      <c r="N503" s="48">
        <f>'PNC, Exon. &amp; no Exon.'!AJ455</f>
        <v>108411.81</v>
      </c>
      <c r="O503" s="60">
        <f t="shared" si="27"/>
        <v>2.5021291971646868</v>
      </c>
    </row>
    <row r="504" spans="1:15" ht="15.95" hidden="1" customHeight="1" x14ac:dyDescent="0.2">
      <c r="A504" s="47">
        <v>38</v>
      </c>
      <c r="B504" s="52" t="s">
        <v>106</v>
      </c>
      <c r="C504" s="86">
        <f>SUM(D504:N504)</f>
        <v>29848077.280000001</v>
      </c>
      <c r="D504" s="48">
        <f>'PNC, Exon. &amp; no Exon.'!F456</f>
        <v>0</v>
      </c>
      <c r="E504" s="48">
        <f>'PNC, Exon. &amp; no Exon.'!I456</f>
        <v>29733523.32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114553.96</v>
      </c>
      <c r="N504" s="48">
        <f>'PNC, Exon. &amp; no Exon.'!AJ456</f>
        <v>0</v>
      </c>
      <c r="O504" s="60">
        <f t="shared" si="27"/>
        <v>0.41953821999733087</v>
      </c>
    </row>
    <row r="505" spans="1:15" hidden="1" x14ac:dyDescent="0.2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customHeight="1" x14ac:dyDescent="0.2">
      <c r="A528" s="188" t="s">
        <v>145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customHeight="1" x14ac:dyDescent="0.2">
      <c r="A529" s="187" t="s">
        <v>109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38.25" x14ac:dyDescent="0.2">
      <c r="A531" s="157" t="s">
        <v>32</v>
      </c>
      <c r="B531" s="80" t="s">
        <v>104</v>
      </c>
      <c r="C531" s="157" t="s">
        <v>0</v>
      </c>
      <c r="D531" s="157" t="s">
        <v>43</v>
      </c>
      <c r="E531" s="157" t="s">
        <v>13</v>
      </c>
      <c r="F531" s="157" t="s">
        <v>44</v>
      </c>
      <c r="G531" s="157" t="s">
        <v>15</v>
      </c>
      <c r="H531" s="157" t="s">
        <v>45</v>
      </c>
      <c r="I531" s="157" t="s">
        <v>108</v>
      </c>
      <c r="J531" s="157" t="s">
        <v>46</v>
      </c>
      <c r="K531" s="157" t="s">
        <v>36</v>
      </c>
      <c r="L531" s="157" t="s">
        <v>47</v>
      </c>
      <c r="M531" s="157" t="s">
        <v>48</v>
      </c>
      <c r="N531" s="157" t="s">
        <v>49</v>
      </c>
      <c r="O531" s="157" t="s">
        <v>62</v>
      </c>
    </row>
    <row r="532" spans="1:15" ht="15.95" customHeight="1" x14ac:dyDescent="0.2">
      <c r="A532" s="47"/>
      <c r="B532" s="75" t="s">
        <v>21</v>
      </c>
      <c r="C532" s="86">
        <f>SUM(C533:C570)</f>
        <v>6376014628.2054834</v>
      </c>
      <c r="D532" s="86">
        <f>SUM(D533:D570)</f>
        <v>25870993.373448279</v>
      </c>
      <c r="E532" s="86">
        <f t="shared" ref="E532:N532" si="29">SUM(E533:E570)</f>
        <v>905247119.98757958</v>
      </c>
      <c r="F532" s="86">
        <f t="shared" si="29"/>
        <v>1646916623.7199998</v>
      </c>
      <c r="G532" s="86">
        <f t="shared" si="29"/>
        <v>49003033.648275353</v>
      </c>
      <c r="H532" s="86">
        <f t="shared" si="29"/>
        <v>1678467079.0155146</v>
      </c>
      <c r="I532" s="86">
        <f t="shared" si="29"/>
        <v>148552494.39137927</v>
      </c>
      <c r="J532" s="86">
        <f t="shared" si="29"/>
        <v>113635999.91241376</v>
      </c>
      <c r="K532" s="86">
        <f t="shared" si="29"/>
        <v>1403887978.8306897</v>
      </c>
      <c r="L532" s="86">
        <f t="shared" si="29"/>
        <v>43323591.500000007</v>
      </c>
      <c r="M532" s="86">
        <f t="shared" si="29"/>
        <v>92199188.803448096</v>
      </c>
      <c r="N532" s="86">
        <f t="shared" si="29"/>
        <v>268910525.02273512</v>
      </c>
      <c r="O532" s="64">
        <f>SUM(O533:O570)</f>
        <v>99.999999999999972</v>
      </c>
    </row>
    <row r="533" spans="1:15" ht="15.95" customHeight="1" x14ac:dyDescent="0.2">
      <c r="A533" s="47">
        <v>1</v>
      </c>
      <c r="B533" s="102" t="s">
        <v>87</v>
      </c>
      <c r="C533" s="86">
        <f t="shared" ref="C533:C570" si="30">SUM(D533:N533)</f>
        <v>1473141033.6799998</v>
      </c>
      <c r="D533" s="48">
        <v>6007026.75</v>
      </c>
      <c r="E533" s="48">
        <v>211422421.61000001</v>
      </c>
      <c r="F533" s="48">
        <v>325303285.84999996</v>
      </c>
      <c r="G533" s="48">
        <v>30919669.579999998</v>
      </c>
      <c r="H533" s="48">
        <v>529859786.66999996</v>
      </c>
      <c r="I533" s="48">
        <v>58207527.590000004</v>
      </c>
      <c r="J533" s="48">
        <v>56326330.530000001</v>
      </c>
      <c r="K533" s="48">
        <v>191642229.53</v>
      </c>
      <c r="L533" s="48">
        <v>0</v>
      </c>
      <c r="M533" s="48">
        <v>9755877.7300000004</v>
      </c>
      <c r="N533" s="48">
        <v>53696877.839999996</v>
      </c>
      <c r="O533" s="60">
        <f>(C533/$C$532*100)</f>
        <v>23.104417407753225</v>
      </c>
    </row>
    <row r="534" spans="1:15" ht="15.95" customHeight="1" x14ac:dyDescent="0.2">
      <c r="A534" s="47">
        <v>2</v>
      </c>
      <c r="B534" s="52" t="s">
        <v>85</v>
      </c>
      <c r="C534" s="86">
        <f t="shared" si="30"/>
        <v>997247576.37000012</v>
      </c>
      <c r="D534" s="48">
        <v>4491926.43</v>
      </c>
      <c r="E534" s="48">
        <v>202265981.43000001</v>
      </c>
      <c r="F534" s="48">
        <v>12633953.890000001</v>
      </c>
      <c r="G534" s="48">
        <v>2482354.2800000003</v>
      </c>
      <c r="H534" s="48">
        <v>353506602.83999997</v>
      </c>
      <c r="I534" s="48">
        <v>75756633.120000005</v>
      </c>
      <c r="J534" s="48">
        <v>25170794.099999998</v>
      </c>
      <c r="K534" s="48">
        <v>257950771.09999999</v>
      </c>
      <c r="L534" s="48">
        <v>0</v>
      </c>
      <c r="M534" s="48">
        <v>8012427.8299999982</v>
      </c>
      <c r="N534" s="48">
        <v>54976131.349999994</v>
      </c>
      <c r="O534" s="60">
        <f t="shared" ref="O534:O570" si="31">(C534/$C$532*100)</f>
        <v>15.640609918905934</v>
      </c>
    </row>
    <row r="535" spans="1:15" ht="15.95" customHeight="1" x14ac:dyDescent="0.2">
      <c r="A535" s="47">
        <v>3</v>
      </c>
      <c r="B535" s="52" t="s">
        <v>112</v>
      </c>
      <c r="C535" s="86">
        <f t="shared" si="30"/>
        <v>944746035.18999982</v>
      </c>
      <c r="D535" s="48">
        <v>4056898.0799999996</v>
      </c>
      <c r="E535" s="48">
        <v>19309678.449999999</v>
      </c>
      <c r="F535" s="48">
        <v>855074802.12</v>
      </c>
      <c r="G535" s="48">
        <v>1098886.55</v>
      </c>
      <c r="H535" s="48">
        <v>20064490.309999999</v>
      </c>
      <c r="I535" s="48">
        <v>288998.5</v>
      </c>
      <c r="J535" s="48">
        <v>267128.90999999997</v>
      </c>
      <c r="K535" s="48">
        <v>38429172.980000004</v>
      </c>
      <c r="L535" s="48">
        <v>0</v>
      </c>
      <c r="M535" s="48">
        <v>1312054.5599999998</v>
      </c>
      <c r="N535" s="48">
        <v>4843924.7299999995</v>
      </c>
      <c r="O535" s="60">
        <f t="shared" si="31"/>
        <v>14.817187385529834</v>
      </c>
    </row>
    <row r="536" spans="1:15" ht="15.95" customHeight="1" x14ac:dyDescent="0.2">
      <c r="A536" s="47">
        <v>4</v>
      </c>
      <c r="B536" s="52" t="s">
        <v>96</v>
      </c>
      <c r="C536" s="86">
        <f t="shared" si="30"/>
        <v>786710354.46000004</v>
      </c>
      <c r="D536" s="48">
        <v>2189096.39</v>
      </c>
      <c r="E536" s="48">
        <v>164960245.75999999</v>
      </c>
      <c r="F536" s="48">
        <v>22234779.439999998</v>
      </c>
      <c r="G536" s="48">
        <v>8857397.0599999987</v>
      </c>
      <c r="H536" s="48">
        <v>358182734.38</v>
      </c>
      <c r="I536" s="48">
        <v>1673699.53</v>
      </c>
      <c r="J536" s="48">
        <v>5284979.33</v>
      </c>
      <c r="K536" s="48">
        <v>188867856.60999998</v>
      </c>
      <c r="L536" s="48">
        <v>0</v>
      </c>
      <c r="M536" s="48">
        <v>6959461.7399999993</v>
      </c>
      <c r="N536" s="48">
        <v>27500104.219999999</v>
      </c>
      <c r="O536" s="60">
        <f t="shared" si="31"/>
        <v>12.338590802157839</v>
      </c>
    </row>
    <row r="537" spans="1:15" ht="15.95" customHeight="1" x14ac:dyDescent="0.2">
      <c r="A537" s="47">
        <v>5</v>
      </c>
      <c r="B537" s="52" t="s">
        <v>88</v>
      </c>
      <c r="C537" s="86">
        <f t="shared" si="30"/>
        <v>579132829.62</v>
      </c>
      <c r="D537" s="48">
        <v>100815.03999999999</v>
      </c>
      <c r="E537" s="48">
        <v>20458089.379999999</v>
      </c>
      <c r="F537" s="48">
        <v>186997097.25999999</v>
      </c>
      <c r="G537" s="48">
        <v>1917142.06</v>
      </c>
      <c r="H537" s="48">
        <v>171179915.06999999</v>
      </c>
      <c r="I537" s="48">
        <v>3906209.24</v>
      </c>
      <c r="J537" s="48">
        <v>17558490.789999999</v>
      </c>
      <c r="K537" s="48">
        <v>132593069.87000002</v>
      </c>
      <c r="L537" s="48">
        <v>0</v>
      </c>
      <c r="M537" s="48">
        <v>10720444.27</v>
      </c>
      <c r="N537" s="48">
        <v>33701556.639999993</v>
      </c>
      <c r="O537" s="60">
        <f t="shared" si="31"/>
        <v>9.0829909181528308</v>
      </c>
    </row>
    <row r="538" spans="1:15" ht="15.95" customHeight="1" x14ac:dyDescent="0.2">
      <c r="A538" s="47">
        <v>6</v>
      </c>
      <c r="B538" s="52" t="s">
        <v>93</v>
      </c>
      <c r="C538" s="86">
        <f t="shared" si="30"/>
        <v>400716515.52000004</v>
      </c>
      <c r="D538" s="48">
        <v>1041802.52</v>
      </c>
      <c r="E538" s="48">
        <v>11275615.310000001</v>
      </c>
      <c r="F538" s="48">
        <v>14441774.409999998</v>
      </c>
      <c r="G538" s="48">
        <v>832338.59000000008</v>
      </c>
      <c r="H538" s="48">
        <v>158558593.78999999</v>
      </c>
      <c r="I538" s="48">
        <v>4166634.42</v>
      </c>
      <c r="J538" s="48">
        <v>5546981.0800000001</v>
      </c>
      <c r="K538" s="48">
        <v>128896699.36000001</v>
      </c>
      <c r="L538" s="48">
        <v>0</v>
      </c>
      <c r="M538" s="48">
        <v>10678720.239999998</v>
      </c>
      <c r="N538" s="48">
        <v>65277355.800000012</v>
      </c>
      <c r="O538" s="60">
        <f t="shared" si="31"/>
        <v>6.284748998964905</v>
      </c>
    </row>
    <row r="539" spans="1:15" ht="15.95" customHeight="1" x14ac:dyDescent="0.2">
      <c r="A539" s="47">
        <v>7</v>
      </c>
      <c r="B539" s="52" t="s">
        <v>92</v>
      </c>
      <c r="C539" s="86">
        <f t="shared" si="30"/>
        <v>184145703.31137931</v>
      </c>
      <c r="D539" s="48">
        <v>7231476.9568965528</v>
      </c>
      <c r="E539" s="48">
        <v>3397244.8544827588</v>
      </c>
      <c r="F539" s="48">
        <v>173516981.5</v>
      </c>
      <c r="G539" s="48">
        <v>0</v>
      </c>
      <c r="H539" s="48">
        <v>0</v>
      </c>
      <c r="I539" s="48">
        <v>0</v>
      </c>
      <c r="J539" s="48">
        <v>0</v>
      </c>
      <c r="K539" s="48">
        <v>0</v>
      </c>
      <c r="L539" s="48">
        <v>0</v>
      </c>
      <c r="M539" s="48">
        <v>0</v>
      </c>
      <c r="N539" s="48">
        <v>0</v>
      </c>
      <c r="O539" s="60">
        <f t="shared" si="31"/>
        <v>2.8881003894937227</v>
      </c>
    </row>
    <row r="540" spans="1:15" ht="15.95" customHeight="1" x14ac:dyDescent="0.2">
      <c r="A540" s="47">
        <v>8</v>
      </c>
      <c r="B540" s="52" t="s">
        <v>122</v>
      </c>
      <c r="C540" s="86">
        <f t="shared" si="30"/>
        <v>132646805.1541051</v>
      </c>
      <c r="D540" s="48">
        <v>0</v>
      </c>
      <c r="E540" s="48">
        <v>97528980.490338326</v>
      </c>
      <c r="F540" s="48">
        <v>0</v>
      </c>
      <c r="G540" s="48">
        <v>1269665.3189650003</v>
      </c>
      <c r="H540" s="48">
        <v>27795114.017239004</v>
      </c>
      <c r="I540" s="48">
        <v>0</v>
      </c>
      <c r="J540" s="48">
        <v>0</v>
      </c>
      <c r="K540" s="48">
        <v>0</v>
      </c>
      <c r="L540" s="48">
        <v>0</v>
      </c>
      <c r="M540" s="48">
        <v>0</v>
      </c>
      <c r="N540" s="48">
        <v>6053045.3275627606</v>
      </c>
      <c r="O540" s="60">
        <f t="shared" si="31"/>
        <v>2.0804030870211205</v>
      </c>
    </row>
    <row r="541" spans="1:15" ht="15.95" customHeight="1" x14ac:dyDescent="0.2">
      <c r="A541" s="47">
        <v>9</v>
      </c>
      <c r="B541" s="52" t="s">
        <v>79</v>
      </c>
      <c r="C541" s="86">
        <f t="shared" si="30"/>
        <v>121335658.13689652</v>
      </c>
      <c r="D541" s="48">
        <v>12037.379310344828</v>
      </c>
      <c r="E541" s="48">
        <v>89222594.211724132</v>
      </c>
      <c r="F541" s="48">
        <v>47283.44</v>
      </c>
      <c r="G541" s="48">
        <v>2623.25</v>
      </c>
      <c r="H541" s="48">
        <v>4872953.5710344827</v>
      </c>
      <c r="I541" s="48">
        <v>2474548.0258620693</v>
      </c>
      <c r="J541" s="48">
        <v>289777.29310344829</v>
      </c>
      <c r="K541" s="48">
        <v>18489508.943793103</v>
      </c>
      <c r="L541" s="48">
        <v>0</v>
      </c>
      <c r="M541" s="48">
        <v>4127004.1293103453</v>
      </c>
      <c r="N541" s="48">
        <v>1797327.8927586207</v>
      </c>
      <c r="O541" s="60">
        <f t="shared" si="31"/>
        <v>1.9030015646473855</v>
      </c>
    </row>
    <row r="542" spans="1:15" ht="15.95" customHeight="1" x14ac:dyDescent="0.2">
      <c r="A542" s="47">
        <v>10</v>
      </c>
      <c r="B542" s="52" t="s">
        <v>90</v>
      </c>
      <c r="C542" s="86">
        <f t="shared" si="30"/>
        <v>102491124.57620689</v>
      </c>
      <c r="D542" s="48">
        <v>0</v>
      </c>
      <c r="E542" s="48">
        <v>46711.232758620688</v>
      </c>
      <c r="F542" s="48">
        <v>0</v>
      </c>
      <c r="G542" s="48">
        <v>0</v>
      </c>
      <c r="H542" s="48">
        <v>14859437.689999999</v>
      </c>
      <c r="I542" s="48">
        <v>226594.68103448278</v>
      </c>
      <c r="J542" s="48">
        <v>24721.982758620692</v>
      </c>
      <c r="K542" s="48">
        <v>78376252.035172418</v>
      </c>
      <c r="L542" s="48">
        <v>0</v>
      </c>
      <c r="M542" s="48">
        <v>4158901.3793103448</v>
      </c>
      <c r="N542" s="48">
        <v>4798505.5751724141</v>
      </c>
      <c r="O542" s="60">
        <f t="shared" si="31"/>
        <v>1.6074480777195583</v>
      </c>
    </row>
    <row r="543" spans="1:15" ht="15.95" customHeight="1" x14ac:dyDescent="0.2">
      <c r="A543" s="47">
        <v>11</v>
      </c>
      <c r="B543" s="52" t="s">
        <v>78</v>
      </c>
      <c r="C543" s="86">
        <f t="shared" si="30"/>
        <v>99168338.799310356</v>
      </c>
      <c r="D543" s="48">
        <v>0</v>
      </c>
      <c r="E543" s="48">
        <v>26162.112068965518</v>
      </c>
      <c r="F543" s="48">
        <v>0</v>
      </c>
      <c r="G543" s="48">
        <v>3693.5086206896558</v>
      </c>
      <c r="H543" s="48">
        <v>71800.068965517246</v>
      </c>
      <c r="I543" s="48">
        <v>14801.724137931036</v>
      </c>
      <c r="J543" s="48">
        <v>2094854.9137931038</v>
      </c>
      <c r="K543" s="48">
        <v>96782394.307931051</v>
      </c>
      <c r="L543" s="48">
        <v>0</v>
      </c>
      <c r="M543" s="48">
        <v>77035.017241379319</v>
      </c>
      <c r="N543" s="48">
        <v>97597.14655172413</v>
      </c>
      <c r="O543" s="60">
        <f t="shared" si="31"/>
        <v>1.5553342421866603</v>
      </c>
    </row>
    <row r="544" spans="1:15" ht="15.95" customHeight="1" x14ac:dyDescent="0.2">
      <c r="A544" s="47">
        <v>12</v>
      </c>
      <c r="B544" s="52" t="s">
        <v>98</v>
      </c>
      <c r="C544" s="86">
        <f t="shared" si="30"/>
        <v>65756441.260344408</v>
      </c>
      <c r="D544" s="48">
        <v>491042.74137931032</v>
      </c>
      <c r="E544" s="48">
        <v>0</v>
      </c>
      <c r="F544" s="48">
        <v>0</v>
      </c>
      <c r="G544" s="48">
        <v>647.62068965517244</v>
      </c>
      <c r="H544" s="48">
        <v>958862.3448275862</v>
      </c>
      <c r="I544" s="48">
        <v>-17051.71551724138</v>
      </c>
      <c r="J544" s="48">
        <v>0</v>
      </c>
      <c r="K544" s="48">
        <v>42398076.277585953</v>
      </c>
      <c r="L544" s="48">
        <v>0</v>
      </c>
      <c r="M544" s="48">
        <v>19922815.76724121</v>
      </c>
      <c r="N544" s="48">
        <v>2002048.2241379314</v>
      </c>
      <c r="O544" s="60">
        <f t="shared" si="31"/>
        <v>1.0313094479027478</v>
      </c>
    </row>
    <row r="545" spans="1:15" ht="15.95" customHeight="1" x14ac:dyDescent="0.2">
      <c r="A545" s="47">
        <v>13</v>
      </c>
      <c r="B545" s="52" t="s">
        <v>103</v>
      </c>
      <c r="C545" s="86">
        <f t="shared" si="30"/>
        <v>61426502.720000006</v>
      </c>
      <c r="D545" s="48">
        <v>0</v>
      </c>
      <c r="E545" s="48">
        <v>61282.3</v>
      </c>
      <c r="F545" s="48">
        <v>0</v>
      </c>
      <c r="G545" s="48">
        <v>0</v>
      </c>
      <c r="H545" s="48">
        <v>220792.05000000002</v>
      </c>
      <c r="I545" s="48">
        <v>64138.79</v>
      </c>
      <c r="J545" s="48">
        <v>348501.82000000007</v>
      </c>
      <c r="K545" s="48">
        <v>54863024.660000004</v>
      </c>
      <c r="L545" s="48">
        <v>0</v>
      </c>
      <c r="M545" s="48">
        <v>5562936.2499999991</v>
      </c>
      <c r="N545" s="48">
        <v>305826.84999999998</v>
      </c>
      <c r="O545" s="60">
        <f t="shared" si="31"/>
        <v>0.96339965169258668</v>
      </c>
    </row>
    <row r="546" spans="1:15" ht="15.95" customHeight="1" x14ac:dyDescent="0.2">
      <c r="A546" s="47">
        <v>14</v>
      </c>
      <c r="B546" s="52" t="s">
        <v>110</v>
      </c>
      <c r="C546" s="86">
        <f t="shared" si="30"/>
        <v>48256206.670000002</v>
      </c>
      <c r="D546" s="48">
        <v>77151.070000000007</v>
      </c>
      <c r="E546" s="48">
        <v>2346434.94</v>
      </c>
      <c r="F546" s="48">
        <v>0</v>
      </c>
      <c r="G546" s="48">
        <v>1567913.94</v>
      </c>
      <c r="H546" s="48">
        <v>21025866.520000003</v>
      </c>
      <c r="I546" s="48">
        <v>377616.19</v>
      </c>
      <c r="J546" s="48">
        <v>193286.57</v>
      </c>
      <c r="K546" s="48">
        <v>19713683.209999997</v>
      </c>
      <c r="L546" s="48">
        <v>0</v>
      </c>
      <c r="M546" s="48">
        <v>298252.57</v>
      </c>
      <c r="N546" s="48">
        <v>2656001.66</v>
      </c>
      <c r="O546" s="60">
        <f t="shared" si="31"/>
        <v>0.7568396480229157</v>
      </c>
    </row>
    <row r="547" spans="1:15" ht="15.95" customHeight="1" x14ac:dyDescent="0.2">
      <c r="A547" s="47">
        <v>15</v>
      </c>
      <c r="B547" s="52" t="s">
        <v>100</v>
      </c>
      <c r="C547" s="86">
        <f t="shared" si="30"/>
        <v>45924579.45000001</v>
      </c>
      <c r="D547" s="48">
        <v>0</v>
      </c>
      <c r="E547" s="48">
        <v>2038920.3900000001</v>
      </c>
      <c r="F547" s="48">
        <v>0</v>
      </c>
      <c r="G547" s="48">
        <v>0</v>
      </c>
      <c r="H547" s="48">
        <v>0</v>
      </c>
      <c r="I547" s="48">
        <v>0</v>
      </c>
      <c r="J547" s="48">
        <v>0</v>
      </c>
      <c r="K547" s="48">
        <v>0</v>
      </c>
      <c r="L547" s="48">
        <v>43323591.500000007</v>
      </c>
      <c r="M547" s="48">
        <v>0</v>
      </c>
      <c r="N547" s="48">
        <v>562067.55999999994</v>
      </c>
      <c r="O547" s="60">
        <f t="shared" si="31"/>
        <v>0.72027092357730982</v>
      </c>
    </row>
    <row r="548" spans="1:15" ht="15.95" customHeight="1" x14ac:dyDescent="0.2">
      <c r="A548" s="47">
        <v>16</v>
      </c>
      <c r="B548" s="51" t="s">
        <v>111</v>
      </c>
      <c r="C548" s="86">
        <f t="shared" si="30"/>
        <v>41264815.465517238</v>
      </c>
      <c r="D548" s="48">
        <v>2644.4051724137935</v>
      </c>
      <c r="E548" s="48">
        <v>1078923.8103448278</v>
      </c>
      <c r="F548" s="48">
        <v>0</v>
      </c>
      <c r="G548" s="48">
        <v>0</v>
      </c>
      <c r="H548" s="48">
        <v>325881.75862068968</v>
      </c>
      <c r="I548" s="48">
        <v>15931.034482758621</v>
      </c>
      <c r="J548" s="48">
        <v>0</v>
      </c>
      <c r="K548" s="48">
        <v>39733517.112068966</v>
      </c>
      <c r="L548" s="48">
        <v>0</v>
      </c>
      <c r="M548" s="48">
        <v>15585.939655172413</v>
      </c>
      <c r="N548" s="48">
        <v>92331.405172413797</v>
      </c>
      <c r="O548" s="60">
        <f t="shared" si="31"/>
        <v>0.64718821821666894</v>
      </c>
    </row>
    <row r="549" spans="1:15" ht="15.95" customHeight="1" x14ac:dyDescent="0.2">
      <c r="A549" s="47">
        <v>17</v>
      </c>
      <c r="B549" s="52" t="s">
        <v>81</v>
      </c>
      <c r="C549" s="86">
        <f t="shared" si="30"/>
        <v>35293383.127586208</v>
      </c>
      <c r="D549" s="48">
        <v>0</v>
      </c>
      <c r="E549" s="48">
        <v>14850811.632758621</v>
      </c>
      <c r="F549" s="48">
        <v>0</v>
      </c>
      <c r="G549" s="48">
        <v>0</v>
      </c>
      <c r="H549" s="48">
        <v>4773227.3189655179</v>
      </c>
      <c r="I549" s="48">
        <v>0</v>
      </c>
      <c r="J549" s="48">
        <v>9156.5775862068967</v>
      </c>
      <c r="K549" s="48">
        <v>14313577.448275862</v>
      </c>
      <c r="L549" s="48">
        <v>0</v>
      </c>
      <c r="M549" s="48">
        <v>595186.97413793113</v>
      </c>
      <c r="N549" s="48">
        <v>751423.17586206901</v>
      </c>
      <c r="O549" s="60">
        <f t="shared" si="31"/>
        <v>0.55353359716992145</v>
      </c>
    </row>
    <row r="550" spans="1:15" ht="15.95" customHeight="1" x14ac:dyDescent="0.2">
      <c r="A550" s="47">
        <v>18</v>
      </c>
      <c r="B550" s="52" t="s">
        <v>83</v>
      </c>
      <c r="C550" s="86">
        <f t="shared" si="30"/>
        <v>34285041.181034483</v>
      </c>
      <c r="D550" s="48">
        <v>0</v>
      </c>
      <c r="E550" s="48">
        <v>0</v>
      </c>
      <c r="F550" s="48">
        <v>0</v>
      </c>
      <c r="G550" s="48">
        <v>0</v>
      </c>
      <c r="H550" s="48">
        <v>0</v>
      </c>
      <c r="I550" s="48">
        <v>0</v>
      </c>
      <c r="J550" s="48">
        <v>0</v>
      </c>
      <c r="K550" s="48">
        <v>34285041.181034483</v>
      </c>
      <c r="L550" s="48">
        <v>0</v>
      </c>
      <c r="M550" s="48">
        <v>0</v>
      </c>
      <c r="N550" s="48">
        <v>0</v>
      </c>
      <c r="O550" s="60">
        <f t="shared" si="31"/>
        <v>0.53771898560847464</v>
      </c>
    </row>
    <row r="551" spans="1:15" ht="15.95" customHeight="1" x14ac:dyDescent="0.2">
      <c r="A551" s="47">
        <v>19</v>
      </c>
      <c r="B551" s="52" t="s">
        <v>80</v>
      </c>
      <c r="C551" s="86">
        <f t="shared" si="30"/>
        <v>32773101.719999999</v>
      </c>
      <c r="D551" s="48">
        <v>0</v>
      </c>
      <c r="E551" s="48">
        <v>9864006.5</v>
      </c>
      <c r="F551" s="48">
        <v>0</v>
      </c>
      <c r="G551" s="48">
        <v>0</v>
      </c>
      <c r="H551" s="48">
        <v>2141081.48</v>
      </c>
      <c r="I551" s="48">
        <v>107686.15</v>
      </c>
      <c r="J551" s="48">
        <v>0</v>
      </c>
      <c r="K551" s="48">
        <v>16739660.899999999</v>
      </c>
      <c r="L551" s="48">
        <v>0</v>
      </c>
      <c r="M551" s="48">
        <v>1561829.6300000001</v>
      </c>
      <c r="N551" s="48">
        <v>2358837.06</v>
      </c>
      <c r="O551" s="60">
        <f t="shared" si="31"/>
        <v>0.51400606226689161</v>
      </c>
    </row>
    <row r="552" spans="1:15" ht="15.95" customHeight="1" x14ac:dyDescent="0.2">
      <c r="A552" s="47">
        <v>20</v>
      </c>
      <c r="B552" s="51" t="s">
        <v>105</v>
      </c>
      <c r="C552" s="86">
        <f t="shared" si="30"/>
        <v>32333954.57</v>
      </c>
      <c r="D552" s="48">
        <v>0</v>
      </c>
      <c r="E552" s="48">
        <v>0</v>
      </c>
      <c r="F552" s="48">
        <v>32333954.57</v>
      </c>
      <c r="G552" s="48">
        <v>0</v>
      </c>
      <c r="H552" s="48">
        <v>0</v>
      </c>
      <c r="I552" s="48">
        <v>0</v>
      </c>
      <c r="J552" s="48">
        <v>0</v>
      </c>
      <c r="K552" s="48">
        <v>0</v>
      </c>
      <c r="L552" s="48">
        <v>0</v>
      </c>
      <c r="M552" s="48">
        <v>0</v>
      </c>
      <c r="N552" s="48">
        <v>0</v>
      </c>
      <c r="O552" s="60">
        <f t="shared" si="31"/>
        <v>0.50711857571600849</v>
      </c>
    </row>
    <row r="553" spans="1:15" ht="15.95" customHeight="1" x14ac:dyDescent="0.2">
      <c r="A553" s="47">
        <v>21</v>
      </c>
      <c r="B553" s="52" t="s">
        <v>106</v>
      </c>
      <c r="C553" s="86">
        <f t="shared" si="30"/>
        <v>31907649.830000002</v>
      </c>
      <c r="D553" s="48">
        <v>0</v>
      </c>
      <c r="E553" s="48">
        <v>31878228.640000001</v>
      </c>
      <c r="F553" s="48">
        <v>0</v>
      </c>
      <c r="G553" s="48">
        <v>0</v>
      </c>
      <c r="H553" s="48">
        <v>0</v>
      </c>
      <c r="I553" s="48">
        <v>0</v>
      </c>
      <c r="J553" s="48">
        <v>0</v>
      </c>
      <c r="K553" s="48">
        <v>0</v>
      </c>
      <c r="L553" s="48">
        <v>0</v>
      </c>
      <c r="M553" s="48">
        <v>29421.19</v>
      </c>
      <c r="N553" s="48">
        <v>0</v>
      </c>
      <c r="O553" s="60">
        <f t="shared" si="31"/>
        <v>0.50043250667667216</v>
      </c>
    </row>
    <row r="554" spans="1:15" ht="15.95" customHeight="1" x14ac:dyDescent="0.2">
      <c r="A554" s="47">
        <v>22</v>
      </c>
      <c r="B554" s="52" t="s">
        <v>115</v>
      </c>
      <c r="C554" s="86">
        <f t="shared" si="30"/>
        <v>30583307.280000001</v>
      </c>
      <c r="D554" s="48">
        <v>0</v>
      </c>
      <c r="E554" s="48">
        <v>11984272.310000001</v>
      </c>
      <c r="F554" s="48">
        <v>0</v>
      </c>
      <c r="G554" s="48">
        <v>15161.77</v>
      </c>
      <c r="H554" s="48">
        <v>1125528.8400000001</v>
      </c>
      <c r="I554" s="48">
        <v>820441.33000000007</v>
      </c>
      <c r="J554" s="48">
        <v>125986.93</v>
      </c>
      <c r="K554" s="48">
        <v>14968187.460000001</v>
      </c>
      <c r="L554" s="48">
        <v>0</v>
      </c>
      <c r="M554" s="48">
        <v>369642.12000000005</v>
      </c>
      <c r="N554" s="48">
        <v>1174086.52</v>
      </c>
      <c r="O554" s="60">
        <f t="shared" si="31"/>
        <v>0.47966181170145167</v>
      </c>
    </row>
    <row r="555" spans="1:15" ht="15.95" customHeight="1" x14ac:dyDescent="0.2">
      <c r="A555" s="47">
        <v>23</v>
      </c>
      <c r="B555" s="52" t="s">
        <v>97</v>
      </c>
      <c r="C555" s="86">
        <f t="shared" si="30"/>
        <v>25267185.115862068</v>
      </c>
      <c r="D555" s="48">
        <v>0</v>
      </c>
      <c r="E555" s="48">
        <v>2305990.0258620693</v>
      </c>
      <c r="F555" s="48">
        <v>22961195.09</v>
      </c>
      <c r="G555" s="48">
        <v>0</v>
      </c>
      <c r="H555" s="48">
        <v>0</v>
      </c>
      <c r="I555" s="48">
        <v>0</v>
      </c>
      <c r="J555" s="48">
        <v>0</v>
      </c>
      <c r="K555" s="48">
        <v>0</v>
      </c>
      <c r="L555" s="48">
        <v>0</v>
      </c>
      <c r="M555" s="48">
        <v>0</v>
      </c>
      <c r="N555" s="48">
        <v>0</v>
      </c>
      <c r="O555" s="60">
        <f t="shared" si="31"/>
        <v>0.39628493015194771</v>
      </c>
    </row>
    <row r="556" spans="1:15" ht="15.95" customHeight="1" x14ac:dyDescent="0.2">
      <c r="A556" s="47">
        <v>24</v>
      </c>
      <c r="B556" s="52" t="s">
        <v>119</v>
      </c>
      <c r="C556" s="86">
        <f t="shared" si="30"/>
        <v>19874464.043103464</v>
      </c>
      <c r="D556" s="48">
        <v>0</v>
      </c>
      <c r="E556" s="48">
        <v>612524.84482758655</v>
      </c>
      <c r="F556" s="48">
        <v>360680</v>
      </c>
      <c r="G556" s="48">
        <v>0</v>
      </c>
      <c r="H556" s="48">
        <v>574429.06896551722</v>
      </c>
      <c r="I556" s="48">
        <v>5732.7586206896558</v>
      </c>
      <c r="J556" s="48">
        <v>168816.9051724138</v>
      </c>
      <c r="K556" s="48">
        <v>12169061.767241394</v>
      </c>
      <c r="L556" s="48">
        <v>0</v>
      </c>
      <c r="M556" s="48">
        <v>5508318.0172413811</v>
      </c>
      <c r="N556" s="48">
        <v>474900.68103448278</v>
      </c>
      <c r="O556" s="60">
        <f t="shared" si="31"/>
        <v>0.3117066883000093</v>
      </c>
    </row>
    <row r="557" spans="1:15" ht="15.95" customHeight="1" x14ac:dyDescent="0.2">
      <c r="A557" s="47">
        <v>25</v>
      </c>
      <c r="B557" s="52" t="s">
        <v>114</v>
      </c>
      <c r="C557" s="86">
        <f t="shared" si="30"/>
        <v>13576129.789999999</v>
      </c>
      <c r="D557" s="48">
        <v>0</v>
      </c>
      <c r="E557" s="48">
        <v>7930971.9299999997</v>
      </c>
      <c r="F557" s="48">
        <v>0</v>
      </c>
      <c r="G557" s="48">
        <v>0</v>
      </c>
      <c r="H557" s="48">
        <v>3452844.15</v>
      </c>
      <c r="I557" s="48">
        <v>0</v>
      </c>
      <c r="J557" s="48">
        <v>0</v>
      </c>
      <c r="K557" s="48">
        <v>0</v>
      </c>
      <c r="L557" s="48">
        <v>0</v>
      </c>
      <c r="M557" s="48">
        <v>55499.42</v>
      </c>
      <c r="N557" s="48">
        <v>2136814.29</v>
      </c>
      <c r="O557" s="60">
        <f t="shared" si="31"/>
        <v>0.21292501008299872</v>
      </c>
    </row>
    <row r="558" spans="1:15" ht="15.95" customHeight="1" x14ac:dyDescent="0.2">
      <c r="A558" s="47">
        <v>26</v>
      </c>
      <c r="B558" s="52" t="s">
        <v>113</v>
      </c>
      <c r="C558" s="86">
        <f t="shared" si="30"/>
        <v>12435278.900000002</v>
      </c>
      <c r="D558" s="48">
        <v>0</v>
      </c>
      <c r="E558" s="48">
        <v>0</v>
      </c>
      <c r="F558" s="48">
        <v>0</v>
      </c>
      <c r="G558" s="48">
        <v>0</v>
      </c>
      <c r="H558" s="48">
        <v>805040.24</v>
      </c>
      <c r="I558" s="48">
        <v>138493.04</v>
      </c>
      <c r="J558" s="48">
        <v>40344.410000000003</v>
      </c>
      <c r="K558" s="48">
        <v>8084035.8099999996</v>
      </c>
      <c r="L558" s="48">
        <v>0</v>
      </c>
      <c r="M558" s="48">
        <v>1660225.37</v>
      </c>
      <c r="N558" s="48">
        <v>1707140.0300000003</v>
      </c>
      <c r="O558" s="60">
        <f t="shared" si="31"/>
        <v>0.19503215762696402</v>
      </c>
    </row>
    <row r="559" spans="1:15" ht="15.95" customHeight="1" x14ac:dyDescent="0.2">
      <c r="A559" s="47">
        <v>27</v>
      </c>
      <c r="B559" s="52" t="s">
        <v>95</v>
      </c>
      <c r="C559" s="86">
        <f t="shared" si="30"/>
        <v>10569046.829999998</v>
      </c>
      <c r="D559" s="48">
        <v>29210.959999999999</v>
      </c>
      <c r="E559" s="48">
        <v>69308.289999999994</v>
      </c>
      <c r="F559" s="48">
        <v>0</v>
      </c>
      <c r="G559" s="48">
        <v>35293.99</v>
      </c>
      <c r="H559" s="48">
        <v>4043906.63</v>
      </c>
      <c r="I559" s="48">
        <v>0</v>
      </c>
      <c r="J559" s="48">
        <v>185847.77</v>
      </c>
      <c r="K559" s="48">
        <v>4281430.17</v>
      </c>
      <c r="L559" s="48">
        <v>0</v>
      </c>
      <c r="M559" s="48">
        <v>386377.77999999997</v>
      </c>
      <c r="N559" s="48">
        <v>1537671.24</v>
      </c>
      <c r="O559" s="60">
        <f t="shared" si="31"/>
        <v>0.16576258754560974</v>
      </c>
    </row>
    <row r="560" spans="1:15" ht="15.95" customHeight="1" x14ac:dyDescent="0.2">
      <c r="A560" s="47">
        <v>28</v>
      </c>
      <c r="B560" s="52" t="s">
        <v>82</v>
      </c>
      <c r="C560" s="86">
        <f t="shared" si="30"/>
        <v>5365979.4741379321</v>
      </c>
      <c r="D560" s="48">
        <v>0</v>
      </c>
      <c r="E560" s="48">
        <v>0</v>
      </c>
      <c r="F560" s="48">
        <v>0</v>
      </c>
      <c r="G560" s="48">
        <v>0</v>
      </c>
      <c r="H560" s="48">
        <v>0</v>
      </c>
      <c r="I560" s="48">
        <v>0</v>
      </c>
      <c r="J560" s="48">
        <v>0</v>
      </c>
      <c r="K560" s="48">
        <v>5365979.4741379321</v>
      </c>
      <c r="L560" s="48">
        <v>0</v>
      </c>
      <c r="M560" s="48">
        <v>0</v>
      </c>
      <c r="N560" s="48">
        <v>0</v>
      </c>
      <c r="O560" s="60">
        <f t="shared" si="31"/>
        <v>8.4158832547223561E-2</v>
      </c>
    </row>
    <row r="561" spans="1:15" ht="15.95" customHeight="1" x14ac:dyDescent="0.2">
      <c r="A561" s="47">
        <v>29</v>
      </c>
      <c r="B561" s="52" t="s">
        <v>89</v>
      </c>
      <c r="C561" s="86">
        <f t="shared" si="30"/>
        <v>5218888.1034482773</v>
      </c>
      <c r="D561" s="48">
        <v>121758.62068965517</v>
      </c>
      <c r="E561" s="48">
        <v>309447.92241379316</v>
      </c>
      <c r="F561" s="48">
        <v>58180</v>
      </c>
      <c r="G561" s="48">
        <v>0</v>
      </c>
      <c r="H561" s="48">
        <v>68190.206896551725</v>
      </c>
      <c r="I561" s="48">
        <v>323859.98275862075</v>
      </c>
      <c r="J561" s="48">
        <v>0</v>
      </c>
      <c r="K561" s="48">
        <v>3920159.5431034486</v>
      </c>
      <c r="L561" s="48">
        <v>0</v>
      </c>
      <c r="M561" s="48">
        <v>153384.62931034484</v>
      </c>
      <c r="N561" s="48">
        <v>263907.19827586209</v>
      </c>
      <c r="O561" s="60">
        <f t="shared" si="31"/>
        <v>8.1851884096400249E-2</v>
      </c>
    </row>
    <row r="562" spans="1:15" ht="15.95" customHeight="1" x14ac:dyDescent="0.2">
      <c r="A562" s="47">
        <v>30</v>
      </c>
      <c r="B562" s="52" t="s">
        <v>125</v>
      </c>
      <c r="C562" s="86">
        <f t="shared" si="30"/>
        <v>932884.58</v>
      </c>
      <c r="D562" s="48">
        <v>0</v>
      </c>
      <c r="E562" s="48">
        <v>2271.6099999999997</v>
      </c>
      <c r="F562" s="48">
        <v>930366.84</v>
      </c>
      <c r="G562" s="48">
        <v>246.13</v>
      </c>
      <c r="H562" s="48">
        <v>0</v>
      </c>
      <c r="I562" s="48">
        <v>0</v>
      </c>
      <c r="J562" s="48">
        <v>0</v>
      </c>
      <c r="K562" s="48">
        <v>0</v>
      </c>
      <c r="L562" s="48">
        <v>0</v>
      </c>
      <c r="M562" s="48">
        <v>0</v>
      </c>
      <c r="N562" s="48">
        <v>0</v>
      </c>
      <c r="O562" s="60">
        <f t="shared" si="31"/>
        <v>1.4631154951765826E-2</v>
      </c>
    </row>
    <row r="563" spans="1:15" ht="15.95" customHeight="1" x14ac:dyDescent="0.2">
      <c r="A563" s="47">
        <v>31</v>
      </c>
      <c r="B563" s="52" t="s">
        <v>123</v>
      </c>
      <c r="C563" s="86">
        <f t="shared" si="30"/>
        <v>848907.78448275873</v>
      </c>
      <c r="D563" s="48">
        <v>0</v>
      </c>
      <c r="E563" s="48">
        <v>0</v>
      </c>
      <c r="F563" s="48">
        <v>0</v>
      </c>
      <c r="G563" s="48">
        <v>0</v>
      </c>
      <c r="H563" s="48">
        <v>0</v>
      </c>
      <c r="I563" s="48">
        <v>0</v>
      </c>
      <c r="J563" s="48">
        <v>0</v>
      </c>
      <c r="K563" s="48">
        <v>744269.24137931038</v>
      </c>
      <c r="L563" s="48">
        <v>0</v>
      </c>
      <c r="M563" s="48">
        <v>104638.54310344829</v>
      </c>
      <c r="N563" s="48">
        <v>0</v>
      </c>
      <c r="O563" s="60">
        <f t="shared" si="31"/>
        <v>1.3314081506768469E-2</v>
      </c>
    </row>
    <row r="564" spans="1:15" ht="15.95" customHeight="1" x14ac:dyDescent="0.2">
      <c r="A564" s="47">
        <v>32</v>
      </c>
      <c r="B564" s="52" t="s">
        <v>121</v>
      </c>
      <c r="C564" s="86">
        <f t="shared" si="30"/>
        <v>482263.61206896557</v>
      </c>
      <c r="D564" s="48">
        <v>0</v>
      </c>
      <c r="E564" s="48">
        <v>0</v>
      </c>
      <c r="F564" s="48">
        <v>0</v>
      </c>
      <c r="G564" s="48">
        <v>0</v>
      </c>
      <c r="H564" s="48">
        <v>0</v>
      </c>
      <c r="I564" s="48">
        <v>0</v>
      </c>
      <c r="J564" s="48">
        <v>0</v>
      </c>
      <c r="K564" s="48">
        <v>272987.06896551728</v>
      </c>
      <c r="L564" s="48">
        <v>0</v>
      </c>
      <c r="M564" s="48">
        <v>173147.70689655174</v>
      </c>
      <c r="N564" s="48">
        <v>36128.836206896551</v>
      </c>
      <c r="O564" s="60">
        <f t="shared" si="31"/>
        <v>7.5637155839571478E-3</v>
      </c>
    </row>
    <row r="565" spans="1:15" ht="15.95" customHeight="1" x14ac:dyDescent="0.2">
      <c r="A565" s="47">
        <v>33</v>
      </c>
      <c r="B565" s="52" t="s">
        <v>124</v>
      </c>
      <c r="C565" s="86">
        <f t="shared" si="30"/>
        <v>156641.88</v>
      </c>
      <c r="D565" s="48">
        <v>18106.03</v>
      </c>
      <c r="E565" s="48">
        <v>0</v>
      </c>
      <c r="F565" s="48">
        <v>22289.31</v>
      </c>
      <c r="G565" s="48">
        <v>0</v>
      </c>
      <c r="H565" s="48">
        <v>0</v>
      </c>
      <c r="I565" s="48">
        <v>0</v>
      </c>
      <c r="J565" s="48">
        <v>0</v>
      </c>
      <c r="K565" s="48">
        <v>7332.77</v>
      </c>
      <c r="L565" s="48">
        <v>0</v>
      </c>
      <c r="M565" s="48">
        <v>0</v>
      </c>
      <c r="N565" s="48">
        <v>108913.77</v>
      </c>
      <c r="O565" s="60">
        <f t="shared" si="31"/>
        <v>2.4567365216990812E-3</v>
      </c>
    </row>
    <row r="566" spans="1:15" ht="15.95" customHeight="1" x14ac:dyDescent="0.2">
      <c r="A566" s="47">
        <v>34</v>
      </c>
      <c r="B566" s="52" t="s">
        <v>84</v>
      </c>
      <c r="C566" s="86">
        <f t="shared" si="30"/>
        <v>0</v>
      </c>
      <c r="D566" s="48">
        <v>0</v>
      </c>
      <c r="E566" s="48">
        <v>0</v>
      </c>
      <c r="F566" s="48">
        <v>0</v>
      </c>
      <c r="G566" s="48">
        <v>0</v>
      </c>
      <c r="H566" s="48">
        <v>0</v>
      </c>
      <c r="I566" s="48">
        <v>0</v>
      </c>
      <c r="J566" s="48">
        <v>0</v>
      </c>
      <c r="K566" s="48">
        <v>0</v>
      </c>
      <c r="L566" s="48">
        <v>0</v>
      </c>
      <c r="M566" s="48">
        <v>0</v>
      </c>
      <c r="N566" s="48">
        <v>0</v>
      </c>
      <c r="O566" s="60">
        <f t="shared" si="31"/>
        <v>0</v>
      </c>
    </row>
    <row r="567" spans="1:15" ht="15.95" customHeight="1" x14ac:dyDescent="0.2">
      <c r="A567" s="47">
        <v>35</v>
      </c>
      <c r="B567" s="52" t="s">
        <v>102</v>
      </c>
      <c r="C567" s="86">
        <f t="shared" si="30"/>
        <v>0</v>
      </c>
      <c r="D567" s="48">
        <v>0</v>
      </c>
      <c r="E567" s="48">
        <v>0</v>
      </c>
      <c r="F567" s="48">
        <v>0</v>
      </c>
      <c r="G567" s="48">
        <v>0</v>
      </c>
      <c r="H567" s="48">
        <v>0</v>
      </c>
      <c r="I567" s="48">
        <v>0</v>
      </c>
      <c r="J567" s="48">
        <v>0</v>
      </c>
      <c r="K567" s="48">
        <v>0</v>
      </c>
      <c r="L567" s="48">
        <v>0</v>
      </c>
      <c r="M567" s="48">
        <v>0</v>
      </c>
      <c r="N567" s="48">
        <v>0</v>
      </c>
      <c r="O567" s="60">
        <f t="shared" si="31"/>
        <v>0</v>
      </c>
    </row>
    <row r="568" spans="1:15" ht="15.95" customHeight="1" x14ac:dyDescent="0.2">
      <c r="A568" s="47">
        <v>36</v>
      </c>
      <c r="B568" s="52" t="s">
        <v>101</v>
      </c>
      <c r="C568" s="86">
        <f t="shared" si="30"/>
        <v>0</v>
      </c>
      <c r="D568" s="48">
        <v>0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60">
        <f t="shared" si="31"/>
        <v>0</v>
      </c>
    </row>
    <row r="569" spans="1:15" ht="15.95" customHeight="1" x14ac:dyDescent="0.2">
      <c r="A569" s="47">
        <v>37</v>
      </c>
      <c r="B569" s="52" t="s">
        <v>99</v>
      </c>
      <c r="C569" s="86">
        <f t="shared" si="30"/>
        <v>0</v>
      </c>
      <c r="D569" s="48">
        <v>0</v>
      </c>
      <c r="E569" s="48">
        <v>0</v>
      </c>
      <c r="F569" s="48">
        <v>0</v>
      </c>
      <c r="G569" s="48">
        <v>0</v>
      </c>
      <c r="H569" s="48">
        <v>0</v>
      </c>
      <c r="I569" s="48">
        <v>0</v>
      </c>
      <c r="J569" s="48">
        <v>0</v>
      </c>
      <c r="K569" s="48">
        <v>0</v>
      </c>
      <c r="L569" s="48">
        <v>0</v>
      </c>
      <c r="M569" s="48">
        <v>0</v>
      </c>
      <c r="N569" s="48">
        <v>0</v>
      </c>
      <c r="O569" s="60">
        <f t="shared" si="31"/>
        <v>0</v>
      </c>
    </row>
    <row r="570" spans="1:15" ht="15.95" customHeight="1" x14ac:dyDescent="0.2">
      <c r="A570" s="47">
        <v>38</v>
      </c>
      <c r="B570" s="52" t="s">
        <v>116</v>
      </c>
      <c r="C570" s="86">
        <f t="shared" si="30"/>
        <v>0</v>
      </c>
      <c r="D570" s="48">
        <v>0</v>
      </c>
      <c r="E570" s="48">
        <v>0</v>
      </c>
      <c r="F570" s="48">
        <v>0</v>
      </c>
      <c r="G570" s="48">
        <v>0</v>
      </c>
      <c r="H570" s="48">
        <v>0</v>
      </c>
      <c r="I570" s="48">
        <v>0</v>
      </c>
      <c r="J570" s="48">
        <v>0</v>
      </c>
      <c r="K570" s="48">
        <v>0</v>
      </c>
      <c r="L570" s="48">
        <v>0</v>
      </c>
      <c r="M570" s="48">
        <v>0</v>
      </c>
      <c r="N570" s="48">
        <v>0</v>
      </c>
      <c r="O570" s="60">
        <f t="shared" si="31"/>
        <v>0</v>
      </c>
    </row>
    <row r="571" spans="1:15" x14ac:dyDescent="0.2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hidden="1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">
      <c r="A594" s="188" t="s">
        <v>134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">
      <c r="A595" s="187" t="s">
        <v>109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7" t="s">
        <v>32</v>
      </c>
      <c r="B597" s="80" t="s">
        <v>104</v>
      </c>
      <c r="C597" s="157" t="s">
        <v>0</v>
      </c>
      <c r="D597" s="157" t="s">
        <v>43</v>
      </c>
      <c r="E597" s="157" t="s">
        <v>13</v>
      </c>
      <c r="F597" s="157" t="s">
        <v>44</v>
      </c>
      <c r="G597" s="157" t="s">
        <v>15</v>
      </c>
      <c r="H597" s="157" t="s">
        <v>45</v>
      </c>
      <c r="I597" s="157" t="s">
        <v>108</v>
      </c>
      <c r="J597" s="157" t="s">
        <v>46</v>
      </c>
      <c r="K597" s="157" t="s">
        <v>36</v>
      </c>
      <c r="L597" s="157" t="s">
        <v>47</v>
      </c>
      <c r="M597" s="157" t="s">
        <v>48</v>
      </c>
      <c r="N597" s="157" t="s">
        <v>49</v>
      </c>
      <c r="O597" s="157" t="s">
        <v>62</v>
      </c>
    </row>
    <row r="598" spans="1:15" ht="15.95" hidden="1" customHeight="1" x14ac:dyDescent="0.2">
      <c r="A598" s="47"/>
      <c r="B598" s="75" t="s">
        <v>21</v>
      </c>
      <c r="C598" s="115">
        <f>SUM(C599:C636)</f>
        <v>0</v>
      </c>
      <c r="D598" s="86">
        <f t="shared" ref="D598:N598" si="32">SUM(D599:D636)</f>
        <v>0</v>
      </c>
      <c r="E598" s="86">
        <f t="shared" si="32"/>
        <v>0</v>
      </c>
      <c r="F598" s="86">
        <f t="shared" si="32"/>
        <v>0</v>
      </c>
      <c r="G598" s="86">
        <f t="shared" si="32"/>
        <v>0</v>
      </c>
      <c r="H598" s="86">
        <f t="shared" si="32"/>
        <v>0</v>
      </c>
      <c r="I598" s="86">
        <f t="shared" si="32"/>
        <v>0</v>
      </c>
      <c r="J598" s="86">
        <f t="shared" si="32"/>
        <v>0</v>
      </c>
      <c r="K598" s="86">
        <f t="shared" si="32"/>
        <v>0</v>
      </c>
      <c r="L598" s="86">
        <f t="shared" si="32"/>
        <v>0</v>
      </c>
      <c r="M598" s="86">
        <f t="shared" si="32"/>
        <v>0</v>
      </c>
      <c r="N598" s="86">
        <f t="shared" si="32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2" t="s">
        <v>87</v>
      </c>
      <c r="C599" s="115">
        <f t="shared" ref="C599:C629" si="33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85</v>
      </c>
      <c r="C600" s="115">
        <f t="shared" si="33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4">(C600/$C$598*100)</f>
        <v>#DIV/0!</v>
      </c>
    </row>
    <row r="601" spans="1:15" ht="15.95" hidden="1" customHeight="1" x14ac:dyDescent="0.2">
      <c r="A601" s="47">
        <v>3</v>
      </c>
      <c r="B601" s="52" t="s">
        <v>96</v>
      </c>
      <c r="C601" s="115">
        <f t="shared" si="33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4"/>
        <v>#DIV/0!</v>
      </c>
    </row>
    <row r="602" spans="1:15" ht="15.95" hidden="1" customHeight="1" x14ac:dyDescent="0.2">
      <c r="A602" s="47">
        <v>4</v>
      </c>
      <c r="B602" s="52" t="s">
        <v>93</v>
      </c>
      <c r="C602" s="115">
        <f t="shared" si="33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4"/>
        <v>#DIV/0!</v>
      </c>
    </row>
    <row r="603" spans="1:15" ht="15.95" hidden="1" customHeight="1" x14ac:dyDescent="0.2">
      <c r="A603" s="47">
        <v>5</v>
      </c>
      <c r="B603" s="52" t="s">
        <v>88</v>
      </c>
      <c r="C603" s="115">
        <f t="shared" si="33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4"/>
        <v>#DIV/0!</v>
      </c>
    </row>
    <row r="604" spans="1:15" ht="15.95" hidden="1" customHeight="1" x14ac:dyDescent="0.2">
      <c r="A604" s="47">
        <v>6</v>
      </c>
      <c r="B604" s="52" t="s">
        <v>125</v>
      </c>
      <c r="C604" s="115">
        <f t="shared" si="33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4"/>
        <v>#DIV/0!</v>
      </c>
    </row>
    <row r="605" spans="1:15" ht="15.95" hidden="1" customHeight="1" x14ac:dyDescent="0.2">
      <c r="A605" s="47">
        <v>7</v>
      </c>
      <c r="B605" s="52" t="s">
        <v>90</v>
      </c>
      <c r="C605" s="115">
        <f t="shared" si="33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4"/>
        <v>#DIV/0!</v>
      </c>
    </row>
    <row r="606" spans="1:15" ht="15.95" hidden="1" customHeight="1" x14ac:dyDescent="0.2">
      <c r="A606" s="47">
        <v>8</v>
      </c>
      <c r="B606" s="52" t="s">
        <v>122</v>
      </c>
      <c r="C606" s="115">
        <f t="shared" si="33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4"/>
        <v>#DIV/0!</v>
      </c>
    </row>
    <row r="607" spans="1:15" ht="15.95" hidden="1" customHeight="1" x14ac:dyDescent="0.2">
      <c r="A607" s="47">
        <v>9</v>
      </c>
      <c r="B607" s="52" t="s">
        <v>78</v>
      </c>
      <c r="C607" s="115">
        <f t="shared" si="33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4"/>
        <v>#DIV/0!</v>
      </c>
    </row>
    <row r="608" spans="1:15" ht="15.95" hidden="1" customHeight="1" x14ac:dyDescent="0.2">
      <c r="A608" s="47">
        <v>10</v>
      </c>
      <c r="B608" s="52" t="s">
        <v>92</v>
      </c>
      <c r="C608" s="115">
        <f t="shared" si="33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4"/>
        <v>#DIV/0!</v>
      </c>
    </row>
    <row r="609" spans="1:15" ht="15.95" hidden="1" customHeight="1" x14ac:dyDescent="0.2">
      <c r="A609" s="47">
        <v>11</v>
      </c>
      <c r="B609" s="52" t="s">
        <v>95</v>
      </c>
      <c r="C609" s="115">
        <f t="shared" si="33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4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5">
        <f t="shared" si="33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4"/>
        <v>#DIV/0!</v>
      </c>
    </row>
    <row r="611" spans="1:15" ht="15.95" hidden="1" customHeight="1" x14ac:dyDescent="0.2">
      <c r="A611" s="47">
        <v>13</v>
      </c>
      <c r="B611" s="52" t="s">
        <v>124</v>
      </c>
      <c r="C611" s="115">
        <f t="shared" si="33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4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5">
        <f t="shared" si="33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4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5">
        <f t="shared" si="33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4"/>
        <v>#DIV/0!</v>
      </c>
    </row>
    <row r="614" spans="1:15" ht="15.95" hidden="1" customHeight="1" x14ac:dyDescent="0.2">
      <c r="A614" s="47">
        <v>16</v>
      </c>
      <c r="B614" s="52" t="s">
        <v>103</v>
      </c>
      <c r="C614" s="115">
        <f t="shared" si="33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4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5">
        <f t="shared" si="33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4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5">
        <f t="shared" si="33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4"/>
        <v>#DIV/0!</v>
      </c>
    </row>
    <row r="617" spans="1:15" ht="15.95" hidden="1" customHeight="1" x14ac:dyDescent="0.2">
      <c r="A617" s="47">
        <v>19</v>
      </c>
      <c r="B617" s="52" t="s">
        <v>97</v>
      </c>
      <c r="C617" s="115">
        <f t="shared" si="33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4"/>
        <v>#DIV/0!</v>
      </c>
    </row>
    <row r="618" spans="1:15" ht="15.95" hidden="1" customHeight="1" x14ac:dyDescent="0.2">
      <c r="A618" s="47">
        <v>20</v>
      </c>
      <c r="B618" s="52" t="s">
        <v>89</v>
      </c>
      <c r="C618" s="115">
        <f t="shared" si="33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4"/>
        <v>#DIV/0!</v>
      </c>
    </row>
    <row r="619" spans="1:15" ht="15.95" hidden="1" customHeight="1" x14ac:dyDescent="0.2">
      <c r="A619" s="47">
        <v>21</v>
      </c>
      <c r="B619" s="52" t="s">
        <v>98</v>
      </c>
      <c r="C619" s="115">
        <f t="shared" si="33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4"/>
        <v>#DIV/0!</v>
      </c>
    </row>
    <row r="620" spans="1:15" ht="15.95" hidden="1" customHeight="1" x14ac:dyDescent="0.2">
      <c r="A620" s="47">
        <v>22</v>
      </c>
      <c r="B620" s="51" t="s">
        <v>111</v>
      </c>
      <c r="C620" s="115">
        <f t="shared" si="33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4"/>
        <v>#DIV/0!</v>
      </c>
    </row>
    <row r="621" spans="1:15" ht="15.95" hidden="1" customHeight="1" x14ac:dyDescent="0.2">
      <c r="A621" s="47">
        <v>23</v>
      </c>
      <c r="B621" s="52" t="s">
        <v>102</v>
      </c>
      <c r="C621" s="115">
        <f t="shared" si="33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4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5">
        <f t="shared" si="33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4"/>
        <v>#DIV/0!</v>
      </c>
    </row>
    <row r="623" spans="1:15" ht="15.95" hidden="1" customHeight="1" x14ac:dyDescent="0.2">
      <c r="A623" s="47">
        <v>25</v>
      </c>
      <c r="B623" s="52" t="s">
        <v>101</v>
      </c>
      <c r="C623" s="115">
        <f t="shared" si="33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4"/>
        <v>#DIV/0!</v>
      </c>
    </row>
    <row r="624" spans="1:15" ht="15.95" hidden="1" customHeight="1" x14ac:dyDescent="0.2">
      <c r="A624" s="47">
        <v>26</v>
      </c>
      <c r="B624" s="52" t="s">
        <v>110</v>
      </c>
      <c r="C624" s="115">
        <f t="shared" si="33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4"/>
        <v>#DIV/0!</v>
      </c>
    </row>
    <row r="625" spans="1:15" ht="15.95" hidden="1" customHeight="1" x14ac:dyDescent="0.2">
      <c r="A625" s="47">
        <v>27</v>
      </c>
      <c r="B625" s="52" t="s">
        <v>112</v>
      </c>
      <c r="C625" s="115">
        <f t="shared" si="33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4"/>
        <v>#DIV/0!</v>
      </c>
    </row>
    <row r="626" spans="1:15" ht="15.95" hidden="1" customHeight="1" x14ac:dyDescent="0.2">
      <c r="A626" s="47">
        <v>28</v>
      </c>
      <c r="B626" s="52" t="s">
        <v>115</v>
      </c>
      <c r="C626" s="115">
        <f t="shared" si="33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4"/>
        <v>#DIV/0!</v>
      </c>
    </row>
    <row r="627" spans="1:15" ht="15.95" hidden="1" customHeight="1" x14ac:dyDescent="0.2">
      <c r="A627" s="47">
        <v>29</v>
      </c>
      <c r="B627" s="52" t="s">
        <v>119</v>
      </c>
      <c r="C627" s="115">
        <f t="shared" si="33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4"/>
        <v>#DIV/0!</v>
      </c>
    </row>
    <row r="628" spans="1:15" ht="15.95" hidden="1" customHeight="1" x14ac:dyDescent="0.2">
      <c r="A628" s="47">
        <v>30</v>
      </c>
      <c r="B628" s="52" t="s">
        <v>99</v>
      </c>
      <c r="C628" s="115">
        <f t="shared" si="33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4"/>
        <v>#DIV/0!</v>
      </c>
    </row>
    <row r="629" spans="1:15" ht="15.95" hidden="1" customHeight="1" x14ac:dyDescent="0.2">
      <c r="A629" s="47">
        <v>31</v>
      </c>
      <c r="B629" s="51" t="s">
        <v>105</v>
      </c>
      <c r="C629" s="115">
        <f t="shared" si="33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4"/>
        <v>#DIV/0!</v>
      </c>
    </row>
    <row r="630" spans="1:15" ht="15.95" hidden="1" customHeight="1" x14ac:dyDescent="0.2">
      <c r="A630" s="47">
        <v>32</v>
      </c>
      <c r="B630" s="52" t="s">
        <v>113</v>
      </c>
      <c r="C630" s="115">
        <f t="shared" ref="C630:C635" si="35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4"/>
        <v>#DIV/0!</v>
      </c>
    </row>
    <row r="631" spans="1:15" ht="15.95" hidden="1" customHeight="1" x14ac:dyDescent="0.2">
      <c r="A631" s="47">
        <v>33</v>
      </c>
      <c r="B631" s="52" t="s">
        <v>114</v>
      </c>
      <c r="C631" s="115">
        <f t="shared" si="35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4"/>
        <v>#DIV/0!</v>
      </c>
    </row>
    <row r="632" spans="1:15" ht="15.95" hidden="1" customHeight="1" x14ac:dyDescent="0.2">
      <c r="A632" s="47">
        <v>34</v>
      </c>
      <c r="B632" s="52" t="s">
        <v>116</v>
      </c>
      <c r="C632" s="115">
        <f t="shared" si="35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4"/>
        <v>#DIV/0!</v>
      </c>
    </row>
    <row r="633" spans="1:15" ht="15.95" hidden="1" customHeight="1" x14ac:dyDescent="0.2">
      <c r="A633" s="47">
        <v>35</v>
      </c>
      <c r="B633" s="52" t="s">
        <v>121</v>
      </c>
      <c r="C633" s="115">
        <f t="shared" si="35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4"/>
        <v>#DIV/0!</v>
      </c>
    </row>
    <row r="634" spans="1:15" ht="15.95" hidden="1" customHeight="1" x14ac:dyDescent="0.2">
      <c r="A634" s="47">
        <v>36</v>
      </c>
      <c r="B634" s="52" t="s">
        <v>123</v>
      </c>
      <c r="C634" s="115">
        <f t="shared" si="35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4"/>
        <v>#DIV/0!</v>
      </c>
    </row>
    <row r="635" spans="1:15" ht="15.95" hidden="1" customHeight="1" x14ac:dyDescent="0.2">
      <c r="A635" s="47">
        <v>37</v>
      </c>
      <c r="B635" s="52" t="s">
        <v>100</v>
      </c>
      <c r="C635" s="115">
        <f t="shared" si="35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4"/>
        <v>#DIV/0!</v>
      </c>
    </row>
    <row r="636" spans="1:15" ht="15.95" hidden="1" customHeight="1" x14ac:dyDescent="0.2">
      <c r="A636" s="47">
        <v>38</v>
      </c>
      <c r="B636" s="52" t="s">
        <v>106</v>
      </c>
      <c r="C636" s="116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4"/>
        <v>#DIV/0!</v>
      </c>
    </row>
    <row r="637" spans="1:15" hidden="1" x14ac:dyDescent="0.2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 t="s">
        <v>135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 t="s">
        <v>109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7" t="s">
        <v>32</v>
      </c>
      <c r="B663" s="80" t="s">
        <v>104</v>
      </c>
      <c r="C663" s="157" t="s">
        <v>0</v>
      </c>
      <c r="D663" s="157" t="s">
        <v>43</v>
      </c>
      <c r="E663" s="157" t="s">
        <v>13</v>
      </c>
      <c r="F663" s="157" t="s">
        <v>44</v>
      </c>
      <c r="G663" s="157" t="s">
        <v>15</v>
      </c>
      <c r="H663" s="157" t="s">
        <v>45</v>
      </c>
      <c r="I663" s="157" t="s">
        <v>108</v>
      </c>
      <c r="J663" s="157" t="s">
        <v>46</v>
      </c>
      <c r="K663" s="157" t="s">
        <v>36</v>
      </c>
      <c r="L663" s="157" t="s">
        <v>47</v>
      </c>
      <c r="M663" s="157" t="s">
        <v>48</v>
      </c>
      <c r="N663" s="157" t="s">
        <v>49</v>
      </c>
      <c r="O663" s="157" t="s">
        <v>62</v>
      </c>
    </row>
    <row r="664" spans="1:15" ht="15.95" hidden="1" customHeight="1" x14ac:dyDescent="0.2">
      <c r="A664" s="47"/>
      <c r="B664" s="75" t="s">
        <v>21</v>
      </c>
      <c r="C664" s="115">
        <f>SUM(C665:C702)</f>
        <v>0</v>
      </c>
      <c r="D664" s="86">
        <f t="shared" ref="D664:O664" si="36">SUM(D665:D702)</f>
        <v>0</v>
      </c>
      <c r="E664" s="86">
        <f t="shared" si="36"/>
        <v>0</v>
      </c>
      <c r="F664" s="86">
        <f t="shared" si="36"/>
        <v>0</v>
      </c>
      <c r="G664" s="86">
        <f t="shared" si="36"/>
        <v>0</v>
      </c>
      <c r="H664" s="86">
        <f t="shared" si="36"/>
        <v>0</v>
      </c>
      <c r="I664" s="86">
        <f t="shared" si="36"/>
        <v>0</v>
      </c>
      <c r="J664" s="86">
        <f t="shared" si="36"/>
        <v>0</v>
      </c>
      <c r="K664" s="86">
        <f t="shared" si="36"/>
        <v>0</v>
      </c>
      <c r="L664" s="86">
        <f t="shared" si="36"/>
        <v>0</v>
      </c>
      <c r="M664" s="86">
        <f t="shared" si="36"/>
        <v>0</v>
      </c>
      <c r="N664" s="86">
        <f t="shared" si="36"/>
        <v>0</v>
      </c>
      <c r="O664" s="64" t="e">
        <f t="shared" si="36"/>
        <v>#DIV/0!</v>
      </c>
    </row>
    <row r="665" spans="1:15" ht="15.95" hidden="1" customHeight="1" x14ac:dyDescent="0.2">
      <c r="A665" s="47">
        <v>1</v>
      </c>
      <c r="B665" s="102" t="s">
        <v>87</v>
      </c>
      <c r="C665" s="115">
        <f t="shared" ref="C665:C695" si="37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85</v>
      </c>
      <c r="C666" s="115">
        <f t="shared" si="37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8">(C666/$C$664*100)</f>
        <v>#DIV/0!</v>
      </c>
    </row>
    <row r="667" spans="1:15" ht="15.95" hidden="1" customHeight="1" x14ac:dyDescent="0.2">
      <c r="A667" s="47">
        <v>3</v>
      </c>
      <c r="B667" s="52" t="s">
        <v>96</v>
      </c>
      <c r="C667" s="115">
        <f t="shared" si="37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8"/>
        <v>#DIV/0!</v>
      </c>
    </row>
    <row r="668" spans="1:15" ht="15.95" hidden="1" customHeight="1" x14ac:dyDescent="0.2">
      <c r="A668" s="47">
        <v>4</v>
      </c>
      <c r="B668" s="52" t="s">
        <v>93</v>
      </c>
      <c r="C668" s="115">
        <f t="shared" si="37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8"/>
        <v>#DIV/0!</v>
      </c>
    </row>
    <row r="669" spans="1:15" ht="15.95" hidden="1" customHeight="1" x14ac:dyDescent="0.2">
      <c r="A669" s="47">
        <v>5</v>
      </c>
      <c r="B669" s="52" t="s">
        <v>88</v>
      </c>
      <c r="C669" s="115">
        <f t="shared" si="37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8"/>
        <v>#DIV/0!</v>
      </c>
    </row>
    <row r="670" spans="1:15" ht="15.95" hidden="1" customHeight="1" x14ac:dyDescent="0.2">
      <c r="A670" s="47">
        <v>6</v>
      </c>
      <c r="B670" s="52" t="s">
        <v>125</v>
      </c>
      <c r="C670" s="115">
        <f t="shared" si="37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8"/>
        <v>#DIV/0!</v>
      </c>
    </row>
    <row r="671" spans="1:15" ht="15.95" hidden="1" customHeight="1" x14ac:dyDescent="0.2">
      <c r="A671" s="47">
        <v>7</v>
      </c>
      <c r="B671" s="52" t="s">
        <v>90</v>
      </c>
      <c r="C671" s="115">
        <f t="shared" si="37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8"/>
        <v>#DIV/0!</v>
      </c>
    </row>
    <row r="672" spans="1:15" ht="15.95" hidden="1" customHeight="1" x14ac:dyDescent="0.2">
      <c r="A672" s="47">
        <v>8</v>
      </c>
      <c r="B672" s="52" t="s">
        <v>122</v>
      </c>
      <c r="C672" s="115">
        <f t="shared" si="37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8"/>
        <v>#DIV/0!</v>
      </c>
    </row>
    <row r="673" spans="1:15" ht="15.95" hidden="1" customHeight="1" x14ac:dyDescent="0.2">
      <c r="A673" s="47">
        <v>9</v>
      </c>
      <c r="B673" s="52" t="s">
        <v>78</v>
      </c>
      <c r="C673" s="115">
        <f t="shared" si="37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8"/>
        <v>#DIV/0!</v>
      </c>
    </row>
    <row r="674" spans="1:15" ht="15.95" hidden="1" customHeight="1" x14ac:dyDescent="0.2">
      <c r="A674" s="47">
        <v>10</v>
      </c>
      <c r="B674" s="52" t="s">
        <v>92</v>
      </c>
      <c r="C674" s="115">
        <f t="shared" si="37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8"/>
        <v>#DIV/0!</v>
      </c>
    </row>
    <row r="675" spans="1:15" ht="15.95" hidden="1" customHeight="1" x14ac:dyDescent="0.2">
      <c r="A675" s="47">
        <v>11</v>
      </c>
      <c r="B675" s="52" t="s">
        <v>95</v>
      </c>
      <c r="C675" s="115">
        <f t="shared" si="37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8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5">
        <f t="shared" si="37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8"/>
        <v>#DIV/0!</v>
      </c>
    </row>
    <row r="677" spans="1:15" ht="15.95" hidden="1" customHeight="1" x14ac:dyDescent="0.2">
      <c r="A677" s="47">
        <v>13</v>
      </c>
      <c r="B677" s="52" t="s">
        <v>124</v>
      </c>
      <c r="C677" s="115">
        <f t="shared" si="37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8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5">
        <f t="shared" si="37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8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5">
        <f t="shared" si="37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8"/>
        <v>#DIV/0!</v>
      </c>
    </row>
    <row r="680" spans="1:15" ht="15.95" hidden="1" customHeight="1" x14ac:dyDescent="0.2">
      <c r="A680" s="47">
        <v>16</v>
      </c>
      <c r="B680" s="52" t="s">
        <v>103</v>
      </c>
      <c r="C680" s="115">
        <f t="shared" si="37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8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5">
        <f t="shared" si="37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8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5">
        <f t="shared" si="37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8"/>
        <v>#DIV/0!</v>
      </c>
    </row>
    <row r="683" spans="1:15" ht="15.95" hidden="1" customHeight="1" x14ac:dyDescent="0.2">
      <c r="A683" s="47">
        <v>19</v>
      </c>
      <c r="B683" s="52" t="s">
        <v>97</v>
      </c>
      <c r="C683" s="115">
        <f t="shared" si="37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8"/>
        <v>#DIV/0!</v>
      </c>
    </row>
    <row r="684" spans="1:15" ht="15.95" hidden="1" customHeight="1" x14ac:dyDescent="0.2">
      <c r="A684" s="47">
        <v>20</v>
      </c>
      <c r="B684" s="52" t="s">
        <v>89</v>
      </c>
      <c r="C684" s="115">
        <f t="shared" si="37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8"/>
        <v>#DIV/0!</v>
      </c>
    </row>
    <row r="685" spans="1:15" ht="15.95" hidden="1" customHeight="1" x14ac:dyDescent="0.2">
      <c r="A685" s="47">
        <v>21</v>
      </c>
      <c r="B685" s="52" t="s">
        <v>98</v>
      </c>
      <c r="C685" s="115">
        <f t="shared" si="37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8"/>
        <v>#DIV/0!</v>
      </c>
    </row>
    <row r="686" spans="1:15" ht="15.95" hidden="1" customHeight="1" x14ac:dyDescent="0.2">
      <c r="A686" s="47">
        <v>22</v>
      </c>
      <c r="B686" s="51" t="s">
        <v>111</v>
      </c>
      <c r="C686" s="115">
        <f t="shared" si="37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8"/>
        <v>#DIV/0!</v>
      </c>
    </row>
    <row r="687" spans="1:15" ht="15.95" hidden="1" customHeight="1" x14ac:dyDescent="0.2">
      <c r="A687" s="47">
        <v>23</v>
      </c>
      <c r="B687" s="52" t="s">
        <v>102</v>
      </c>
      <c r="C687" s="115">
        <f t="shared" si="37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8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5">
        <f t="shared" si="37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8"/>
        <v>#DIV/0!</v>
      </c>
    </row>
    <row r="689" spans="1:15" ht="15.95" hidden="1" customHeight="1" x14ac:dyDescent="0.2">
      <c r="A689" s="47">
        <v>25</v>
      </c>
      <c r="B689" s="52" t="s">
        <v>101</v>
      </c>
      <c r="C689" s="115">
        <f t="shared" si="37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8"/>
        <v>#DIV/0!</v>
      </c>
    </row>
    <row r="690" spans="1:15" ht="15.95" hidden="1" customHeight="1" x14ac:dyDescent="0.2">
      <c r="A690" s="47">
        <v>26</v>
      </c>
      <c r="B690" s="52" t="s">
        <v>110</v>
      </c>
      <c r="C690" s="115">
        <f t="shared" si="37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8"/>
        <v>#DIV/0!</v>
      </c>
    </row>
    <row r="691" spans="1:15" ht="15.95" hidden="1" customHeight="1" x14ac:dyDescent="0.2">
      <c r="A691" s="47">
        <v>27</v>
      </c>
      <c r="B691" s="52" t="s">
        <v>112</v>
      </c>
      <c r="C691" s="115">
        <f t="shared" si="37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8"/>
        <v>#DIV/0!</v>
      </c>
    </row>
    <row r="692" spans="1:15" ht="15.95" hidden="1" customHeight="1" x14ac:dyDescent="0.2">
      <c r="A692" s="47">
        <v>28</v>
      </c>
      <c r="B692" s="52" t="s">
        <v>115</v>
      </c>
      <c r="C692" s="115">
        <f t="shared" si="37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8"/>
        <v>#DIV/0!</v>
      </c>
    </row>
    <row r="693" spans="1:15" ht="15.95" hidden="1" customHeight="1" x14ac:dyDescent="0.2">
      <c r="A693" s="47">
        <v>29</v>
      </c>
      <c r="B693" s="52" t="s">
        <v>119</v>
      </c>
      <c r="C693" s="115">
        <f t="shared" si="37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8"/>
        <v>#DIV/0!</v>
      </c>
    </row>
    <row r="694" spans="1:15" ht="15.95" hidden="1" customHeight="1" x14ac:dyDescent="0.2">
      <c r="A694" s="47">
        <v>30</v>
      </c>
      <c r="B694" s="52" t="s">
        <v>99</v>
      </c>
      <c r="C694" s="115">
        <f t="shared" si="37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8"/>
        <v>#DIV/0!</v>
      </c>
    </row>
    <row r="695" spans="1:15" ht="15.95" hidden="1" customHeight="1" x14ac:dyDescent="0.2">
      <c r="A695" s="47">
        <v>31</v>
      </c>
      <c r="B695" s="51" t="s">
        <v>105</v>
      </c>
      <c r="C695" s="115">
        <f t="shared" si="37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8"/>
        <v>#DIV/0!</v>
      </c>
    </row>
    <row r="696" spans="1:15" ht="15.95" hidden="1" customHeight="1" x14ac:dyDescent="0.2">
      <c r="A696" s="47">
        <v>32</v>
      </c>
      <c r="B696" s="52" t="s">
        <v>113</v>
      </c>
      <c r="C696" s="115">
        <f t="shared" ref="C696:C702" si="39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8"/>
        <v>#DIV/0!</v>
      </c>
    </row>
    <row r="697" spans="1:15" ht="15.95" hidden="1" customHeight="1" x14ac:dyDescent="0.2">
      <c r="A697" s="47">
        <v>33</v>
      </c>
      <c r="B697" s="52" t="s">
        <v>114</v>
      </c>
      <c r="C697" s="115">
        <f t="shared" si="39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8"/>
        <v>#DIV/0!</v>
      </c>
    </row>
    <row r="698" spans="1:15" ht="15.95" hidden="1" customHeight="1" x14ac:dyDescent="0.2">
      <c r="A698" s="47">
        <v>34</v>
      </c>
      <c r="B698" s="52" t="s">
        <v>116</v>
      </c>
      <c r="C698" s="115">
        <f t="shared" si="39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8"/>
        <v>#DIV/0!</v>
      </c>
    </row>
    <row r="699" spans="1:15" ht="15.95" hidden="1" customHeight="1" x14ac:dyDescent="0.2">
      <c r="A699" s="47">
        <v>35</v>
      </c>
      <c r="B699" s="52" t="s">
        <v>121</v>
      </c>
      <c r="C699" s="115">
        <f t="shared" si="39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8"/>
        <v>#DIV/0!</v>
      </c>
    </row>
    <row r="700" spans="1:15" ht="15.95" hidden="1" customHeight="1" x14ac:dyDescent="0.2">
      <c r="A700" s="47">
        <v>36</v>
      </c>
      <c r="B700" s="52" t="s">
        <v>123</v>
      </c>
      <c r="C700" s="115">
        <f t="shared" si="39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8"/>
        <v>#DIV/0!</v>
      </c>
    </row>
    <row r="701" spans="1:15" ht="15.95" hidden="1" customHeight="1" x14ac:dyDescent="0.2">
      <c r="A701" s="47">
        <v>37</v>
      </c>
      <c r="B701" s="52" t="s">
        <v>100</v>
      </c>
      <c r="C701" s="115">
        <f t="shared" si="39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8"/>
        <v>#DIV/0!</v>
      </c>
    </row>
    <row r="702" spans="1:15" ht="15.95" hidden="1" customHeight="1" x14ac:dyDescent="0.2">
      <c r="A702" s="47">
        <v>38</v>
      </c>
      <c r="B702" s="52" t="s">
        <v>106</v>
      </c>
      <c r="C702" s="115">
        <f t="shared" si="39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8"/>
        <v>#DIV/0!</v>
      </c>
    </row>
    <row r="703" spans="1:15" hidden="1" x14ac:dyDescent="0.2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">
      <c r="A726" s="188" t="s">
        <v>136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">
      <c r="A727" s="187" t="s">
        <v>109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7" t="s">
        <v>32</v>
      </c>
      <c r="B729" s="80" t="s">
        <v>104</v>
      </c>
      <c r="C729" s="157" t="s">
        <v>0</v>
      </c>
      <c r="D729" s="157" t="s">
        <v>43</v>
      </c>
      <c r="E729" s="157" t="s">
        <v>13</v>
      </c>
      <c r="F729" s="157" t="s">
        <v>44</v>
      </c>
      <c r="G729" s="157" t="s">
        <v>15</v>
      </c>
      <c r="H729" s="157" t="s">
        <v>45</v>
      </c>
      <c r="I729" s="157" t="s">
        <v>108</v>
      </c>
      <c r="J729" s="157" t="s">
        <v>46</v>
      </c>
      <c r="K729" s="157" t="s">
        <v>36</v>
      </c>
      <c r="L729" s="157" t="s">
        <v>47</v>
      </c>
      <c r="M729" s="157" t="s">
        <v>48</v>
      </c>
      <c r="N729" s="157" t="s">
        <v>49</v>
      </c>
      <c r="O729" s="157" t="s">
        <v>62</v>
      </c>
    </row>
    <row r="730" spans="1:15" ht="15.95" hidden="1" customHeight="1" x14ac:dyDescent="0.2">
      <c r="A730" s="47"/>
      <c r="B730" s="75" t="s">
        <v>21</v>
      </c>
      <c r="C730" s="86">
        <f>SUM(C731:C768)</f>
        <v>0</v>
      </c>
      <c r="D730" s="117">
        <f t="shared" ref="D730:O730" si="40">SUM(D731:D768)</f>
        <v>0</v>
      </c>
      <c r="E730" s="117">
        <f t="shared" si="40"/>
        <v>0</v>
      </c>
      <c r="F730" s="117">
        <f t="shared" si="40"/>
        <v>0</v>
      </c>
      <c r="G730" s="117">
        <f t="shared" si="40"/>
        <v>0</v>
      </c>
      <c r="H730" s="117">
        <f t="shared" si="40"/>
        <v>0</v>
      </c>
      <c r="I730" s="117">
        <f t="shared" si="40"/>
        <v>0</v>
      </c>
      <c r="J730" s="117">
        <f t="shared" si="40"/>
        <v>0</v>
      </c>
      <c r="K730" s="117">
        <f t="shared" si="40"/>
        <v>0</v>
      </c>
      <c r="L730" s="117">
        <f t="shared" si="40"/>
        <v>0</v>
      </c>
      <c r="M730" s="117">
        <f t="shared" si="40"/>
        <v>0</v>
      </c>
      <c r="N730" s="117">
        <f t="shared" si="40"/>
        <v>0</v>
      </c>
      <c r="O730" s="163" t="e">
        <f t="shared" si="40"/>
        <v>#DIV/0!</v>
      </c>
    </row>
    <row r="731" spans="1:15" ht="15.95" hidden="1" customHeight="1" x14ac:dyDescent="0.2">
      <c r="A731" s="47">
        <v>1</v>
      </c>
      <c r="B731" s="102" t="s">
        <v>87</v>
      </c>
      <c r="C731" s="86">
        <f t="shared" ref="C731:C761" si="41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85</v>
      </c>
      <c r="C732" s="86">
        <f t="shared" si="41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2">(C732/$C$730*100)</f>
        <v>#DIV/0!</v>
      </c>
    </row>
    <row r="733" spans="1:15" ht="15.95" hidden="1" customHeight="1" x14ac:dyDescent="0.2">
      <c r="A733" s="47">
        <v>3</v>
      </c>
      <c r="B733" s="52" t="s">
        <v>96</v>
      </c>
      <c r="C733" s="86">
        <f t="shared" si="41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2"/>
        <v>#DIV/0!</v>
      </c>
    </row>
    <row r="734" spans="1:15" ht="15.95" hidden="1" customHeight="1" x14ac:dyDescent="0.2">
      <c r="A734" s="47">
        <v>4</v>
      </c>
      <c r="B734" s="52" t="s">
        <v>93</v>
      </c>
      <c r="C734" s="86">
        <f t="shared" si="41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2"/>
        <v>#DIV/0!</v>
      </c>
    </row>
    <row r="735" spans="1:15" ht="15.95" hidden="1" customHeight="1" x14ac:dyDescent="0.2">
      <c r="A735" s="47">
        <v>5</v>
      </c>
      <c r="B735" s="52" t="s">
        <v>88</v>
      </c>
      <c r="C735" s="86">
        <f t="shared" si="41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2"/>
        <v>#DIV/0!</v>
      </c>
    </row>
    <row r="736" spans="1:15" ht="15.95" hidden="1" customHeight="1" x14ac:dyDescent="0.2">
      <c r="A736" s="47">
        <v>6</v>
      </c>
      <c r="B736" s="52" t="s">
        <v>125</v>
      </c>
      <c r="C736" s="86">
        <f t="shared" si="41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2"/>
        <v>#DIV/0!</v>
      </c>
    </row>
    <row r="737" spans="1:15" ht="15.95" hidden="1" customHeight="1" x14ac:dyDescent="0.2">
      <c r="A737" s="47">
        <v>7</v>
      </c>
      <c r="B737" s="52" t="s">
        <v>90</v>
      </c>
      <c r="C737" s="86">
        <f t="shared" si="41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2"/>
        <v>#DIV/0!</v>
      </c>
    </row>
    <row r="738" spans="1:15" ht="15.95" hidden="1" customHeight="1" x14ac:dyDescent="0.2">
      <c r="A738" s="47">
        <v>8</v>
      </c>
      <c r="B738" s="52" t="s">
        <v>122</v>
      </c>
      <c r="C738" s="86">
        <f t="shared" si="41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2"/>
        <v>#DIV/0!</v>
      </c>
    </row>
    <row r="739" spans="1:15" ht="15.95" hidden="1" customHeight="1" x14ac:dyDescent="0.2">
      <c r="A739" s="47">
        <v>9</v>
      </c>
      <c r="B739" s="52" t="s">
        <v>78</v>
      </c>
      <c r="C739" s="86">
        <f t="shared" si="41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2"/>
        <v>#DIV/0!</v>
      </c>
    </row>
    <row r="740" spans="1:15" ht="15.95" hidden="1" customHeight="1" x14ac:dyDescent="0.2">
      <c r="A740" s="47">
        <v>10</v>
      </c>
      <c r="B740" s="52" t="s">
        <v>92</v>
      </c>
      <c r="C740" s="86">
        <f t="shared" si="41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2"/>
        <v>#DIV/0!</v>
      </c>
    </row>
    <row r="741" spans="1:15" ht="15.95" hidden="1" customHeight="1" x14ac:dyDescent="0.2">
      <c r="A741" s="47">
        <v>11</v>
      </c>
      <c r="B741" s="52" t="s">
        <v>95</v>
      </c>
      <c r="C741" s="86">
        <f t="shared" si="41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2"/>
        <v>#DIV/0!</v>
      </c>
    </row>
    <row r="742" spans="1:15" ht="15.95" hidden="1" customHeight="1" x14ac:dyDescent="0.2">
      <c r="A742" s="47">
        <v>12</v>
      </c>
      <c r="B742" s="52" t="s">
        <v>83</v>
      </c>
      <c r="C742" s="86">
        <f t="shared" si="41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2"/>
        <v>#DIV/0!</v>
      </c>
    </row>
    <row r="743" spans="1:15" ht="15.95" hidden="1" customHeight="1" x14ac:dyDescent="0.2">
      <c r="A743" s="47">
        <v>13</v>
      </c>
      <c r="B743" s="52" t="s">
        <v>124</v>
      </c>
      <c r="C743" s="86">
        <f t="shared" si="41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2"/>
        <v>#DIV/0!</v>
      </c>
    </row>
    <row r="744" spans="1:15" ht="15.95" hidden="1" customHeight="1" x14ac:dyDescent="0.2">
      <c r="A744" s="47">
        <v>14</v>
      </c>
      <c r="B744" s="52" t="s">
        <v>81</v>
      </c>
      <c r="C744" s="86">
        <f t="shared" si="41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2"/>
        <v>#DIV/0!</v>
      </c>
    </row>
    <row r="745" spans="1:15" ht="15.95" hidden="1" customHeight="1" x14ac:dyDescent="0.2">
      <c r="A745" s="47">
        <v>15</v>
      </c>
      <c r="B745" s="52" t="s">
        <v>80</v>
      </c>
      <c r="C745" s="86">
        <f t="shared" si="41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2"/>
        <v>#DIV/0!</v>
      </c>
    </row>
    <row r="746" spans="1:15" ht="15.95" hidden="1" customHeight="1" x14ac:dyDescent="0.2">
      <c r="A746" s="47">
        <v>16</v>
      </c>
      <c r="B746" s="52" t="s">
        <v>103</v>
      </c>
      <c r="C746" s="86">
        <f t="shared" si="41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2"/>
        <v>#DIV/0!</v>
      </c>
    </row>
    <row r="747" spans="1:15" ht="15.95" hidden="1" customHeight="1" x14ac:dyDescent="0.2">
      <c r="A747" s="47">
        <v>17</v>
      </c>
      <c r="B747" s="52" t="s">
        <v>79</v>
      </c>
      <c r="C747" s="86">
        <f t="shared" si="41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2"/>
        <v>#DIV/0!</v>
      </c>
    </row>
    <row r="748" spans="1:15" ht="15.95" hidden="1" customHeight="1" x14ac:dyDescent="0.2">
      <c r="A748" s="47">
        <v>18</v>
      </c>
      <c r="B748" s="52" t="s">
        <v>84</v>
      </c>
      <c r="C748" s="86">
        <f t="shared" si="41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2"/>
        <v>#DIV/0!</v>
      </c>
    </row>
    <row r="749" spans="1:15" ht="15.95" hidden="1" customHeight="1" x14ac:dyDescent="0.2">
      <c r="A749" s="47">
        <v>19</v>
      </c>
      <c r="B749" s="52" t="s">
        <v>97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2"/>
        <v>#DIV/0!</v>
      </c>
    </row>
    <row r="750" spans="1:15" ht="15.95" hidden="1" customHeight="1" x14ac:dyDescent="0.2">
      <c r="A750" s="47">
        <v>20</v>
      </c>
      <c r="B750" s="52" t="s">
        <v>89</v>
      </c>
      <c r="C750" s="86">
        <f t="shared" si="41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2"/>
        <v>#DIV/0!</v>
      </c>
    </row>
    <row r="751" spans="1:15" ht="15.95" hidden="1" customHeight="1" x14ac:dyDescent="0.2">
      <c r="A751" s="47">
        <v>21</v>
      </c>
      <c r="B751" s="52" t="s">
        <v>98</v>
      </c>
      <c r="C751" s="86">
        <f t="shared" si="41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2"/>
        <v>#DIV/0!</v>
      </c>
    </row>
    <row r="752" spans="1:15" ht="15.95" hidden="1" customHeight="1" x14ac:dyDescent="0.2">
      <c r="A752" s="47">
        <v>22</v>
      </c>
      <c r="B752" s="51" t="s">
        <v>111</v>
      </c>
      <c r="C752" s="86">
        <f t="shared" si="41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2"/>
        <v>#DIV/0!</v>
      </c>
    </row>
    <row r="753" spans="1:15" ht="15.95" hidden="1" customHeight="1" x14ac:dyDescent="0.2">
      <c r="A753" s="47">
        <v>23</v>
      </c>
      <c r="B753" s="52" t="s">
        <v>102</v>
      </c>
      <c r="C753" s="86">
        <f t="shared" si="41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2"/>
        <v>#DIV/0!</v>
      </c>
    </row>
    <row r="754" spans="1:15" ht="15.95" hidden="1" customHeight="1" x14ac:dyDescent="0.2">
      <c r="A754" s="47">
        <v>24</v>
      </c>
      <c r="B754" s="52" t="s">
        <v>82</v>
      </c>
      <c r="C754" s="86">
        <f t="shared" si="41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2"/>
        <v>#DIV/0!</v>
      </c>
    </row>
    <row r="755" spans="1:15" ht="15.95" hidden="1" customHeight="1" x14ac:dyDescent="0.2">
      <c r="A755" s="47">
        <v>25</v>
      </c>
      <c r="B755" s="52" t="s">
        <v>101</v>
      </c>
      <c r="C755" s="86">
        <f t="shared" si="41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2"/>
        <v>#DIV/0!</v>
      </c>
    </row>
    <row r="756" spans="1:15" ht="15.95" hidden="1" customHeight="1" x14ac:dyDescent="0.2">
      <c r="A756" s="47">
        <v>26</v>
      </c>
      <c r="B756" s="52" t="s">
        <v>110</v>
      </c>
      <c r="C756" s="86">
        <f t="shared" si="41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2"/>
        <v>#DIV/0!</v>
      </c>
    </row>
    <row r="757" spans="1:15" ht="15.95" hidden="1" customHeight="1" x14ac:dyDescent="0.2">
      <c r="A757" s="47">
        <v>27</v>
      </c>
      <c r="B757" s="52" t="s">
        <v>112</v>
      </c>
      <c r="C757" s="86">
        <f t="shared" si="41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2"/>
        <v>#DIV/0!</v>
      </c>
    </row>
    <row r="758" spans="1:15" ht="15.95" hidden="1" customHeight="1" x14ac:dyDescent="0.2">
      <c r="A758" s="47">
        <v>28</v>
      </c>
      <c r="B758" s="52" t="s">
        <v>115</v>
      </c>
      <c r="C758" s="86">
        <f t="shared" si="41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2"/>
        <v>#DIV/0!</v>
      </c>
    </row>
    <row r="759" spans="1:15" ht="15.95" hidden="1" customHeight="1" x14ac:dyDescent="0.2">
      <c r="A759" s="47">
        <v>29</v>
      </c>
      <c r="B759" s="52" t="s">
        <v>119</v>
      </c>
      <c r="C759" s="86">
        <f t="shared" si="41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2"/>
        <v>#DIV/0!</v>
      </c>
    </row>
    <row r="760" spans="1:15" ht="15.95" hidden="1" customHeight="1" x14ac:dyDescent="0.2">
      <c r="A760" s="47">
        <v>30</v>
      </c>
      <c r="B760" s="52" t="s">
        <v>99</v>
      </c>
      <c r="C760" s="86">
        <f t="shared" si="41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2"/>
        <v>#DIV/0!</v>
      </c>
    </row>
    <row r="761" spans="1:15" ht="15.95" hidden="1" customHeight="1" x14ac:dyDescent="0.2">
      <c r="A761" s="47">
        <v>31</v>
      </c>
      <c r="B761" s="51" t="s">
        <v>105</v>
      </c>
      <c r="C761" s="86">
        <f t="shared" si="41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2"/>
        <v>#DIV/0!</v>
      </c>
    </row>
    <row r="762" spans="1:15" ht="15.95" hidden="1" customHeight="1" x14ac:dyDescent="0.2">
      <c r="A762" s="47">
        <v>32</v>
      </c>
      <c r="B762" s="52" t="s">
        <v>113</v>
      </c>
      <c r="C762" s="86">
        <f t="shared" ref="C762:C768" si="43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2"/>
        <v>#DIV/0!</v>
      </c>
    </row>
    <row r="763" spans="1:15" ht="15.95" hidden="1" customHeight="1" x14ac:dyDescent="0.2">
      <c r="A763" s="47">
        <v>33</v>
      </c>
      <c r="B763" s="52" t="s">
        <v>114</v>
      </c>
      <c r="C763" s="86">
        <f t="shared" si="43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2"/>
        <v>#DIV/0!</v>
      </c>
    </row>
    <row r="764" spans="1:15" ht="15.95" hidden="1" customHeight="1" x14ac:dyDescent="0.2">
      <c r="A764" s="47">
        <v>34</v>
      </c>
      <c r="B764" s="52" t="s">
        <v>116</v>
      </c>
      <c r="C764" s="86">
        <f t="shared" si="43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2"/>
        <v>#DIV/0!</v>
      </c>
    </row>
    <row r="765" spans="1:15" ht="15.95" hidden="1" customHeight="1" x14ac:dyDescent="0.2">
      <c r="A765" s="47">
        <v>35</v>
      </c>
      <c r="B765" s="52" t="s">
        <v>121</v>
      </c>
      <c r="C765" s="86">
        <f t="shared" si="43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2"/>
        <v>#DIV/0!</v>
      </c>
    </row>
    <row r="766" spans="1:15" ht="15.95" hidden="1" customHeight="1" x14ac:dyDescent="0.2">
      <c r="A766" s="47">
        <v>36</v>
      </c>
      <c r="B766" s="52" t="s">
        <v>123</v>
      </c>
      <c r="C766" s="86">
        <f t="shared" si="43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2"/>
        <v>#DIV/0!</v>
      </c>
    </row>
    <row r="767" spans="1:15" ht="15.95" hidden="1" customHeight="1" x14ac:dyDescent="0.2">
      <c r="A767" s="47">
        <v>37</v>
      </c>
      <c r="B767" s="52" t="s">
        <v>100</v>
      </c>
      <c r="C767" s="86">
        <f t="shared" si="43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2"/>
        <v>#DIV/0!</v>
      </c>
    </row>
    <row r="768" spans="1:15" ht="15.95" hidden="1" customHeight="1" x14ac:dyDescent="0.2">
      <c r="A768" s="47">
        <v>38</v>
      </c>
      <c r="B768" s="52" t="s">
        <v>106</v>
      </c>
      <c r="C768" s="86">
        <f t="shared" si="43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2"/>
        <v>#DIV/0!</v>
      </c>
    </row>
    <row r="769" spans="1:15" hidden="1" x14ac:dyDescent="0.2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 t="s">
        <v>137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 t="s">
        <v>109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7" t="s">
        <v>32</v>
      </c>
      <c r="B794" s="80" t="s">
        <v>104</v>
      </c>
      <c r="C794" s="157" t="s">
        <v>0</v>
      </c>
      <c r="D794" s="157" t="s">
        <v>43</v>
      </c>
      <c r="E794" s="157" t="s">
        <v>13</v>
      </c>
      <c r="F794" s="157" t="s">
        <v>44</v>
      </c>
      <c r="G794" s="157" t="s">
        <v>15</v>
      </c>
      <c r="H794" s="157" t="s">
        <v>45</v>
      </c>
      <c r="I794" s="157" t="s">
        <v>108</v>
      </c>
      <c r="J794" s="157" t="s">
        <v>46</v>
      </c>
      <c r="K794" s="157" t="s">
        <v>36</v>
      </c>
      <c r="L794" s="157" t="s">
        <v>47</v>
      </c>
      <c r="M794" s="157" t="s">
        <v>48</v>
      </c>
      <c r="N794" s="157" t="s">
        <v>49</v>
      </c>
      <c r="O794" s="157" t="s">
        <v>62</v>
      </c>
    </row>
    <row r="795" spans="1:15" ht="15.95" hidden="1" customHeight="1" x14ac:dyDescent="0.2">
      <c r="A795" s="47"/>
      <c r="B795" s="75" t="s">
        <v>21</v>
      </c>
      <c r="C795" s="86">
        <f>SUM(C796:C833)</f>
        <v>0</v>
      </c>
      <c r="D795" s="86">
        <f t="shared" ref="D795:O795" si="44">SUM(D796:D833)</f>
        <v>0</v>
      </c>
      <c r="E795" s="86">
        <f t="shared" si="44"/>
        <v>0</v>
      </c>
      <c r="F795" s="86">
        <f t="shared" si="44"/>
        <v>0</v>
      </c>
      <c r="G795" s="86">
        <f t="shared" si="44"/>
        <v>0</v>
      </c>
      <c r="H795" s="86">
        <f t="shared" si="44"/>
        <v>0</v>
      </c>
      <c r="I795" s="86">
        <f t="shared" si="44"/>
        <v>0</v>
      </c>
      <c r="J795" s="86">
        <f t="shared" si="44"/>
        <v>0</v>
      </c>
      <c r="K795" s="86">
        <f t="shared" si="44"/>
        <v>0</v>
      </c>
      <c r="L795" s="86">
        <f t="shared" si="44"/>
        <v>0</v>
      </c>
      <c r="M795" s="86">
        <f t="shared" si="44"/>
        <v>0</v>
      </c>
      <c r="N795" s="86">
        <f t="shared" si="44"/>
        <v>0</v>
      </c>
      <c r="O795" s="64" t="e">
        <f t="shared" si="44"/>
        <v>#DIV/0!</v>
      </c>
    </row>
    <row r="796" spans="1:15" ht="15.95" hidden="1" customHeight="1" x14ac:dyDescent="0.2">
      <c r="A796" s="47">
        <v>1</v>
      </c>
      <c r="B796" s="102" t="s">
        <v>87</v>
      </c>
      <c r="C796" s="86">
        <f t="shared" ref="C796:C826" si="45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85</v>
      </c>
      <c r="C797" s="86">
        <f t="shared" si="45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6">(C797/$C$795*100)</f>
        <v>#DIV/0!</v>
      </c>
    </row>
    <row r="798" spans="1:15" ht="15.95" hidden="1" customHeight="1" x14ac:dyDescent="0.2">
      <c r="A798" s="47">
        <v>3</v>
      </c>
      <c r="B798" s="52" t="s">
        <v>96</v>
      </c>
      <c r="C798" s="86">
        <f t="shared" si="45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6"/>
        <v>#DIV/0!</v>
      </c>
    </row>
    <row r="799" spans="1:15" ht="15.95" hidden="1" customHeight="1" x14ac:dyDescent="0.2">
      <c r="A799" s="47">
        <v>4</v>
      </c>
      <c r="B799" s="52" t="s">
        <v>93</v>
      </c>
      <c r="C799" s="86">
        <f t="shared" si="45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6"/>
        <v>#DIV/0!</v>
      </c>
    </row>
    <row r="800" spans="1:15" ht="15.95" hidden="1" customHeight="1" x14ac:dyDescent="0.2">
      <c r="A800" s="47">
        <v>5</v>
      </c>
      <c r="B800" s="52" t="s">
        <v>88</v>
      </c>
      <c r="C800" s="86">
        <f t="shared" si="45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6"/>
        <v>#DIV/0!</v>
      </c>
    </row>
    <row r="801" spans="1:15" ht="15.95" hidden="1" customHeight="1" x14ac:dyDescent="0.2">
      <c r="A801" s="47">
        <v>6</v>
      </c>
      <c r="B801" s="52" t="s">
        <v>125</v>
      </c>
      <c r="C801" s="86">
        <f t="shared" si="45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6"/>
        <v>#DIV/0!</v>
      </c>
    </row>
    <row r="802" spans="1:15" ht="15.95" hidden="1" customHeight="1" x14ac:dyDescent="0.2">
      <c r="A802" s="47">
        <v>7</v>
      </c>
      <c r="B802" s="52" t="s">
        <v>90</v>
      </c>
      <c r="C802" s="86">
        <f t="shared" si="45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6"/>
        <v>#DIV/0!</v>
      </c>
    </row>
    <row r="803" spans="1:15" ht="15.95" hidden="1" customHeight="1" x14ac:dyDescent="0.2">
      <c r="A803" s="47">
        <v>8</v>
      </c>
      <c r="B803" s="52" t="s">
        <v>122</v>
      </c>
      <c r="C803" s="86">
        <f t="shared" si="45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6"/>
        <v>#DIV/0!</v>
      </c>
    </row>
    <row r="804" spans="1:15" ht="15.95" hidden="1" customHeight="1" x14ac:dyDescent="0.2">
      <c r="A804" s="47">
        <v>9</v>
      </c>
      <c r="B804" s="52" t="s">
        <v>78</v>
      </c>
      <c r="C804" s="86">
        <f t="shared" si="45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6"/>
        <v>#DIV/0!</v>
      </c>
    </row>
    <row r="805" spans="1:15" ht="15.95" hidden="1" customHeight="1" x14ac:dyDescent="0.2">
      <c r="A805" s="47">
        <v>10</v>
      </c>
      <c r="B805" s="52" t="s">
        <v>92</v>
      </c>
      <c r="C805" s="86">
        <f t="shared" si="45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6"/>
        <v>#DIV/0!</v>
      </c>
    </row>
    <row r="806" spans="1:15" ht="15.95" hidden="1" customHeight="1" x14ac:dyDescent="0.2">
      <c r="A806" s="47">
        <v>11</v>
      </c>
      <c r="B806" s="52" t="s">
        <v>95</v>
      </c>
      <c r="C806" s="86">
        <f t="shared" si="45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6"/>
        <v>#DIV/0!</v>
      </c>
    </row>
    <row r="807" spans="1:15" ht="15.95" hidden="1" customHeight="1" x14ac:dyDescent="0.2">
      <c r="A807" s="47">
        <v>12</v>
      </c>
      <c r="B807" s="52" t="s">
        <v>83</v>
      </c>
      <c r="C807" s="86">
        <f t="shared" si="45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6"/>
        <v>#DIV/0!</v>
      </c>
    </row>
    <row r="808" spans="1:15" ht="15.95" hidden="1" customHeight="1" x14ac:dyDescent="0.2">
      <c r="A808" s="47">
        <v>13</v>
      </c>
      <c r="B808" s="52" t="s">
        <v>124</v>
      </c>
      <c r="C808" s="86">
        <f t="shared" si="45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6"/>
        <v>#DIV/0!</v>
      </c>
    </row>
    <row r="809" spans="1:15" ht="15.95" hidden="1" customHeight="1" x14ac:dyDescent="0.2">
      <c r="A809" s="47">
        <v>14</v>
      </c>
      <c r="B809" s="52" t="s">
        <v>81</v>
      </c>
      <c r="C809" s="86">
        <f t="shared" si="45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6"/>
        <v>#DIV/0!</v>
      </c>
    </row>
    <row r="810" spans="1:15" ht="15.95" hidden="1" customHeight="1" x14ac:dyDescent="0.2">
      <c r="A810" s="47">
        <v>15</v>
      </c>
      <c r="B810" s="52" t="s">
        <v>80</v>
      </c>
      <c r="C810" s="86">
        <f t="shared" si="45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6"/>
        <v>#DIV/0!</v>
      </c>
    </row>
    <row r="811" spans="1:15" ht="15.95" hidden="1" customHeight="1" x14ac:dyDescent="0.2">
      <c r="A811" s="47">
        <v>16</v>
      </c>
      <c r="B811" s="52" t="s">
        <v>103</v>
      </c>
      <c r="C811" s="86">
        <f t="shared" si="45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6"/>
        <v>#DIV/0!</v>
      </c>
    </row>
    <row r="812" spans="1:15" ht="15.95" hidden="1" customHeight="1" x14ac:dyDescent="0.2">
      <c r="A812" s="47">
        <v>17</v>
      </c>
      <c r="B812" s="52" t="s">
        <v>79</v>
      </c>
      <c r="C812" s="86">
        <f t="shared" si="45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6"/>
        <v>#DIV/0!</v>
      </c>
    </row>
    <row r="813" spans="1:15" ht="15.95" hidden="1" customHeight="1" x14ac:dyDescent="0.2">
      <c r="A813" s="47">
        <v>18</v>
      </c>
      <c r="B813" s="52" t="s">
        <v>84</v>
      </c>
      <c r="C813" s="86">
        <f t="shared" si="45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6"/>
        <v>#DIV/0!</v>
      </c>
    </row>
    <row r="814" spans="1:15" ht="15.95" hidden="1" customHeight="1" x14ac:dyDescent="0.2">
      <c r="A814" s="47">
        <v>19</v>
      </c>
      <c r="B814" s="52" t="s">
        <v>97</v>
      </c>
      <c r="C814" s="86">
        <f t="shared" si="45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6"/>
        <v>#DIV/0!</v>
      </c>
    </row>
    <row r="815" spans="1:15" ht="15.95" hidden="1" customHeight="1" x14ac:dyDescent="0.2">
      <c r="A815" s="47">
        <v>20</v>
      </c>
      <c r="B815" s="52" t="s">
        <v>89</v>
      </c>
      <c r="C815" s="86">
        <f t="shared" si="45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6"/>
        <v>#DIV/0!</v>
      </c>
    </row>
    <row r="816" spans="1:15" ht="15.95" hidden="1" customHeight="1" x14ac:dyDescent="0.2">
      <c r="A816" s="47">
        <v>21</v>
      </c>
      <c r="B816" s="52" t="s">
        <v>98</v>
      </c>
      <c r="C816" s="86">
        <f t="shared" si="45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6"/>
        <v>#DIV/0!</v>
      </c>
    </row>
    <row r="817" spans="1:15" ht="15.95" hidden="1" customHeight="1" x14ac:dyDescent="0.2">
      <c r="A817" s="47">
        <v>22</v>
      </c>
      <c r="B817" s="51" t="s">
        <v>111</v>
      </c>
      <c r="C817" s="86">
        <f t="shared" si="45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6"/>
        <v>#DIV/0!</v>
      </c>
    </row>
    <row r="818" spans="1:15" ht="15.95" hidden="1" customHeight="1" x14ac:dyDescent="0.2">
      <c r="A818" s="47">
        <v>23</v>
      </c>
      <c r="B818" s="52" t="s">
        <v>102</v>
      </c>
      <c r="C818" s="86">
        <f t="shared" si="45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6"/>
        <v>#DIV/0!</v>
      </c>
    </row>
    <row r="819" spans="1:15" ht="15.95" hidden="1" customHeight="1" x14ac:dyDescent="0.2">
      <c r="A819" s="47">
        <v>24</v>
      </c>
      <c r="B819" s="52" t="s">
        <v>82</v>
      </c>
      <c r="C819" s="86">
        <f t="shared" si="45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6"/>
        <v>#DIV/0!</v>
      </c>
    </row>
    <row r="820" spans="1:15" ht="15.95" hidden="1" customHeight="1" x14ac:dyDescent="0.2">
      <c r="A820" s="47">
        <v>25</v>
      </c>
      <c r="B820" s="52" t="s">
        <v>101</v>
      </c>
      <c r="C820" s="86">
        <f t="shared" si="45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6"/>
        <v>#DIV/0!</v>
      </c>
    </row>
    <row r="821" spans="1:15" ht="15.95" hidden="1" customHeight="1" x14ac:dyDescent="0.2">
      <c r="A821" s="47">
        <v>26</v>
      </c>
      <c r="B821" s="52" t="s">
        <v>110</v>
      </c>
      <c r="C821" s="86">
        <f t="shared" si="45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6"/>
        <v>#DIV/0!</v>
      </c>
    </row>
    <row r="822" spans="1:15" ht="15.95" hidden="1" customHeight="1" x14ac:dyDescent="0.2">
      <c r="A822" s="47">
        <v>27</v>
      </c>
      <c r="B822" s="52" t="s">
        <v>112</v>
      </c>
      <c r="C822" s="86">
        <f t="shared" si="45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6"/>
        <v>#DIV/0!</v>
      </c>
    </row>
    <row r="823" spans="1:15" ht="15.95" hidden="1" customHeight="1" x14ac:dyDescent="0.2">
      <c r="A823" s="47">
        <v>28</v>
      </c>
      <c r="B823" s="52" t="s">
        <v>115</v>
      </c>
      <c r="C823" s="86">
        <f t="shared" si="45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6"/>
        <v>#DIV/0!</v>
      </c>
    </row>
    <row r="824" spans="1:15" ht="15.95" hidden="1" customHeight="1" x14ac:dyDescent="0.2">
      <c r="A824" s="47">
        <v>29</v>
      </c>
      <c r="B824" s="52" t="s">
        <v>119</v>
      </c>
      <c r="C824" s="86">
        <f t="shared" si="45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6"/>
        <v>#DIV/0!</v>
      </c>
    </row>
    <row r="825" spans="1:15" ht="15.95" hidden="1" customHeight="1" x14ac:dyDescent="0.2">
      <c r="A825" s="47">
        <v>30</v>
      </c>
      <c r="B825" s="52" t="s">
        <v>99</v>
      </c>
      <c r="C825" s="86">
        <f t="shared" si="45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6"/>
        <v>#DIV/0!</v>
      </c>
    </row>
    <row r="826" spans="1:15" ht="15.95" hidden="1" customHeight="1" x14ac:dyDescent="0.2">
      <c r="A826" s="47">
        <v>31</v>
      </c>
      <c r="B826" s="51" t="s">
        <v>105</v>
      </c>
      <c r="C826" s="86">
        <f t="shared" si="45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6"/>
        <v>#DIV/0!</v>
      </c>
    </row>
    <row r="827" spans="1:15" ht="15.95" hidden="1" customHeight="1" x14ac:dyDescent="0.2">
      <c r="A827" s="47">
        <v>32</v>
      </c>
      <c r="B827" s="52" t="s">
        <v>113</v>
      </c>
      <c r="C827" s="86">
        <f t="shared" ref="C827:C832" si="47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6"/>
        <v>#DIV/0!</v>
      </c>
    </row>
    <row r="828" spans="1:15" ht="15.95" hidden="1" customHeight="1" x14ac:dyDescent="0.2">
      <c r="A828" s="47">
        <v>33</v>
      </c>
      <c r="B828" s="52" t="s">
        <v>114</v>
      </c>
      <c r="C828" s="86">
        <f t="shared" si="47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6"/>
        <v>#DIV/0!</v>
      </c>
    </row>
    <row r="829" spans="1:15" ht="15.95" hidden="1" customHeight="1" x14ac:dyDescent="0.2">
      <c r="A829" s="47">
        <v>34</v>
      </c>
      <c r="B829" s="52" t="s">
        <v>116</v>
      </c>
      <c r="C829" s="86">
        <f t="shared" si="47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6"/>
        <v>#DIV/0!</v>
      </c>
    </row>
    <row r="830" spans="1:15" ht="15.95" hidden="1" customHeight="1" x14ac:dyDescent="0.2">
      <c r="A830" s="47">
        <v>35</v>
      </c>
      <c r="B830" s="52" t="s">
        <v>121</v>
      </c>
      <c r="C830" s="86">
        <f t="shared" si="47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6"/>
        <v>#DIV/0!</v>
      </c>
    </row>
    <row r="831" spans="1:15" ht="15.95" hidden="1" customHeight="1" x14ac:dyDescent="0.2">
      <c r="A831" s="47">
        <v>36</v>
      </c>
      <c r="B831" s="52" t="s">
        <v>123</v>
      </c>
      <c r="C831" s="86">
        <f t="shared" si="47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6"/>
        <v>#DIV/0!</v>
      </c>
    </row>
    <row r="832" spans="1:15" ht="15.95" hidden="1" customHeight="1" x14ac:dyDescent="0.2">
      <c r="A832" s="47">
        <v>37</v>
      </c>
      <c r="B832" s="52" t="s">
        <v>100</v>
      </c>
      <c r="C832" s="86">
        <f t="shared" si="47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6"/>
        <v>#DIV/0!</v>
      </c>
    </row>
    <row r="833" spans="1:15" ht="15.95" hidden="1" customHeight="1" x14ac:dyDescent="0.2">
      <c r="A833" s="47">
        <v>38</v>
      </c>
      <c r="B833" s="52" t="s">
        <v>106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6"/>
        <v>#DIV/0!</v>
      </c>
    </row>
    <row r="834" spans="1:15" hidden="1" x14ac:dyDescent="0.2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62992125984251968" right="0" top="0.23622047244094491" bottom="0.27559055118110237" header="0" footer="0"/>
  <pageSetup scale="58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zoomScaleNormal="100"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165</v>
      </c>
      <c r="B3" s="187"/>
      <c r="C3" s="187"/>
      <c r="D3" s="187"/>
      <c r="E3" s="187"/>
      <c r="F3" s="187"/>
      <c r="G3" s="187"/>
    </row>
    <row r="4" spans="1:9" x14ac:dyDescent="0.2">
      <c r="A4" s="187" t="s">
        <v>109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2019</v>
      </c>
      <c r="C6" s="190">
        <v>2020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9">
        <f>B49+B89+B129+B169+B209+B248+B287+B326+B366+B405+B444+B483</f>
        <v>242613569.34999999</v>
      </c>
      <c r="C8" s="119">
        <f>C49+C89+C129+C169+C209+C248+C287+C326+C366+C405+C444+C483</f>
        <v>217334090.1386207</v>
      </c>
      <c r="D8" s="119">
        <f>C8-B8</f>
        <v>-25279479.21137929</v>
      </c>
      <c r="E8" s="120">
        <f>(D8/B8*100)</f>
        <v>-10.419647705240479</v>
      </c>
      <c r="F8" s="121">
        <f>(B8/B22*100)</f>
        <v>0.5257447464002849</v>
      </c>
      <c r="G8" s="121">
        <f>(C8/C22*100)</f>
        <v>0.46004564307483831</v>
      </c>
    </row>
    <row r="9" spans="1:9" ht="15.95" customHeight="1" x14ac:dyDescent="0.2">
      <c r="A9" s="59" t="s">
        <v>13</v>
      </c>
      <c r="B9" s="119">
        <f>B50+B90+B130+B170+B210+B249+B288+B327+B367+B406+B445+B484</f>
        <v>6712717604.8500004</v>
      </c>
      <c r="C9" s="119">
        <f>C50+C90+C130+C170+C210+C249+C288+C327+C367+C406+C445+C484</f>
        <v>6699870166.4420795</v>
      </c>
      <c r="D9" s="119">
        <f>C9-B9</f>
        <v>-12847438.407920837</v>
      </c>
      <c r="E9" s="120">
        <f t="shared" ref="E9:E15" si="0">(D9/B9*100)</f>
        <v>-0.19138952603396342</v>
      </c>
      <c r="F9" s="121">
        <f>(B9/B22*100)</f>
        <v>14.546490636421575</v>
      </c>
      <c r="G9" s="121">
        <f>(C9/C22*100)</f>
        <v>14.182064476276329</v>
      </c>
    </row>
    <row r="10" spans="1:9" ht="15.95" customHeight="1" x14ac:dyDescent="0.2">
      <c r="A10" s="68" t="s">
        <v>30</v>
      </c>
      <c r="B10" s="69">
        <f>(B8+B9)</f>
        <v>6955331174.2000008</v>
      </c>
      <c r="C10" s="69">
        <f>(C8+C9)</f>
        <v>6917204256.5806999</v>
      </c>
      <c r="D10" s="69">
        <f t="shared" ref="D10:D20" si="1">(C10-B10)</f>
        <v>-38126917.619300842</v>
      </c>
      <c r="E10" s="70">
        <f t="shared" si="0"/>
        <v>-0.5481682563258562</v>
      </c>
      <c r="F10" s="71">
        <f>(F8+F9)</f>
        <v>15.07223538282186</v>
      </c>
      <c r="G10" s="71">
        <f>(G8+G9)</f>
        <v>14.642110119351168</v>
      </c>
    </row>
    <row r="11" spans="1:9" ht="15.95" customHeight="1" x14ac:dyDescent="0.2">
      <c r="A11" s="59" t="s">
        <v>14</v>
      </c>
      <c r="B11" s="119">
        <f t="shared" ref="B11:C19" si="2">B52+B92+B132+B172+B212+B251+B290+B329+B369+B408+B447+B486</f>
        <v>12127497825.139999</v>
      </c>
      <c r="C11" s="119">
        <f t="shared" si="2"/>
        <v>12674100441.259996</v>
      </c>
      <c r="D11" s="119">
        <f t="shared" si="1"/>
        <v>546602616.11999702</v>
      </c>
      <c r="E11" s="120">
        <f t="shared" si="0"/>
        <v>4.5071343157605313</v>
      </c>
      <c r="F11" s="121">
        <f>(B11/B22*100)</f>
        <v>26.280344853053606</v>
      </c>
      <c r="G11" s="121">
        <f>(C11/C22*100)</f>
        <v>26.828118332359246</v>
      </c>
    </row>
    <row r="12" spans="1:9" ht="15.95" customHeight="1" x14ac:dyDescent="0.2">
      <c r="A12" s="59" t="s">
        <v>15</v>
      </c>
      <c r="B12" s="119">
        <f t="shared" si="2"/>
        <v>482019174.43000001</v>
      </c>
      <c r="C12" s="119">
        <f t="shared" si="2"/>
        <v>451324169.52655125</v>
      </c>
      <c r="D12" s="119">
        <f t="shared" si="1"/>
        <v>-30695004.903448761</v>
      </c>
      <c r="E12" s="120">
        <f t="shared" si="0"/>
        <v>-6.3680049532773024</v>
      </c>
      <c r="F12" s="121">
        <f>(B12/B22*100)</f>
        <v>1.0445378191323951</v>
      </c>
      <c r="G12" s="121">
        <f>(C12/C22*100)</f>
        <v>0.95534813554849396</v>
      </c>
    </row>
    <row r="13" spans="1:9" ht="15.95" customHeight="1" x14ac:dyDescent="0.2">
      <c r="A13" s="59" t="s">
        <v>27</v>
      </c>
      <c r="B13" s="119">
        <f t="shared" si="2"/>
        <v>10880073945.459999</v>
      </c>
      <c r="C13" s="119">
        <f t="shared" si="2"/>
        <v>12621398311.915859</v>
      </c>
      <c r="D13" s="119">
        <f t="shared" si="1"/>
        <v>1741324366.4558601</v>
      </c>
      <c r="E13" s="120">
        <f t="shared" si="0"/>
        <v>16.004710769290995</v>
      </c>
      <c r="F13" s="121">
        <f>(B13/B22*100)</f>
        <v>23.577171436030458</v>
      </c>
      <c r="G13" s="121">
        <f>(C13/C22*100)</f>
        <v>26.71656020095854</v>
      </c>
    </row>
    <row r="14" spans="1:9" ht="15.95" customHeight="1" x14ac:dyDescent="0.2">
      <c r="A14" s="59" t="s">
        <v>35</v>
      </c>
      <c r="B14" s="119">
        <f t="shared" si="2"/>
        <v>353868291.81999999</v>
      </c>
      <c r="C14" s="119">
        <f t="shared" si="2"/>
        <v>510003565.1706897</v>
      </c>
      <c r="D14" s="119">
        <f t="shared" si="1"/>
        <v>156135273.35068971</v>
      </c>
      <c r="E14" s="120">
        <f t="shared" si="0"/>
        <v>44.122425478604363</v>
      </c>
      <c r="F14" s="121">
        <f>(B14/B22*100)</f>
        <v>0.76683425350218526</v>
      </c>
      <c r="G14" s="121">
        <f>(C14/C22*100)</f>
        <v>1.0795587473633839</v>
      </c>
    </row>
    <row r="15" spans="1:9" ht="15.95" customHeight="1" x14ac:dyDescent="0.2">
      <c r="A15" s="59" t="s">
        <v>16</v>
      </c>
      <c r="B15" s="119">
        <f t="shared" si="2"/>
        <v>528287553.46000004</v>
      </c>
      <c r="C15" s="119">
        <f t="shared" si="2"/>
        <v>523702113.62827581</v>
      </c>
      <c r="D15" s="119">
        <f t="shared" si="1"/>
        <v>-4585439.8317242265</v>
      </c>
      <c r="E15" s="120">
        <f t="shared" si="0"/>
        <v>-0.86798180303360473</v>
      </c>
      <c r="F15" s="121">
        <f>(B15/B22*100)</f>
        <v>1.144801614206393</v>
      </c>
      <c r="G15" s="121">
        <f>(C15/C22*100)</f>
        <v>1.1085553835116408</v>
      </c>
    </row>
    <row r="16" spans="1:9" ht="15.95" customHeight="1" x14ac:dyDescent="0.2">
      <c r="A16" s="59" t="s">
        <v>36</v>
      </c>
      <c r="B16" s="119">
        <f t="shared" si="2"/>
        <v>11312725172.730001</v>
      </c>
      <c r="C16" s="119">
        <f t="shared" si="2"/>
        <v>10229237452.643621</v>
      </c>
      <c r="D16" s="119">
        <f t="shared" si="1"/>
        <v>-1083487720.08638</v>
      </c>
      <c r="E16" s="120">
        <f>(D16/B16*100)</f>
        <v>-9.5776013607949366</v>
      </c>
      <c r="F16" s="121">
        <f>(B16/B22*100)</f>
        <v>24.514728681366122</v>
      </c>
      <c r="G16" s="121">
        <f>(C16/C22*100)</f>
        <v>21.652912891231715</v>
      </c>
    </row>
    <row r="17" spans="1:7" ht="15.95" customHeight="1" x14ac:dyDescent="0.2">
      <c r="A17" s="59" t="s">
        <v>34</v>
      </c>
      <c r="B17" s="119">
        <f t="shared" si="2"/>
        <v>230505894.25999999</v>
      </c>
      <c r="C17" s="119">
        <f t="shared" si="2"/>
        <v>453328725.16999996</v>
      </c>
      <c r="D17" s="119">
        <f t="shared" si="1"/>
        <v>222822830.90999997</v>
      </c>
      <c r="E17" s="120">
        <f>(D17/B17*100)</f>
        <v>96.666869029677002</v>
      </c>
      <c r="F17" s="121">
        <f>(B17/B22*100)</f>
        <v>0.49950735750755559</v>
      </c>
      <c r="G17" s="121">
        <f>(C17/C22*100)</f>
        <v>0.95959131290498445</v>
      </c>
    </row>
    <row r="18" spans="1:7" ht="15.95" customHeight="1" x14ac:dyDescent="0.2">
      <c r="A18" s="59" t="s">
        <v>17</v>
      </c>
      <c r="B18" s="119">
        <f t="shared" si="2"/>
        <v>937133877.22000003</v>
      </c>
      <c r="C18" s="119">
        <f t="shared" si="2"/>
        <v>756358520.38758528</v>
      </c>
      <c r="D18" s="119">
        <f t="shared" si="1"/>
        <v>-180775356.83241475</v>
      </c>
      <c r="E18" s="120">
        <f>(D18/B18*100)</f>
        <v>-19.290238164122648</v>
      </c>
      <c r="F18" s="121">
        <f>(B18/B22*100)</f>
        <v>2.0307735216218425</v>
      </c>
      <c r="G18" s="121">
        <f>(C18/C22*100)</f>
        <v>1.6010348016958744</v>
      </c>
    </row>
    <row r="19" spans="1:7" ht="15.95" customHeight="1" x14ac:dyDescent="0.2">
      <c r="A19" s="59" t="s">
        <v>18</v>
      </c>
      <c r="B19" s="119">
        <f t="shared" si="2"/>
        <v>2339203541.1300001</v>
      </c>
      <c r="C19" s="119">
        <f t="shared" si="2"/>
        <v>2105196248.9196236</v>
      </c>
      <c r="D19" s="119">
        <f t="shared" si="1"/>
        <v>-234007292.2103765</v>
      </c>
      <c r="E19" s="120">
        <f>(D19/B19*100)</f>
        <v>-10.003716568304034</v>
      </c>
      <c r="F19" s="121">
        <f>(B19/B22*100)</f>
        <v>5.0690650807575715</v>
      </c>
      <c r="G19" s="121">
        <f>(C19/C22*100)</f>
        <v>4.4562100750749343</v>
      </c>
    </row>
    <row r="20" spans="1:7" ht="15.95" customHeight="1" x14ac:dyDescent="0.2">
      <c r="A20" s="62" t="s">
        <v>31</v>
      </c>
      <c r="B20" s="63">
        <f>SUM(B11:B19)</f>
        <v>39191315275.650002</v>
      </c>
      <c r="C20" s="63">
        <f>SUM(C11:C19)</f>
        <v>40324649548.622208</v>
      </c>
      <c r="D20" s="63">
        <f t="shared" si="1"/>
        <v>1133334272.9722061</v>
      </c>
      <c r="E20" s="64">
        <f>(D20/B20*100)</f>
        <v>2.8917995351800792</v>
      </c>
      <c r="F20" s="65">
        <f>SUM(F11:F19)</f>
        <v>84.927764617178127</v>
      </c>
      <c r="G20" s="65">
        <f>SUM(G11:G19)</f>
        <v>85.357889880648827</v>
      </c>
    </row>
    <row r="21" spans="1:7" x14ac:dyDescent="0.2">
      <c r="A21" s="72"/>
      <c r="B21" s="173"/>
      <c r="C21" s="173"/>
      <c r="D21" s="173"/>
      <c r="E21" s="174"/>
      <c r="F21" s="175"/>
      <c r="G21" s="175"/>
    </row>
    <row r="22" spans="1:7" ht="19.5" customHeight="1" x14ac:dyDescent="0.2">
      <c r="A22" s="55" t="s">
        <v>19</v>
      </c>
      <c r="B22" s="66">
        <f>(B10+B20)</f>
        <v>46146646449.850006</v>
      </c>
      <c r="C22" s="66">
        <f>(C10+C20)</f>
        <v>47241853805.202911</v>
      </c>
      <c r="D22" s="66">
        <f>(C22-B22)</f>
        <v>1095207355.3529053</v>
      </c>
      <c r="E22" s="57">
        <f>(D22/B22*100)</f>
        <v>2.3733194925510457</v>
      </c>
      <c r="F22" s="67">
        <f>(F10+F20)</f>
        <v>99.999999999999986</v>
      </c>
      <c r="G22" s="67">
        <f>(G10+G20)</f>
        <v>100</v>
      </c>
    </row>
    <row r="23" spans="1:7" x14ac:dyDescent="0.2">
      <c r="A23" s="81" t="s">
        <v>94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146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109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2019</v>
      </c>
      <c r="C47" s="190">
        <v>2020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7" t="s">
        <v>22</v>
      </c>
      <c r="E48" s="157" t="s">
        <v>24</v>
      </c>
      <c r="F48" s="157">
        <v>2019</v>
      </c>
      <c r="G48" s="157">
        <v>2020</v>
      </c>
    </row>
    <row r="49" spans="1:7" ht="15.95" hidden="1" customHeight="1" x14ac:dyDescent="0.2">
      <c r="A49" s="59" t="s">
        <v>12</v>
      </c>
      <c r="B49" s="119">
        <v>27370891.180000007</v>
      </c>
      <c r="C49" s="119">
        <f>'P.N.C. x Comp. x Ramos'!D73</f>
        <v>30086679.129999999</v>
      </c>
      <c r="D49" s="119">
        <f>(C49-B49)</f>
        <v>2715787.9499999918</v>
      </c>
      <c r="E49" s="120">
        <f>(D49/B49*100)</f>
        <v>9.9221758332239709</v>
      </c>
      <c r="F49" s="121">
        <f>(B49/B63*100)</f>
        <v>0.48547643514571337</v>
      </c>
      <c r="G49" s="121">
        <f>(C49/C63*100)</f>
        <v>0.4719325857185106</v>
      </c>
    </row>
    <row r="50" spans="1:7" ht="15.95" hidden="1" customHeight="1" x14ac:dyDescent="0.2">
      <c r="A50" s="59" t="s">
        <v>13</v>
      </c>
      <c r="B50" s="119">
        <v>730442823.23000014</v>
      </c>
      <c r="C50" s="119">
        <f>'P.N.C. x Comp. x Ramos'!E73</f>
        <v>895842006.00999999</v>
      </c>
      <c r="D50" s="119">
        <f t="shared" ref="D50:D61" si="3">(C50-B50)</f>
        <v>165399182.77999985</v>
      </c>
      <c r="E50" s="120">
        <f t="shared" ref="E50:E56" si="4">(D50/B50*100)</f>
        <v>22.643686476185604</v>
      </c>
      <c r="F50" s="121">
        <f>(B50/B63*100)</f>
        <v>12.955836021831379</v>
      </c>
      <c r="G50" s="121">
        <f>(C50/C63*100)</f>
        <v>14.051967399419556</v>
      </c>
    </row>
    <row r="51" spans="1:7" ht="15.95" hidden="1" customHeight="1" x14ac:dyDescent="0.2">
      <c r="A51" s="62" t="s">
        <v>30</v>
      </c>
      <c r="B51" s="122">
        <v>757813714.41000009</v>
      </c>
      <c r="C51" s="122">
        <f>(C49+C50)</f>
        <v>925928685.13999999</v>
      </c>
      <c r="D51" s="122">
        <f t="shared" si="3"/>
        <v>168114970.7299999</v>
      </c>
      <c r="E51" s="123">
        <f t="shared" si="4"/>
        <v>22.184208009601239</v>
      </c>
      <c r="F51" s="124">
        <f>(F49+F50)</f>
        <v>13.441312456977093</v>
      </c>
      <c r="G51" s="124">
        <f>(G49+G50)</f>
        <v>14.523899985138067</v>
      </c>
    </row>
    <row r="52" spans="1:7" ht="15.95" hidden="1" customHeight="1" x14ac:dyDescent="0.2">
      <c r="A52" s="59" t="s">
        <v>14</v>
      </c>
      <c r="B52" s="119">
        <v>1392804405.8900001</v>
      </c>
      <c r="C52" s="119">
        <f>'P.N.C. x Comp. x Ramos'!F73</f>
        <v>1529834031.4300001</v>
      </c>
      <c r="D52" s="119">
        <f t="shared" si="3"/>
        <v>137029625.53999996</v>
      </c>
      <c r="E52" s="120">
        <f t="shared" si="4"/>
        <v>9.8383969034358572</v>
      </c>
      <c r="F52" s="121">
        <f>(B52/B63*100)</f>
        <v>24.704117720536718</v>
      </c>
      <c r="G52" s="121">
        <f>(C52/C63*100)</f>
        <v>23.996617474908842</v>
      </c>
    </row>
    <row r="53" spans="1:7" ht="15.95" hidden="1" customHeight="1" x14ac:dyDescent="0.2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3"/>
        <v>6519615.5699999854</v>
      </c>
      <c r="E53" s="120">
        <f t="shared" si="4"/>
        <v>11.807506084867594</v>
      </c>
      <c r="F53" s="121">
        <f>(B53/B63*100)</f>
        <v>0.97936149800590622</v>
      </c>
      <c r="G53" s="121">
        <f>(C53/C63*100)</f>
        <v>0.96836811582316618</v>
      </c>
    </row>
    <row r="54" spans="1:7" ht="15.95" hidden="1" customHeight="1" x14ac:dyDescent="0.2">
      <c r="A54" s="59" t="s">
        <v>27</v>
      </c>
      <c r="B54" s="119">
        <v>1571264925.5600004</v>
      </c>
      <c r="C54" s="119">
        <f>'P.N.C. x Comp. x Ramos'!H73</f>
        <v>1923239866.8599997</v>
      </c>
      <c r="D54" s="119">
        <f t="shared" si="3"/>
        <v>351974941.29999924</v>
      </c>
      <c r="E54" s="120">
        <f t="shared" si="4"/>
        <v>22.40073812979406</v>
      </c>
      <c r="F54" s="121">
        <f>(B54/B63*100)</f>
        <v>27.869465035459012</v>
      </c>
      <c r="G54" s="121">
        <f>(C54/C63*100)</f>
        <v>30.167489053956075</v>
      </c>
    </row>
    <row r="55" spans="1:7" ht="15.95" hidden="1" customHeight="1" x14ac:dyDescent="0.2">
      <c r="A55" s="59" t="s">
        <v>35</v>
      </c>
      <c r="B55" s="119">
        <v>16729242.539999999</v>
      </c>
      <c r="C55" s="119">
        <f>'P.N.C. x Comp. x Ramos'!I73</f>
        <v>22253949.330000006</v>
      </c>
      <c r="D55" s="119">
        <f t="shared" si="3"/>
        <v>5524706.7900000066</v>
      </c>
      <c r="E55" s="120">
        <f t="shared" si="4"/>
        <v>33.024249464913353</v>
      </c>
      <c r="F55" s="121">
        <f>(B55/B63*100)</f>
        <v>0.29672592600644787</v>
      </c>
      <c r="G55" s="121">
        <f>(C55/C63*100)</f>
        <v>0.34907022487847494</v>
      </c>
    </row>
    <row r="56" spans="1:7" ht="15.95" hidden="1" customHeight="1" x14ac:dyDescent="0.2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3"/>
        <v>-3609617.1700000018</v>
      </c>
      <c r="E56" s="120">
        <f t="shared" si="4"/>
        <v>-7.8109160568936371</v>
      </c>
      <c r="F56" s="121">
        <f>(B56/B63*100)</f>
        <v>0.8196687720273268</v>
      </c>
      <c r="G56" s="121">
        <f>(C56/C63*100)</f>
        <v>0.668258334133637</v>
      </c>
    </row>
    <row r="57" spans="1:7" ht="15.95" hidden="1" customHeight="1" x14ac:dyDescent="0.2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3"/>
        <v>119410481.02999997</v>
      </c>
      <c r="E57" s="120">
        <f>(D57/B57*100)</f>
        <v>8.793957119838824</v>
      </c>
      <c r="F57" s="121">
        <f>(B57/B63*100)</f>
        <v>24.084482574189725</v>
      </c>
      <c r="G57" s="121">
        <f>(C57/C63*100)</f>
        <v>23.172270448339265</v>
      </c>
    </row>
    <row r="58" spans="1:7" ht="15.95" hidden="1" customHeight="1" x14ac:dyDescent="0.2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3"/>
        <v>39089384.059999995</v>
      </c>
      <c r="E58" s="120">
        <f>(D58/B58*100)</f>
        <v>267.39858193349261</v>
      </c>
      <c r="F58" s="121">
        <f>(B58/B63*100)</f>
        <v>0.2592859258212632</v>
      </c>
      <c r="G58" s="121">
        <f>(C58/C63*100)</f>
        <v>0.84244763231020647</v>
      </c>
    </row>
    <row r="59" spans="1:7" ht="15.95" hidden="1" customHeight="1" x14ac:dyDescent="0.2">
      <c r="A59" s="59" t="s">
        <v>17</v>
      </c>
      <c r="B59" s="119">
        <v>236999220.66</v>
      </c>
      <c r="C59" s="119">
        <f>'P.N.C. x Comp. x Ramos'!M73</f>
        <v>101179246.75999998</v>
      </c>
      <c r="D59" s="119">
        <f t="shared" si="3"/>
        <v>-135819973.90000004</v>
      </c>
      <c r="E59" s="120">
        <f>(D59/B59*100)</f>
        <v>-57.308194314633589</v>
      </c>
      <c r="F59" s="121">
        <f>(B59/B63*100)</f>
        <v>4.2036459836719517</v>
      </c>
      <c r="G59" s="121">
        <f>(C59/C63*100)</f>
        <v>1.587073911952144</v>
      </c>
    </row>
    <row r="60" spans="1:7" ht="15.95" hidden="1" customHeight="1" x14ac:dyDescent="0.2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3"/>
        <v>49028506.310000002</v>
      </c>
      <c r="E60" s="120">
        <f>(D60/B60*100)</f>
        <v>26.021360286823082</v>
      </c>
      <c r="F60" s="121">
        <f>(B60/B63*100)</f>
        <v>3.341934107304561</v>
      </c>
      <c r="G60" s="121">
        <f>(C60/C63*100)</f>
        <v>3.7245048185601206</v>
      </c>
    </row>
    <row r="61" spans="1:7" ht="15.95" hidden="1" customHeight="1" x14ac:dyDescent="0.2">
      <c r="A61" s="62" t="s">
        <v>31</v>
      </c>
      <c r="B61" s="122">
        <v>4880130622.0200005</v>
      </c>
      <c r="C61" s="122">
        <f>SUM(C52:C60)</f>
        <v>5449278291.5499992</v>
      </c>
      <c r="D61" s="122">
        <f t="shared" si="3"/>
        <v>569147669.52999878</v>
      </c>
      <c r="E61" s="123">
        <f>(D61/B61*100)</f>
        <v>11.66254991130576</v>
      </c>
      <c r="F61" s="124">
        <f>SUM(F52:F60)</f>
        <v>86.558687543022913</v>
      </c>
      <c r="G61" s="124">
        <f>SUM(G52:G60)</f>
        <v>85.476100014861942</v>
      </c>
    </row>
    <row r="62" spans="1:7" hidden="1" x14ac:dyDescent="0.2">
      <c r="A62" s="118"/>
      <c r="B62" s="170"/>
      <c r="C62" s="170"/>
      <c r="D62" s="170"/>
      <c r="E62" s="171"/>
      <c r="F62" s="172"/>
      <c r="G62" s="172"/>
    </row>
    <row r="63" spans="1:7" ht="20.25" hidden="1" customHeight="1" x14ac:dyDescent="0.2">
      <c r="A63" s="55" t="s">
        <v>19</v>
      </c>
      <c r="B63" s="125">
        <f>(B51+B61)</f>
        <v>5637944336.4300003</v>
      </c>
      <c r="C63" s="125">
        <f>(C51+C61)</f>
        <v>6375206976.6899996</v>
      </c>
      <c r="D63" s="125">
        <f>(C63-B63)</f>
        <v>737262640.25999928</v>
      </c>
      <c r="E63" s="126">
        <f>(D63/B63*100)</f>
        <v>13.076798851952502</v>
      </c>
      <c r="F63" s="127">
        <f>(F51+F61)</f>
        <v>100</v>
      </c>
      <c r="G63" s="127">
        <f>(G51+G61)</f>
        <v>100.00000000000001</v>
      </c>
    </row>
    <row r="64" spans="1:7" hidden="1" x14ac:dyDescent="0.2">
      <c r="A64" s="81" t="s">
        <v>94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147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109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2019</v>
      </c>
      <c r="C87" s="190">
        <v>2020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7" t="s">
        <v>22</v>
      </c>
      <c r="E88" s="157" t="s">
        <v>24</v>
      </c>
      <c r="F88" s="157">
        <v>2019</v>
      </c>
      <c r="G88" s="157">
        <v>2020</v>
      </c>
    </row>
    <row r="89" spans="1:7" ht="15.95" hidden="1" customHeight="1" x14ac:dyDescent="0.2">
      <c r="A89" s="59" t="s">
        <v>12</v>
      </c>
      <c r="B89" s="119">
        <v>23617115.309999999</v>
      </c>
      <c r="C89" s="119">
        <f>'P.N.C. x Comp. x Ramos'!D138</f>
        <v>31311060.299999997</v>
      </c>
      <c r="D89" s="128">
        <f>(C89-B89)</f>
        <v>7693944.9899999984</v>
      </c>
      <c r="E89" s="129">
        <f>(D89/B89*100)</f>
        <v>32.577835561238992</v>
      </c>
      <c r="F89" s="130">
        <f>(B89/B103*100)</f>
        <v>0.46942686749960238</v>
      </c>
      <c r="G89" s="130">
        <f>(C89/C103*100)</f>
        <v>0.5202095005555627</v>
      </c>
    </row>
    <row r="90" spans="1:7" ht="15.95" hidden="1" customHeight="1" x14ac:dyDescent="0.2">
      <c r="A90" s="59" t="s">
        <v>13</v>
      </c>
      <c r="B90" s="119">
        <v>781125531.65000021</v>
      </c>
      <c r="C90" s="119">
        <f>'P.N.C. x Comp. x Ramos'!E138</f>
        <v>894372663.93999994</v>
      </c>
      <c r="D90" s="128">
        <f t="shared" ref="D90:D101" si="5">(C90-B90)</f>
        <v>113247132.28999972</v>
      </c>
      <c r="E90" s="129">
        <f t="shared" ref="E90:E96" si="6">(D90/B90*100)</f>
        <v>14.497942737934022</v>
      </c>
      <c r="F90" s="130">
        <f>(B90/B103*100)</f>
        <v>15.526083801232083</v>
      </c>
      <c r="G90" s="130">
        <f>(C90/C103*100)</f>
        <v>14.85932294725821</v>
      </c>
    </row>
    <row r="91" spans="1:7" ht="15.95" hidden="1" customHeight="1" x14ac:dyDescent="0.2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5.95" hidden="1" customHeight="1" x14ac:dyDescent="0.2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5"/>
        <v>77109473.770000458</v>
      </c>
      <c r="E92" s="120">
        <f t="shared" si="6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5.95" hidden="1" customHeight="1" x14ac:dyDescent="0.2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5"/>
        <v>14992738.880000003</v>
      </c>
      <c r="E93" s="120">
        <f t="shared" si="6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5.95" hidden="1" customHeight="1" x14ac:dyDescent="0.2">
      <c r="A94" s="59" t="s">
        <v>27</v>
      </c>
      <c r="B94" s="119">
        <v>1025386702.2099998</v>
      </c>
      <c r="C94" s="119">
        <f>'P.N.C. x Comp. x Ramos'!H138</f>
        <v>1716119495.9599998</v>
      </c>
      <c r="D94" s="119">
        <f t="shared" si="5"/>
        <v>690732793.75</v>
      </c>
      <c r="E94" s="120">
        <f t="shared" si="6"/>
        <v>67.363151117649039</v>
      </c>
      <c r="F94" s="121">
        <f>(B94/B103*100)</f>
        <v>20.381154145035502</v>
      </c>
      <c r="G94" s="121">
        <f>(C94/C103*100)</f>
        <v>28.512022823034698</v>
      </c>
    </row>
    <row r="95" spans="1:7" ht="15.95" hidden="1" customHeight="1" x14ac:dyDescent="0.2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5"/>
        <v>19065070.640000015</v>
      </c>
      <c r="E95" s="120">
        <f t="shared" si="6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5.95" hidden="1" customHeight="1" x14ac:dyDescent="0.2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5"/>
        <v>5657484.9200000092</v>
      </c>
      <c r="E96" s="120">
        <f t="shared" si="6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5.95" hidden="1" customHeight="1" x14ac:dyDescent="0.2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5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5.95" hidden="1" customHeight="1" x14ac:dyDescent="0.2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5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5.95" hidden="1" customHeight="1" x14ac:dyDescent="0.2">
      <c r="A99" s="59" t="s">
        <v>17</v>
      </c>
      <c r="B99" s="119">
        <v>92354566.949999988</v>
      </c>
      <c r="C99" s="119">
        <f>'P.N.C. x Comp. x Ramos'!M138</f>
        <v>88960121.700000018</v>
      </c>
      <c r="D99" s="119">
        <f t="shared" si="5"/>
        <v>-3394445.2499999702</v>
      </c>
      <c r="E99" s="120">
        <f>(D99/B99*100)</f>
        <v>-3.6754492626636375</v>
      </c>
      <c r="F99" s="121">
        <f>(B99/B103*100)</f>
        <v>1.8356905360183386</v>
      </c>
      <c r="G99" s="121">
        <f>(C99/C103*100)</f>
        <v>1.4780048978066416</v>
      </c>
    </row>
    <row r="100" spans="1:7" ht="15.95" hidden="1" customHeight="1" x14ac:dyDescent="0.2">
      <c r="A100" s="59" t="s">
        <v>18</v>
      </c>
      <c r="B100" s="119">
        <v>255085927.91</v>
      </c>
      <c r="C100" s="119">
        <f>'P.N.C. x Comp. x Ramos'!N138</f>
        <v>269675934.76999998</v>
      </c>
      <c r="D100" s="119">
        <f t="shared" si="5"/>
        <v>14590006.859999985</v>
      </c>
      <c r="E100" s="120">
        <f>(D100/B100*100)</f>
        <v>5.7196439566621899</v>
      </c>
      <c r="F100" s="121">
        <f>(B100/B103*100)</f>
        <v>5.0702292176775048</v>
      </c>
      <c r="G100" s="121">
        <f>(C100/C103*100)</f>
        <v>4.4804609615394027</v>
      </c>
    </row>
    <row r="101" spans="1:7" ht="15.95" hidden="1" customHeight="1" x14ac:dyDescent="0.2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84.620467552186227</v>
      </c>
    </row>
    <row r="102" spans="1:7" hidden="1" x14ac:dyDescent="0.2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hidden="1" x14ac:dyDescent="0.2">
      <c r="A104" s="81" t="s">
        <v>94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148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109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2019</v>
      </c>
      <c r="C127" s="190">
        <v>2020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7" t="s">
        <v>22</v>
      </c>
      <c r="E128" s="157" t="s">
        <v>24</v>
      </c>
      <c r="F128" s="157">
        <v>2019</v>
      </c>
      <c r="G128" s="157">
        <v>2020</v>
      </c>
    </row>
    <row r="129" spans="1:7" ht="15.95" hidden="1" customHeight="1" x14ac:dyDescent="0.2">
      <c r="A129" s="59" t="s">
        <v>12</v>
      </c>
      <c r="B129" s="119">
        <v>28472714.149999999</v>
      </c>
      <c r="C129" s="119">
        <f>'P.N.C. x Comp. x Ramos'!D203</f>
        <v>24536645.069999993</v>
      </c>
      <c r="D129" s="119">
        <f>(C129-B129)</f>
        <v>-3936069.0800000057</v>
      </c>
      <c r="E129" s="120">
        <f>(D129/B129*100)</f>
        <v>-13.824003778719515</v>
      </c>
      <c r="F129" s="121">
        <f>(B129/B143*100)</f>
        <v>0.487348502106077</v>
      </c>
      <c r="G129" s="121">
        <f>(C129/C143*100)</f>
        <v>0.44529006951827416</v>
      </c>
    </row>
    <row r="130" spans="1:7" ht="15.95" hidden="1" customHeight="1" x14ac:dyDescent="0.2">
      <c r="A130" s="59" t="s">
        <v>13</v>
      </c>
      <c r="B130" s="119">
        <v>845725583.0999999</v>
      </c>
      <c r="C130" s="119">
        <f>'P.N.C. x Comp. x Ramos'!E203</f>
        <v>899655646.49999988</v>
      </c>
      <c r="D130" s="119">
        <f t="shared" ref="D130:D141" si="7">(C130-B130)</f>
        <v>53930063.399999976</v>
      </c>
      <c r="E130" s="120">
        <f t="shared" ref="E130:E136" si="8">(D130/B130*100)</f>
        <v>6.3767804211763108</v>
      </c>
      <c r="F130" s="121">
        <f>(B130/B143*100)</f>
        <v>14.475722052531248</v>
      </c>
      <c r="G130" s="121">
        <f>(C130/C143*100)</f>
        <v>16.326915282411626</v>
      </c>
    </row>
    <row r="131" spans="1:7" ht="15.95" hidden="1" customHeight="1" x14ac:dyDescent="0.2">
      <c r="A131" s="62" t="s">
        <v>30</v>
      </c>
      <c r="B131" s="63">
        <v>874198297.24999988</v>
      </c>
      <c r="C131" s="63">
        <f>(C129+C130)</f>
        <v>924192291.56999993</v>
      </c>
      <c r="D131" s="63">
        <f t="shared" si="7"/>
        <v>49993994.320000052</v>
      </c>
      <c r="E131" s="64">
        <f t="shared" si="8"/>
        <v>5.7188391326393724</v>
      </c>
      <c r="F131" s="65">
        <f>(F129+F130)</f>
        <v>14.963070554637325</v>
      </c>
      <c r="G131" s="65">
        <f>(G129+G130)</f>
        <v>16.772205351929902</v>
      </c>
    </row>
    <row r="132" spans="1:7" ht="15.95" hidden="1" customHeight="1" x14ac:dyDescent="0.2">
      <c r="A132" s="51" t="s">
        <v>14</v>
      </c>
      <c r="B132" s="119">
        <v>1580683223.4599998</v>
      </c>
      <c r="C132" s="119">
        <f>'P.N.C. x Comp. x Ramos'!F203</f>
        <v>1614247142.48</v>
      </c>
      <c r="D132" s="119">
        <f t="shared" si="7"/>
        <v>33563919.020000219</v>
      </c>
      <c r="E132" s="120">
        <f t="shared" si="8"/>
        <v>2.1233804801528327</v>
      </c>
      <c r="F132" s="121">
        <f>(B132/B143*100)</f>
        <v>27.055502935164906</v>
      </c>
      <c r="G132" s="121">
        <f>(C132/C143*100)</f>
        <v>29.295293641160974</v>
      </c>
    </row>
    <row r="133" spans="1:7" ht="15.95" hidden="1" customHeight="1" x14ac:dyDescent="0.2">
      <c r="A133" s="51" t="s">
        <v>15</v>
      </c>
      <c r="B133" s="119">
        <v>56683389.890000001</v>
      </c>
      <c r="C133" s="119">
        <f>'P.N.C. x Comp. x Ramos'!G203</f>
        <v>54424979.710000001</v>
      </c>
      <c r="D133" s="119">
        <f t="shared" si="7"/>
        <v>-2258410.1799999997</v>
      </c>
      <c r="E133" s="120">
        <f t="shared" si="8"/>
        <v>-3.9842539135056656</v>
      </c>
      <c r="F133" s="121">
        <f>(B133/B143*100)</f>
        <v>0.97021186711089313</v>
      </c>
      <c r="G133" s="121">
        <f>(C133/C143*100)</f>
        <v>0.98770239083042521</v>
      </c>
    </row>
    <row r="134" spans="1:7" ht="15.95" hidden="1" customHeight="1" x14ac:dyDescent="0.2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7"/>
        <v>30735960.559999704</v>
      </c>
      <c r="E134" s="120">
        <f t="shared" si="8"/>
        <v>2.7859258059043341</v>
      </c>
      <c r="F134" s="121">
        <f>(B134/B143*100)</f>
        <v>18.88373996919136</v>
      </c>
      <c r="G134" s="121">
        <f>(C134/C143*100)</f>
        <v>20.579685104566568</v>
      </c>
    </row>
    <row r="135" spans="1:7" ht="15.95" hidden="1" customHeight="1" x14ac:dyDescent="0.2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7"/>
        <v>-4179181.3099999726</v>
      </c>
      <c r="E135" s="120">
        <f t="shared" si="8"/>
        <v>-2.4740855241089799</v>
      </c>
      <c r="F135" s="121">
        <f>(B135/B143*100)</f>
        <v>2.8912608283534973</v>
      </c>
      <c r="G135" s="121">
        <f>(C135/C143*100)</f>
        <v>2.9896776534188221</v>
      </c>
    </row>
    <row r="136" spans="1:7" ht="15.95" hidden="1" customHeight="1" x14ac:dyDescent="0.2">
      <c r="A136" s="51" t="s">
        <v>16</v>
      </c>
      <c r="B136" s="119">
        <v>80018572.649999991</v>
      </c>
      <c r="C136" s="119">
        <f>'P.N.C. x Comp. x Ramos'!J203</f>
        <v>57055021.869999997</v>
      </c>
      <c r="D136" s="119">
        <f t="shared" si="7"/>
        <v>-22963550.779999994</v>
      </c>
      <c r="E136" s="120">
        <f t="shared" si="8"/>
        <v>-28.697776053119835</v>
      </c>
      <c r="F136" s="121">
        <f>(B136/B143*100)</f>
        <v>1.3696246629738247</v>
      </c>
      <c r="G136" s="121">
        <f>(C136/C143*100)</f>
        <v>1.0354322924906276</v>
      </c>
    </row>
    <row r="137" spans="1:7" ht="15.95" hidden="1" customHeight="1" x14ac:dyDescent="0.2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7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5.95" hidden="1" customHeight="1" x14ac:dyDescent="0.2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7"/>
        <v>20100792.23</v>
      </c>
      <c r="E138" s="120">
        <f>(D138/B138*100)</f>
        <v>127.84709387783589</v>
      </c>
      <c r="F138" s="121">
        <f>(B138/B143*100)</f>
        <v>0.26911201101071552</v>
      </c>
      <c r="G138" s="121">
        <f>(C138/C143*100)</f>
        <v>0.65012016513566673</v>
      </c>
    </row>
    <row r="139" spans="1:7" ht="15.95" hidden="1" customHeight="1" x14ac:dyDescent="0.2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7"/>
        <v>-7918489.3700000197</v>
      </c>
      <c r="E139" s="120">
        <f>(D139/B139*100)</f>
        <v>-7.2695716945859825</v>
      </c>
      <c r="F139" s="121">
        <f>(B139/B143*100)</f>
        <v>1.8644222686922989</v>
      </c>
      <c r="G139" s="121">
        <f>(C139/C143*100)</f>
        <v>1.8330892432566765</v>
      </c>
    </row>
    <row r="140" spans="1:7" ht="15.95" hidden="1" customHeight="1" x14ac:dyDescent="0.2">
      <c r="A140" s="51" t="s">
        <v>18</v>
      </c>
      <c r="B140" s="119">
        <v>276984201.87000006</v>
      </c>
      <c r="C140" s="119">
        <f>'P.N.C. x Comp. x Ramos'!N203</f>
        <v>281806873.52000004</v>
      </c>
      <c r="D140" s="119">
        <f t="shared" si="7"/>
        <v>4822671.6499999762</v>
      </c>
      <c r="E140" s="120">
        <f>(D140/B140*100)</f>
        <v>1.7411359988911757</v>
      </c>
      <c r="F140" s="121">
        <f>(B140/B143*100)</f>
        <v>4.7409542756355663</v>
      </c>
      <c r="G140" s="121">
        <f>(C140/C143*100)</f>
        <v>5.1142200550422814</v>
      </c>
    </row>
    <row r="141" spans="1:7" ht="15.95" hidden="1" customHeight="1" x14ac:dyDescent="0.2">
      <c r="A141" s="62" t="s">
        <v>31</v>
      </c>
      <c r="B141" s="63">
        <v>4968174055.789999</v>
      </c>
      <c r="C141" s="63">
        <f>SUM(C132:C140)</f>
        <v>4586068715.7200003</v>
      </c>
      <c r="D141" s="63">
        <f t="shared" si="7"/>
        <v>-382105340.06999874</v>
      </c>
      <c r="E141" s="64">
        <f>(D141/B141*100)</f>
        <v>-7.6910618625506144</v>
      </c>
      <c r="F141" s="65">
        <f>SUM(F132:F140)</f>
        <v>85.036929445362688</v>
      </c>
      <c r="G141" s="65">
        <f>SUM(G132:G140)</f>
        <v>83.227794648070088</v>
      </c>
    </row>
    <row r="142" spans="1:7" hidden="1" x14ac:dyDescent="0.2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">
      <c r="A143" s="55" t="s">
        <v>19</v>
      </c>
      <c r="B143" s="66">
        <f>(B131+B141)</f>
        <v>5842372353.039999</v>
      </c>
      <c r="C143" s="66">
        <f>(C131+C141)</f>
        <v>5510261007.29</v>
      </c>
      <c r="D143" s="66">
        <f>(C143-B143)</f>
        <v>-332111345.74999905</v>
      </c>
      <c r="E143" s="57">
        <f>(D143/B143*100)</f>
        <v>-5.6845289153333303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94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149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109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2019</v>
      </c>
      <c r="C167" s="190">
        <v>2020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7" t="s">
        <v>22</v>
      </c>
      <c r="E168" s="157" t="s">
        <v>24</v>
      </c>
      <c r="F168" s="157">
        <v>2019</v>
      </c>
      <c r="G168" s="157">
        <v>2020</v>
      </c>
    </row>
    <row r="169" spans="1:7" ht="15.95" hidden="1" customHeight="1" x14ac:dyDescent="0.2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5.95" hidden="1" customHeight="1" x14ac:dyDescent="0.2">
      <c r="A170" s="59" t="s">
        <v>13</v>
      </c>
      <c r="B170" s="119">
        <v>777362644.57999992</v>
      </c>
      <c r="C170" s="119">
        <f>'P.N.C. x Comp. x Ramos'!E269</f>
        <v>773452446.96827579</v>
      </c>
      <c r="D170" s="119">
        <f t="shared" ref="D170:D181" si="9">(C170-B170)</f>
        <v>-3910197.6117241383</v>
      </c>
      <c r="E170" s="120">
        <f t="shared" ref="E170:E176" si="10">(D170/B170*100)</f>
        <v>-0.50300816986604402</v>
      </c>
      <c r="F170" s="121">
        <f>(B170/B183*100)</f>
        <v>13.998574908248759</v>
      </c>
      <c r="G170" s="121">
        <f>(C170/C183*100)</f>
        <v>16.387056460813607</v>
      </c>
    </row>
    <row r="171" spans="1:7" ht="15.95" hidden="1" customHeight="1" x14ac:dyDescent="0.2">
      <c r="A171" s="62" t="s">
        <v>30</v>
      </c>
      <c r="B171" s="63">
        <v>806416503.58999991</v>
      </c>
      <c r="C171" s="63">
        <f>(C169+C170)</f>
        <v>794669386.73275852</v>
      </c>
      <c r="D171" s="63">
        <f t="shared" si="9"/>
        <v>-11747116.857241392</v>
      </c>
      <c r="E171" s="64">
        <f t="shared" si="10"/>
        <v>-1.4567059087885295</v>
      </c>
      <c r="F171" s="65">
        <f>(F169+F170)</f>
        <v>14.521770387940126</v>
      </c>
      <c r="G171" s="65">
        <f>(G169+G170)</f>
        <v>16.836577554462071</v>
      </c>
    </row>
    <row r="172" spans="1:7" ht="15.95" hidden="1" customHeight="1" x14ac:dyDescent="0.2">
      <c r="A172" s="59" t="s">
        <v>14</v>
      </c>
      <c r="B172" s="119">
        <v>1416999415.5599997</v>
      </c>
      <c r="C172" s="119">
        <f>'P.N.C. x Comp. x Ramos'!F269</f>
        <v>1265238772.439997</v>
      </c>
      <c r="D172" s="119">
        <f t="shared" si="9"/>
        <v>-151760643.12000275</v>
      </c>
      <c r="E172" s="120">
        <f t="shared" si="10"/>
        <v>-10.710000403213066</v>
      </c>
      <c r="F172" s="121">
        <f>(B172/B183*100)</f>
        <v>25.517012686374347</v>
      </c>
      <c r="G172" s="121">
        <f>(C172/C183*100)</f>
        <v>26.806482133005833</v>
      </c>
    </row>
    <row r="173" spans="1:7" ht="15.95" hidden="1" customHeight="1" x14ac:dyDescent="0.2">
      <c r="A173" s="59" t="s">
        <v>15</v>
      </c>
      <c r="B173" s="119">
        <v>39870430.099999994</v>
      </c>
      <c r="C173" s="119">
        <f>'P.N.C. x Comp. x Ramos'!G269</f>
        <v>69445904.434137926</v>
      </c>
      <c r="D173" s="119">
        <f t="shared" si="9"/>
        <v>29575474.334137931</v>
      </c>
      <c r="E173" s="120">
        <f t="shared" si="10"/>
        <v>74.17896987807498</v>
      </c>
      <c r="F173" s="121">
        <f>(B173/B183*100)</f>
        <v>0.71797790422576424</v>
      </c>
      <c r="G173" s="121">
        <f>(C173/C183*100)</f>
        <v>1.4713431464276707</v>
      </c>
    </row>
    <row r="174" spans="1:7" ht="15.95" hidden="1" customHeight="1" x14ac:dyDescent="0.2">
      <c r="A174" s="59" t="s">
        <v>27</v>
      </c>
      <c r="B174" s="119">
        <v>1419951706.4799995</v>
      </c>
      <c r="C174" s="119">
        <f>'P.N.C. x Comp. x Ramos'!H269</f>
        <v>1305638291.1427591</v>
      </c>
      <c r="D174" s="119">
        <f t="shared" si="9"/>
        <v>-114313415.33724046</v>
      </c>
      <c r="E174" s="120">
        <f t="shared" si="10"/>
        <v>-8.0505143108436137</v>
      </c>
      <c r="F174" s="121">
        <f>(B174/B183*100)</f>
        <v>25.570176889571801</v>
      </c>
      <c r="G174" s="121">
        <f>(C174/C183*100)</f>
        <v>27.662422529298887</v>
      </c>
    </row>
    <row r="175" spans="1:7" ht="15.95" hidden="1" customHeight="1" x14ac:dyDescent="0.2">
      <c r="A175" s="59" t="s">
        <v>35</v>
      </c>
      <c r="B175" s="119">
        <v>22827439.470000003</v>
      </c>
      <c r="C175" s="119">
        <f>'P.N.C. x Comp. x Ramos'!I269</f>
        <v>46420270.98172415</v>
      </c>
      <c r="D175" s="119">
        <f t="shared" si="9"/>
        <v>23592831.511724148</v>
      </c>
      <c r="E175" s="120">
        <f t="shared" si="10"/>
        <v>103.352947415456</v>
      </c>
      <c r="F175" s="121">
        <f>(B175/B183*100)</f>
        <v>0.41107149103744173</v>
      </c>
      <c r="G175" s="121">
        <f>(C175/C183*100)</f>
        <v>0.98350144793708549</v>
      </c>
    </row>
    <row r="176" spans="1:7" ht="15.95" hidden="1" customHeight="1" x14ac:dyDescent="0.2">
      <c r="A176" s="59" t="s">
        <v>16</v>
      </c>
      <c r="B176" s="119">
        <v>58844393.590000011</v>
      </c>
      <c r="C176" s="119">
        <f>'P.N.C. x Comp. x Ramos'!J269</f>
        <v>41463015.184827581</v>
      </c>
      <c r="D176" s="119">
        <f t="shared" si="9"/>
        <v>-17381378.40517243</v>
      </c>
      <c r="E176" s="120">
        <f t="shared" si="10"/>
        <v>-29.53786647250999</v>
      </c>
      <c r="F176" s="121">
        <f>(B176/B183*100)</f>
        <v>1.0596568504332291</v>
      </c>
      <c r="G176" s="121">
        <f>(C176/C183*100)</f>
        <v>0.87847258552562357</v>
      </c>
    </row>
    <row r="177" spans="1:7" ht="15.95" hidden="1" customHeight="1" x14ac:dyDescent="0.2">
      <c r="A177" s="59" t="s">
        <v>36</v>
      </c>
      <c r="B177" s="119">
        <v>1370396088.27</v>
      </c>
      <c r="C177" s="119">
        <f>'P.N.C. x Comp. x Ramos'!K269</f>
        <v>863897894.86896527</v>
      </c>
      <c r="D177" s="119">
        <f t="shared" si="9"/>
        <v>-506498193.40103471</v>
      </c>
      <c r="E177" s="120">
        <f>(D177/B177*100)</f>
        <v>-36.959985345583</v>
      </c>
      <c r="F177" s="121">
        <f>(B177/B183*100)</f>
        <v>24.677790255773544</v>
      </c>
      <c r="G177" s="121">
        <f>(C177/C183*100)</f>
        <v>18.303314748161124</v>
      </c>
    </row>
    <row r="178" spans="1:7" ht="15.95" hidden="1" customHeight="1" x14ac:dyDescent="0.2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9"/>
        <v>18666143.93</v>
      </c>
      <c r="E178" s="120">
        <f>(D178/B178*100)</f>
        <v>120.11873215896489</v>
      </c>
      <c r="F178" s="121">
        <f>(B178/B183*100)</f>
        <v>0.2798362865455144</v>
      </c>
      <c r="G178" s="121">
        <f>(C178/C183*100)</f>
        <v>0.72471659405228461</v>
      </c>
    </row>
    <row r="179" spans="1:7" ht="15.95" hidden="1" customHeight="1" x14ac:dyDescent="0.2">
      <c r="A179" s="59" t="s">
        <v>17</v>
      </c>
      <c r="B179" s="119">
        <v>76773984.969999999</v>
      </c>
      <c r="C179" s="119">
        <f>'P.N.C. x Comp. x Ramos'!M269</f>
        <v>49282378.418965526</v>
      </c>
      <c r="D179" s="119">
        <f t="shared" si="9"/>
        <v>-27491606.551034473</v>
      </c>
      <c r="E179" s="120">
        <f>(D179/B179*100)</f>
        <v>-35.808492371181487</v>
      </c>
      <c r="F179" s="121">
        <f>(B179/B183*100)</f>
        <v>1.3825289742189395</v>
      </c>
      <c r="G179" s="121">
        <f>(C179/C183*100)</f>
        <v>1.0441406202027241</v>
      </c>
    </row>
    <row r="180" spans="1:7" ht="15.95" hidden="1" customHeight="1" x14ac:dyDescent="0.2">
      <c r="A180" s="59" t="s">
        <v>18</v>
      </c>
      <c r="B180" s="119">
        <v>325535880.32000005</v>
      </c>
      <c r="C180" s="119">
        <f>'P.N.C. x Comp. x Ramos'!N269</f>
        <v>249636788.29034474</v>
      </c>
      <c r="D180" s="119">
        <f t="shared" si="9"/>
        <v>-75899092.029655308</v>
      </c>
      <c r="E180" s="120">
        <f>(D180/B180*100)</f>
        <v>-23.315123345250576</v>
      </c>
      <c r="F180" s="121">
        <f>(B180/B183*100)</f>
        <v>5.86217827387929</v>
      </c>
      <c r="G180" s="121">
        <f>(C180/C183*100)</f>
        <v>5.2890286409267029</v>
      </c>
    </row>
    <row r="181" spans="1:7" ht="15.95" hidden="1" customHeight="1" x14ac:dyDescent="0.2">
      <c r="A181" s="62" t="s">
        <v>31</v>
      </c>
      <c r="B181" s="63">
        <v>4746739083.1399994</v>
      </c>
      <c r="C181" s="63">
        <f>SUM(C172:C180)</f>
        <v>3925229204.0717211</v>
      </c>
      <c r="D181" s="63">
        <f t="shared" si="9"/>
        <v>-821509879.06827831</v>
      </c>
      <c r="E181" s="64">
        <f>(D181/B181*100)</f>
        <v>-17.306826111134047</v>
      </c>
      <c r="F181" s="65">
        <f>SUM(F172:F180)</f>
        <v>85.478229612059891</v>
      </c>
      <c r="G181" s="65">
        <f>SUM(G172:G180)</f>
        <v>83.163422445537933</v>
      </c>
    </row>
    <row r="182" spans="1:7" hidden="1" x14ac:dyDescent="0.2">
      <c r="A182" s="118"/>
      <c r="B182" s="136"/>
      <c r="C182" s="136"/>
      <c r="D182" s="136"/>
      <c r="E182" s="168"/>
      <c r="F182" s="137"/>
      <c r="G182" s="137"/>
    </row>
    <row r="183" spans="1:7" ht="18" hidden="1" customHeight="1" x14ac:dyDescent="0.2">
      <c r="A183" s="55" t="s">
        <v>19</v>
      </c>
      <c r="B183" s="66">
        <f>(B171+B181)</f>
        <v>5553155586.7299995</v>
      </c>
      <c r="C183" s="66">
        <f>(C171+C181)</f>
        <v>4719898590.8044796</v>
      </c>
      <c r="D183" s="66">
        <f>(C183-B183)</f>
        <v>-833256995.92551994</v>
      </c>
      <c r="E183" s="57">
        <f>(D183/B183*100)</f>
        <v>-15.005108049136926</v>
      </c>
      <c r="F183" s="67">
        <f>(F171+F181)</f>
        <v>100.00000000000001</v>
      </c>
      <c r="G183" s="67">
        <f>(G171+G181)</f>
        <v>100</v>
      </c>
    </row>
    <row r="184" spans="1:7" hidden="1" x14ac:dyDescent="0.2">
      <c r="A184" s="81" t="s">
        <v>94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hidden="1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hidden="1" x14ac:dyDescent="0.2">
      <c r="A203" s="187" t="s">
        <v>150</v>
      </c>
      <c r="B203" s="187"/>
      <c r="C203" s="187"/>
      <c r="D203" s="187"/>
      <c r="E203" s="187"/>
      <c r="F203" s="187"/>
      <c r="G203" s="187"/>
    </row>
    <row r="204" spans="1:8" hidden="1" x14ac:dyDescent="0.2">
      <c r="A204" s="187" t="s">
        <v>109</v>
      </c>
      <c r="B204" s="187"/>
      <c r="C204" s="187"/>
      <c r="D204" s="187"/>
      <c r="E204" s="187"/>
      <c r="F204" s="187"/>
      <c r="G204" s="187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0" t="s">
        <v>20</v>
      </c>
      <c r="B207" s="190">
        <v>2019</v>
      </c>
      <c r="C207" s="190">
        <v>2020</v>
      </c>
      <c r="D207" s="190" t="s">
        <v>29</v>
      </c>
      <c r="E207" s="190"/>
      <c r="F207" s="190" t="s">
        <v>62</v>
      </c>
      <c r="G207" s="190"/>
    </row>
    <row r="208" spans="1:8" ht="19.5" hidden="1" customHeight="1" x14ac:dyDescent="0.2">
      <c r="A208" s="190"/>
      <c r="B208" s="190"/>
      <c r="C208" s="190"/>
      <c r="D208" s="157" t="s">
        <v>22</v>
      </c>
      <c r="E208" s="157" t="s">
        <v>24</v>
      </c>
      <c r="F208" s="157">
        <v>2019</v>
      </c>
      <c r="G208" s="157">
        <v>2020</v>
      </c>
      <c r="H208" s="27"/>
    </row>
    <row r="209" spans="1:8" ht="15.95" hidden="1" customHeight="1" x14ac:dyDescent="0.2">
      <c r="A209" s="59" t="s">
        <v>12</v>
      </c>
      <c r="B209" s="119">
        <v>35962977.830000006</v>
      </c>
      <c r="C209" s="128">
        <f>'P.N.C. x Comp. x Ramos'!D335</f>
        <v>22944657.975172415</v>
      </c>
      <c r="D209" s="128">
        <f>(C209-B209)</f>
        <v>-13018319.85482759</v>
      </c>
      <c r="E209" s="129">
        <f>(D209/B209*100)</f>
        <v>-36.199226650157485</v>
      </c>
      <c r="F209" s="130">
        <f>(B209/B223*100)</f>
        <v>0.58435835429224581</v>
      </c>
      <c r="G209" s="130">
        <f>(C209/C223*100)</f>
        <v>0.44942930709695306</v>
      </c>
      <c r="H209" s="7"/>
    </row>
    <row r="210" spans="1:8" ht="15.95" hidden="1" customHeight="1" x14ac:dyDescent="0.2">
      <c r="A210" s="59" t="s">
        <v>13</v>
      </c>
      <c r="B210" s="119">
        <v>954259070.00999975</v>
      </c>
      <c r="C210" s="128">
        <f>'P.N.C. x Comp. x Ramos'!E335</f>
        <v>726708672.17898297</v>
      </c>
      <c r="D210" s="128">
        <f t="shared" ref="D210:D221" si="11">(C210-B210)</f>
        <v>-227550397.83101678</v>
      </c>
      <c r="E210" s="129">
        <f t="shared" ref="E210:E216" si="12">(D210/B210*100)</f>
        <v>-23.845767358400089</v>
      </c>
      <c r="F210" s="130">
        <f>(B210/B223*100)</f>
        <v>15.505647567769623</v>
      </c>
      <c r="G210" s="130">
        <f>(C210/C223*100)</f>
        <v>14.234432056130611</v>
      </c>
      <c r="H210" s="7"/>
    </row>
    <row r="211" spans="1:8" ht="15.95" hidden="1" customHeight="1" x14ac:dyDescent="0.2">
      <c r="A211" s="62" t="s">
        <v>30</v>
      </c>
      <c r="B211" s="63">
        <v>990222047.83999979</v>
      </c>
      <c r="C211" s="63">
        <f>(C209+C210)</f>
        <v>749653330.15415537</v>
      </c>
      <c r="D211" s="63">
        <f t="shared" si="11"/>
        <v>-240568717.68584442</v>
      </c>
      <c r="E211" s="64">
        <f t="shared" si="12"/>
        <v>-24.294421459369033</v>
      </c>
      <c r="F211" s="65">
        <f>(F209+F210)</f>
        <v>16.09000592206187</v>
      </c>
      <c r="G211" s="65">
        <f>(G209+G210)</f>
        <v>14.683861363227564</v>
      </c>
      <c r="H211" s="2"/>
    </row>
    <row r="212" spans="1:8" ht="15.95" hidden="1" customHeight="1" x14ac:dyDescent="0.2">
      <c r="A212" s="59" t="s">
        <v>14</v>
      </c>
      <c r="B212" s="119">
        <v>1476945868.9500005</v>
      </c>
      <c r="C212" s="128">
        <f>'P.N.C. x Comp. x Ramos'!F335</f>
        <v>1631587601.0400002</v>
      </c>
      <c r="D212" s="128">
        <f t="shared" si="11"/>
        <v>154641732.08999968</v>
      </c>
      <c r="E212" s="129">
        <f t="shared" si="12"/>
        <v>10.47037236374401</v>
      </c>
      <c r="F212" s="130">
        <f>(B212/B223*100)</f>
        <v>23.998726174404595</v>
      </c>
      <c r="G212" s="130">
        <f>(C212/C223*100)</f>
        <v>31.958780374797762</v>
      </c>
      <c r="H212" s="7"/>
    </row>
    <row r="213" spans="1:8" ht="15.95" hidden="1" customHeight="1" x14ac:dyDescent="0.2">
      <c r="A213" s="59" t="s">
        <v>15</v>
      </c>
      <c r="B213" s="119">
        <v>67960392.120000005</v>
      </c>
      <c r="C213" s="128">
        <f>'P.N.C. x Comp. x Ramos'!G335</f>
        <v>52739288.209310345</v>
      </c>
      <c r="D213" s="128">
        <f t="shared" si="11"/>
        <v>-15221103.910689659</v>
      </c>
      <c r="E213" s="129">
        <f t="shared" si="12"/>
        <v>-22.39702190624979</v>
      </c>
      <c r="F213" s="130">
        <f>(B213/B223*100)</f>
        <v>1.1042807156856318</v>
      </c>
      <c r="G213" s="130">
        <f>(C213/C223*100)</f>
        <v>1.0330326903257641</v>
      </c>
      <c r="H213" s="7"/>
    </row>
    <row r="214" spans="1:8" ht="15.95" hidden="1" customHeight="1" x14ac:dyDescent="0.2">
      <c r="A214" s="59" t="s">
        <v>27</v>
      </c>
      <c r="B214" s="119">
        <v>1457661086.0400002</v>
      </c>
      <c r="C214" s="128">
        <f>'P.N.C. x Comp. x Ramos'!H335</f>
        <v>1158619375.2475855</v>
      </c>
      <c r="D214" s="128">
        <f t="shared" si="11"/>
        <v>-299041710.79241467</v>
      </c>
      <c r="E214" s="129">
        <f t="shared" si="12"/>
        <v>-20.51517418255402</v>
      </c>
      <c r="F214" s="130">
        <f>(B214/B223*100)</f>
        <v>23.685369920719442</v>
      </c>
      <c r="G214" s="130">
        <f>(C214/C223*100)</f>
        <v>22.694498369514882</v>
      </c>
      <c r="H214" s="7"/>
    </row>
    <row r="215" spans="1:8" ht="15.95" hidden="1" customHeight="1" x14ac:dyDescent="0.2">
      <c r="A215" s="59" t="s">
        <v>35</v>
      </c>
      <c r="B215" s="119">
        <v>37566921.910000019</v>
      </c>
      <c r="C215" s="128">
        <f>'P.N.C. x Comp. x Ramos'!I335</f>
        <v>20266525.586206894</v>
      </c>
      <c r="D215" s="128">
        <f t="shared" si="11"/>
        <v>-17300396.323793124</v>
      </c>
      <c r="E215" s="129">
        <f t="shared" si="12"/>
        <v>-46.052206154233502</v>
      </c>
      <c r="F215" s="130">
        <f>(B215/B223*100)</f>
        <v>0.61042066001665463</v>
      </c>
      <c r="G215" s="130">
        <f>(C215/C223*100)</f>
        <v>0.39697129333230735</v>
      </c>
      <c r="H215" s="7"/>
    </row>
    <row r="216" spans="1:8" ht="15.95" hidden="1" customHeight="1" x14ac:dyDescent="0.2">
      <c r="A216" s="59" t="s">
        <v>16</v>
      </c>
      <c r="B216" s="119">
        <v>64430252.5</v>
      </c>
      <c r="C216" s="128">
        <f>'P.N.C. x Comp. x Ramos'!J335</f>
        <v>59387651.081724137</v>
      </c>
      <c r="D216" s="128">
        <f t="shared" si="11"/>
        <v>-5042601.4182758629</v>
      </c>
      <c r="E216" s="129">
        <f t="shared" si="12"/>
        <v>-7.8264498781467031</v>
      </c>
      <c r="F216" s="130">
        <f>(B216/B223*100)</f>
        <v>1.0469198767552073</v>
      </c>
      <c r="G216" s="130">
        <f>(C216/C223*100)</f>
        <v>1.1632577354021043</v>
      </c>
      <c r="H216" s="7"/>
    </row>
    <row r="217" spans="1:8" ht="15.95" hidden="1" customHeight="1" x14ac:dyDescent="0.2">
      <c r="A217" s="59" t="s">
        <v>36</v>
      </c>
      <c r="B217" s="119">
        <v>1603991606.95</v>
      </c>
      <c r="C217" s="128">
        <f>'P.N.C. x Comp. x Ramos'!K335</f>
        <v>1071331742.7462072</v>
      </c>
      <c r="D217" s="128">
        <f t="shared" si="11"/>
        <v>-532659864.20379281</v>
      </c>
      <c r="E217" s="129">
        <f>(D217/B217*100)</f>
        <v>-33.208394725746032</v>
      </c>
      <c r="F217" s="130">
        <f>(B217/B223*100)</f>
        <v>26.063077984437218</v>
      </c>
      <c r="G217" s="130">
        <f>(C217/C223*100)</f>
        <v>20.98474875216705</v>
      </c>
      <c r="H217" s="7"/>
    </row>
    <row r="218" spans="1:8" ht="15.95" hidden="1" customHeight="1" x14ac:dyDescent="0.2">
      <c r="A218" s="59" t="s">
        <v>34</v>
      </c>
      <c r="B218" s="119">
        <v>17887370.66</v>
      </c>
      <c r="C218" s="128">
        <f>'P.N.C. x Comp. x Ramos'!L335</f>
        <v>33348838.690000001</v>
      </c>
      <c r="D218" s="128">
        <f t="shared" si="11"/>
        <v>15461468.030000001</v>
      </c>
      <c r="E218" s="129">
        <f>(D218/B218*100)</f>
        <v>86.437902606754619</v>
      </c>
      <c r="F218" s="152">
        <f>(B218/B223*100)</f>
        <v>0.29064986027863093</v>
      </c>
      <c r="G218" s="152">
        <f>(C218/C223*100)</f>
        <v>0.6532215682252781</v>
      </c>
      <c r="H218" s="7"/>
    </row>
    <row r="219" spans="1:8" ht="15.95" hidden="1" customHeight="1" x14ac:dyDescent="0.2">
      <c r="A219" s="59" t="s">
        <v>17</v>
      </c>
      <c r="B219" s="119">
        <v>122862035.82999998</v>
      </c>
      <c r="C219" s="128">
        <f>'P.N.C. x Comp. x Ramos'!M335</f>
        <v>74791910.620689735</v>
      </c>
      <c r="D219" s="128">
        <f t="shared" si="11"/>
        <v>-48070125.209310248</v>
      </c>
      <c r="E219" s="129">
        <f>(D219/B219*100)</f>
        <v>-39.125287876413871</v>
      </c>
      <c r="F219" s="130">
        <f>(B219/B223*100)</f>
        <v>1.9963713072370382</v>
      </c>
      <c r="G219" s="130">
        <f>(C219/C223*100)</f>
        <v>1.4649892189757625</v>
      </c>
      <c r="H219" s="7"/>
    </row>
    <row r="220" spans="1:8" ht="15.95" hidden="1" customHeight="1" x14ac:dyDescent="0.2">
      <c r="A220" s="59" t="s">
        <v>18</v>
      </c>
      <c r="B220" s="119">
        <v>314740182.1500001</v>
      </c>
      <c r="C220" s="128">
        <f>'P.N.C. x Comp. x Ramos'!N335</f>
        <v>253561178.4648194</v>
      </c>
      <c r="D220" s="128">
        <f t="shared" si="11"/>
        <v>-61179003.685180694</v>
      </c>
      <c r="E220" s="129">
        <f>(D220/B220*100)</f>
        <v>-19.437938704637265</v>
      </c>
      <c r="F220" s="130">
        <f>(B220/B223*100)</f>
        <v>5.1141775784037105</v>
      </c>
      <c r="G220" s="130">
        <f>(C220/C223*100)</f>
        <v>4.9666386340315158</v>
      </c>
      <c r="H220" s="7"/>
    </row>
    <row r="221" spans="1:8" ht="15.95" hidden="1" customHeight="1" x14ac:dyDescent="0.2">
      <c r="A221" s="62" t="s">
        <v>31</v>
      </c>
      <c r="B221" s="63">
        <v>5164045717.1100006</v>
      </c>
      <c r="C221" s="63">
        <f>SUM(C212:C220)</f>
        <v>4355634111.6865435</v>
      </c>
      <c r="D221" s="63">
        <f t="shared" si="11"/>
        <v>-808411605.42345715</v>
      </c>
      <c r="E221" s="64">
        <f>(D221/B221*100)</f>
        <v>-15.654617517132971</v>
      </c>
      <c r="F221" s="65">
        <f>SUM(F212:F220)</f>
        <v>83.909994077938137</v>
      </c>
      <c r="G221" s="65">
        <f>SUM(G212:G220)</f>
        <v>85.316138636772422</v>
      </c>
      <c r="H221" s="7"/>
    </row>
    <row r="222" spans="1:8" ht="15.95" hidden="1" customHeight="1" x14ac:dyDescent="0.2">
      <c r="A222" s="118"/>
      <c r="B222" s="136"/>
      <c r="C222" s="136"/>
      <c r="D222" s="136"/>
      <c r="E222" s="168"/>
      <c r="F222" s="137"/>
      <c r="G222" s="137"/>
      <c r="H222" s="4"/>
    </row>
    <row r="223" spans="1:8" ht="18" hidden="1" customHeight="1" x14ac:dyDescent="0.2">
      <c r="A223" s="55" t="s">
        <v>19</v>
      </c>
      <c r="B223" s="66">
        <f>(B211+B221)</f>
        <v>6154267764.9500008</v>
      </c>
      <c r="C223" s="66">
        <f>(C211+C221)</f>
        <v>5105287441.8406992</v>
      </c>
      <c r="D223" s="66">
        <f>(C223-B223)</f>
        <v>-1048980323.1093016</v>
      </c>
      <c r="E223" s="57">
        <f>(D223/B223*100)</f>
        <v>-17.044762483093287</v>
      </c>
      <c r="F223" s="67">
        <f>(F211+F221)</f>
        <v>100</v>
      </c>
      <c r="G223" s="67">
        <f>(G211+G221)</f>
        <v>99.999999999999986</v>
      </c>
    </row>
    <row r="224" spans="1:8" hidden="1" x14ac:dyDescent="0.2">
      <c r="A224" s="81" t="s">
        <v>94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151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109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2019</v>
      </c>
      <c r="C246" s="190">
        <v>2020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7" t="s">
        <v>22</v>
      </c>
      <c r="E247" s="157" t="s">
        <v>24</v>
      </c>
      <c r="F247" s="157">
        <v>2019</v>
      </c>
      <c r="G247" s="157">
        <v>2020</v>
      </c>
    </row>
    <row r="248" spans="1:7" ht="15.95" hidden="1" customHeight="1" x14ac:dyDescent="0.2">
      <c r="A248" s="59" t="s">
        <v>12</v>
      </c>
      <c r="B248" s="48">
        <v>30960239.479999997</v>
      </c>
      <c r="C248" s="48">
        <f>'P.N.C. x Comp. x Ramos'!D400</f>
        <v>32341297.828965515</v>
      </c>
      <c r="D248" s="48">
        <f>(C248-B248)</f>
        <v>1381058.3489655182</v>
      </c>
      <c r="E248" s="60">
        <f>(D248/B248*100)</f>
        <v>4.4607482763745026</v>
      </c>
      <c r="F248" s="61">
        <f>(B248/B262*100)</f>
        <v>0.56097710633042297</v>
      </c>
      <c r="G248" s="131">
        <f>(C248/C262*100)</f>
        <v>0.53707517568740692</v>
      </c>
    </row>
    <row r="249" spans="1:7" ht="15.95" hidden="1" customHeight="1" x14ac:dyDescent="0.2">
      <c r="A249" s="59" t="s">
        <v>13</v>
      </c>
      <c r="B249" s="48">
        <v>830947671.09000027</v>
      </c>
      <c r="C249" s="48">
        <f>'P.N.C. x Comp. x Ramos'!E400</f>
        <v>754956242.99241388</v>
      </c>
      <c r="D249" s="48">
        <f t="shared" ref="D249:D260" si="13">(C249-B249)</f>
        <v>-75991428.097586393</v>
      </c>
      <c r="E249" s="60">
        <f t="shared" ref="E249:E255" si="14">(D249/B249*100)</f>
        <v>-9.1451520644981432</v>
      </c>
      <c r="F249" s="61">
        <f>(B249/B262*100)</f>
        <v>15.056169715392409</v>
      </c>
      <c r="G249" s="131">
        <f>(C249/C262*100)</f>
        <v>12.537167153456341</v>
      </c>
    </row>
    <row r="250" spans="1:7" ht="15.95" hidden="1" customHeight="1" x14ac:dyDescent="0.2">
      <c r="A250" s="62" t="s">
        <v>30</v>
      </c>
      <c r="B250" s="63">
        <v>861907910.57000029</v>
      </c>
      <c r="C250" s="63">
        <f>(C248+C249)</f>
        <v>787297540.82137942</v>
      </c>
      <c r="D250" s="63">
        <f t="shared" si="13"/>
        <v>-74610369.748620868</v>
      </c>
      <c r="E250" s="64">
        <f t="shared" si="14"/>
        <v>-8.65642011561064</v>
      </c>
      <c r="F250" s="65">
        <f>(F248+F249)</f>
        <v>15.617146821722832</v>
      </c>
      <c r="G250" s="132">
        <f>(G248+G249)</f>
        <v>13.074242329143749</v>
      </c>
    </row>
    <row r="251" spans="1:7" ht="15.95" hidden="1" customHeight="1" x14ac:dyDescent="0.2">
      <c r="A251" s="59" t="s">
        <v>14</v>
      </c>
      <c r="B251" s="48">
        <v>1371246033.4100001</v>
      </c>
      <c r="C251" s="48">
        <f>'P.N.C. x Comp. x Ramos'!F400</f>
        <v>1635319108.8900001</v>
      </c>
      <c r="D251" s="48">
        <f t="shared" si="13"/>
        <v>264073075.48000002</v>
      </c>
      <c r="E251" s="60">
        <f t="shared" si="14"/>
        <v>19.257891658093325</v>
      </c>
      <c r="F251" s="61">
        <f>(B251/B262*100)</f>
        <v>24.845984553392491</v>
      </c>
      <c r="G251" s="131">
        <f>(C251/C262*100)</f>
        <v>27.156897115163297</v>
      </c>
    </row>
    <row r="252" spans="1:7" ht="15.95" hidden="1" customHeight="1" x14ac:dyDescent="0.2">
      <c r="A252" s="59" t="s">
        <v>15</v>
      </c>
      <c r="B252" s="48">
        <v>78368182.340000004</v>
      </c>
      <c r="C252" s="48">
        <f>'P.N.C. x Comp. x Ramos'!G400</f>
        <v>47185441.086206906</v>
      </c>
      <c r="D252" s="48">
        <f t="shared" si="13"/>
        <v>-31182741.253793098</v>
      </c>
      <c r="E252" s="60">
        <f t="shared" si="14"/>
        <v>-39.790052956066937</v>
      </c>
      <c r="F252" s="61">
        <f>(B252/B262*100)</f>
        <v>1.4199746802949524</v>
      </c>
      <c r="G252" s="131">
        <f>(C252/C262*100)</f>
        <v>0.78358417139850967</v>
      </c>
    </row>
    <row r="253" spans="1:7" ht="15.95" hidden="1" customHeight="1" x14ac:dyDescent="0.2">
      <c r="A253" s="59" t="s">
        <v>27</v>
      </c>
      <c r="B253" s="48">
        <v>1377478846.45</v>
      </c>
      <c r="C253" s="48">
        <f>'P.N.C. x Comp. x Ramos'!H400</f>
        <v>1756736692.3068967</v>
      </c>
      <c r="D253" s="48">
        <f t="shared" si="13"/>
        <v>379257845.85689664</v>
      </c>
      <c r="E253" s="60">
        <f t="shared" si="14"/>
        <v>27.532752813904139</v>
      </c>
      <c r="F253" s="61">
        <f>(B253/B262*100)</f>
        <v>24.958918609530411</v>
      </c>
      <c r="G253" s="131">
        <f>(C253/C262*100)</f>
        <v>29.173216011517738</v>
      </c>
    </row>
    <row r="254" spans="1:7" ht="15.95" hidden="1" customHeight="1" x14ac:dyDescent="0.2">
      <c r="A254" s="59" t="s">
        <v>35</v>
      </c>
      <c r="B254" s="48">
        <v>26392560.739999995</v>
      </c>
      <c r="C254" s="48">
        <f>'P.N.C. x Comp. x Ramos'!I400</f>
        <v>28249184.337241378</v>
      </c>
      <c r="D254" s="48">
        <f t="shared" si="13"/>
        <v>1856623.597241383</v>
      </c>
      <c r="E254" s="60">
        <f t="shared" si="14"/>
        <v>7.0346474354325323</v>
      </c>
      <c r="F254" s="61">
        <f>(B254/B262*100)</f>
        <v>0.47821407719211623</v>
      </c>
      <c r="G254" s="131">
        <f>(C254/C262*100)</f>
        <v>0.46911956722285797</v>
      </c>
    </row>
    <row r="255" spans="1:7" ht="15.95" hidden="1" customHeight="1" x14ac:dyDescent="0.2">
      <c r="A255" s="59" t="s">
        <v>16</v>
      </c>
      <c r="B255" s="48">
        <v>68484865.629999995</v>
      </c>
      <c r="C255" s="48">
        <f>'P.N.C. x Comp. x Ramos'!J400</f>
        <v>58739655.485517226</v>
      </c>
      <c r="D255" s="48">
        <f t="shared" si="13"/>
        <v>-9745210.1444827691</v>
      </c>
      <c r="E255" s="60">
        <f t="shared" si="14"/>
        <v>-14.229728064493493</v>
      </c>
      <c r="F255" s="61">
        <f>(B255/B262*100)</f>
        <v>1.2408961427240626</v>
      </c>
      <c r="G255" s="131">
        <f>(C255/C262*100)</f>
        <v>0.97545902321357203</v>
      </c>
    </row>
    <row r="256" spans="1:7" ht="15.95" hidden="1" customHeight="1" x14ac:dyDescent="0.2">
      <c r="A256" s="59" t="s">
        <v>36</v>
      </c>
      <c r="B256" s="48">
        <v>1277291738.6800003</v>
      </c>
      <c r="C256" s="48">
        <f>'P.N.C. x Comp. x Ramos'!K400</f>
        <v>1343622018.3170691</v>
      </c>
      <c r="D256" s="48">
        <f t="shared" si="13"/>
        <v>66330279.637068748</v>
      </c>
      <c r="E256" s="60">
        <f>(D256/B256*100)</f>
        <v>5.1930406835338081</v>
      </c>
      <c r="F256" s="61">
        <f>(B256/B262*100)</f>
        <v>23.143600809914066</v>
      </c>
      <c r="G256" s="131">
        <f>(C256/C262*100)</f>
        <v>22.312834672293373</v>
      </c>
    </row>
    <row r="257" spans="1:7" ht="15.95" hidden="1" customHeight="1" x14ac:dyDescent="0.2">
      <c r="A257" s="59" t="s">
        <v>34</v>
      </c>
      <c r="B257" s="48">
        <v>40382250.880000003</v>
      </c>
      <c r="C257" s="48">
        <f>'P.N.C. x Comp. x Ramos'!L400</f>
        <v>31682172.280000001</v>
      </c>
      <c r="D257" s="48">
        <f t="shared" si="13"/>
        <v>-8700078.6000000015</v>
      </c>
      <c r="E257" s="60">
        <f>(D257/B257*100)</f>
        <v>-21.544313183168459</v>
      </c>
      <c r="F257" s="61">
        <f>(B257/B262*100)</f>
        <v>0.73169712593487923</v>
      </c>
      <c r="G257" s="131">
        <f>(C257/C262*100)</f>
        <v>0.52612941921582645</v>
      </c>
    </row>
    <row r="258" spans="1:7" ht="15.95" hidden="1" customHeight="1" x14ac:dyDescent="0.2">
      <c r="A258" s="59" t="s">
        <v>17</v>
      </c>
      <c r="B258" s="48">
        <v>83157679.960000023</v>
      </c>
      <c r="C258" s="48">
        <f>'P.N.C. x Comp. x Ramos'!M400</f>
        <v>125611190.61068928</v>
      </c>
      <c r="D258" s="48">
        <f t="shared" si="13"/>
        <v>42453510.650689259</v>
      </c>
      <c r="E258" s="60">
        <f>(D258/B258*100)</f>
        <v>51.051821877558368</v>
      </c>
      <c r="F258" s="61">
        <f>(B258/B262*100)</f>
        <v>1.5067569068142175</v>
      </c>
      <c r="G258" s="131">
        <f>(C258/C262*100)</f>
        <v>2.0859599581411792</v>
      </c>
    </row>
    <row r="259" spans="1:7" ht="15.95" hidden="1" customHeight="1" x14ac:dyDescent="0.2">
      <c r="A259" s="59" t="s">
        <v>18</v>
      </c>
      <c r="B259" s="48">
        <v>334274419.40999997</v>
      </c>
      <c r="C259" s="48">
        <f>'P.N.C. x Comp. x Ramos'!N400</f>
        <v>207302050.00413796</v>
      </c>
      <c r="D259" s="48">
        <f t="shared" si="13"/>
        <v>-126972369.405862</v>
      </c>
      <c r="E259" s="60">
        <f>(D259/B259*100)</f>
        <v>-37.984470851814031</v>
      </c>
      <c r="F259" s="61">
        <f>(B259/B262*100)</f>
        <v>6.0568102724799715</v>
      </c>
      <c r="G259" s="131">
        <f>(C259/C262*100)</f>
        <v>3.4425577326898908</v>
      </c>
    </row>
    <row r="260" spans="1:7" ht="15.95" hidden="1" customHeight="1" x14ac:dyDescent="0.2">
      <c r="A260" s="62" t="s">
        <v>31</v>
      </c>
      <c r="B260" s="63">
        <v>4657076577.5</v>
      </c>
      <c r="C260" s="63">
        <f>SUM(C251:C259)</f>
        <v>5234447513.3177586</v>
      </c>
      <c r="D260" s="63">
        <f t="shared" si="13"/>
        <v>577370935.81775856</v>
      </c>
      <c r="E260" s="64">
        <f>(D260/B260*100)</f>
        <v>12.39771187373735</v>
      </c>
      <c r="F260" s="65">
        <f>SUM(F251:F259)</f>
        <v>84.382853178277173</v>
      </c>
      <c r="G260" s="132">
        <f>SUM(G251:G259)</f>
        <v>86.925757670856228</v>
      </c>
    </row>
    <row r="261" spans="1:7" ht="15.95" hidden="1" customHeight="1" x14ac:dyDescent="0.2">
      <c r="A261" s="118"/>
      <c r="B261" s="136"/>
      <c r="C261" s="136"/>
      <c r="D261" s="136"/>
      <c r="E261" s="139"/>
      <c r="F261" s="137"/>
      <c r="G261" s="169"/>
    </row>
    <row r="262" spans="1:7" ht="19.5" hidden="1" customHeight="1" x14ac:dyDescent="0.2">
      <c r="A262" s="55" t="s">
        <v>19</v>
      </c>
      <c r="B262" s="66">
        <f>(B250+B260)</f>
        <v>5518984488.0700006</v>
      </c>
      <c r="C262" s="66">
        <f>(C250+C260)</f>
        <v>6021745054.1391382</v>
      </c>
      <c r="D262" s="66">
        <f>(C262-B262)</f>
        <v>502760566.06913757</v>
      </c>
      <c r="E262" s="57">
        <f>(D262/B262*100)</f>
        <v>9.109657168921558</v>
      </c>
      <c r="F262" s="67">
        <f>(F250+F260)</f>
        <v>100</v>
      </c>
      <c r="G262" s="133">
        <f>(G250+G260)</f>
        <v>99.999999999999972</v>
      </c>
    </row>
    <row r="263" spans="1:7" hidden="1" x14ac:dyDescent="0.2">
      <c r="A263" s="81" t="s">
        <v>94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152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109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2019</v>
      </c>
      <c r="C285" s="190">
        <v>2020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7" t="s">
        <v>22</v>
      </c>
      <c r="E286" s="157" t="s">
        <v>24</v>
      </c>
      <c r="F286" s="157">
        <v>2019</v>
      </c>
      <c r="G286" s="157">
        <v>2020</v>
      </c>
    </row>
    <row r="287" spans="1:7" ht="15.95" hidden="1" customHeight="1" x14ac:dyDescent="0.2">
      <c r="A287" s="59" t="s">
        <v>12</v>
      </c>
      <c r="B287" s="128">
        <v>34970897.419999994</v>
      </c>
      <c r="C287" s="128">
        <f>'P.N.C. x Comp. x Ramos'!D466</f>
        <v>29025816.696551725</v>
      </c>
      <c r="D287" s="128">
        <f>(C287-B287)</f>
        <v>-5945080.7234482691</v>
      </c>
      <c r="E287" s="129">
        <f>(D287/B287*100)</f>
        <v>-17.000080529955898</v>
      </c>
      <c r="F287" s="130">
        <f>(B287/B301*100)</f>
        <v>0.53786593325857668</v>
      </c>
      <c r="G287" s="130">
        <f>(C287/C301*100)</f>
        <v>0.40798070028449462</v>
      </c>
    </row>
    <row r="288" spans="1:7" ht="15.95" hidden="1" customHeight="1" x14ac:dyDescent="0.2">
      <c r="A288" s="59" t="s">
        <v>13</v>
      </c>
      <c r="B288" s="128">
        <v>911035441.64999986</v>
      </c>
      <c r="C288" s="128">
        <f>'P.N.C. x Comp. x Ramos'!E466</f>
        <v>849635367.86482787</v>
      </c>
      <c r="D288" s="128">
        <f t="shared" ref="D288:D299" si="15">(C288-B288)</f>
        <v>-61400073.785171986</v>
      </c>
      <c r="E288" s="129">
        <f t="shared" ref="E288:E294" si="16">(D288/B288*100)</f>
        <v>-6.7395922242024664</v>
      </c>
      <c r="F288" s="130">
        <f>(B288/B301*100)</f>
        <v>14.012077590393071</v>
      </c>
      <c r="G288" s="130">
        <f>(C288/C301*100)</f>
        <v>11.942293854875304</v>
      </c>
    </row>
    <row r="289" spans="1:7" ht="15.95" hidden="1" customHeight="1" x14ac:dyDescent="0.2">
      <c r="A289" s="62" t="s">
        <v>30</v>
      </c>
      <c r="B289" s="63">
        <v>946006339.06999981</v>
      </c>
      <c r="C289" s="63">
        <f>(C287+C288)</f>
        <v>878661184.56137955</v>
      </c>
      <c r="D289" s="63">
        <f t="shared" si="15"/>
        <v>-67345154.508620262</v>
      </c>
      <c r="E289" s="64">
        <f t="shared" si="16"/>
        <v>-7.1188904056209559</v>
      </c>
      <c r="F289" s="65">
        <f>(F287+F288)</f>
        <v>14.549943523651647</v>
      </c>
      <c r="G289" s="65">
        <f>(G287+G288)</f>
        <v>12.3502745551598</v>
      </c>
    </row>
    <row r="290" spans="1:7" ht="15.95" hidden="1" customHeight="1" x14ac:dyDescent="0.2">
      <c r="A290" s="59" t="s">
        <v>14</v>
      </c>
      <c r="B290" s="128">
        <v>1951744983.8200002</v>
      </c>
      <c r="C290" s="128">
        <f>'P.N.C. x Comp. x Ramos'!F466</f>
        <v>1912046609.1899998</v>
      </c>
      <c r="D290" s="128">
        <f t="shared" si="15"/>
        <v>-39698374.630000353</v>
      </c>
      <c r="E290" s="129">
        <f t="shared" si="16"/>
        <v>-2.0339939366618367</v>
      </c>
      <c r="F290" s="130">
        <f>(B290/B301*100)</f>
        <v>30.0185930202843</v>
      </c>
      <c r="G290" s="130">
        <f>(C290/C301*100)</f>
        <v>26.875320090015002</v>
      </c>
    </row>
    <row r="291" spans="1:7" ht="15.95" hidden="1" customHeight="1" x14ac:dyDescent="0.2">
      <c r="A291" s="59" t="s">
        <v>15</v>
      </c>
      <c r="B291" s="128">
        <v>59056306.930000015</v>
      </c>
      <c r="C291" s="128">
        <f>'P.N.C. x Comp. x Ramos'!G466</f>
        <v>55708409.298620686</v>
      </c>
      <c r="D291" s="128">
        <f t="shared" si="15"/>
        <v>-3347897.6313793287</v>
      </c>
      <c r="E291" s="129">
        <f t="shared" si="16"/>
        <v>-5.6689925351201227</v>
      </c>
      <c r="F291" s="130">
        <f>(B291/B301*100)</f>
        <v>0.90830885064857492</v>
      </c>
      <c r="G291" s="130">
        <f>(C291/C301*100)</f>
        <v>0.78302554153753079</v>
      </c>
    </row>
    <row r="292" spans="1:7" ht="15.95" hidden="1" customHeight="1" x14ac:dyDescent="0.2">
      <c r="A292" s="59" t="s">
        <v>27</v>
      </c>
      <c r="B292" s="128">
        <v>1455909423.73</v>
      </c>
      <c r="C292" s="128">
        <f>'P.N.C. x Comp. x Ramos'!H466</f>
        <v>1948583147.6431038</v>
      </c>
      <c r="D292" s="128">
        <f t="shared" si="15"/>
        <v>492673723.91310382</v>
      </c>
      <c r="E292" s="129">
        <f t="shared" si="16"/>
        <v>33.839586164013369</v>
      </c>
      <c r="F292" s="130">
        <f>(B292/B301*100)</f>
        <v>22.392450257414446</v>
      </c>
      <c r="G292" s="130">
        <f>(C292/C301*100)</f>
        <v>27.388869896378925</v>
      </c>
    </row>
    <row r="293" spans="1:7" ht="15.95" hidden="1" customHeight="1" x14ac:dyDescent="0.2">
      <c r="A293" s="59" t="s">
        <v>35</v>
      </c>
      <c r="B293" s="128">
        <v>25619197.500000004</v>
      </c>
      <c r="C293" s="128">
        <f>'P.N.C. x Comp. x Ramos'!I466</f>
        <v>32315243.824137934</v>
      </c>
      <c r="D293" s="128">
        <f t="shared" si="15"/>
        <v>6696046.3241379298</v>
      </c>
      <c r="E293" s="129">
        <f t="shared" si="16"/>
        <v>26.136830882926482</v>
      </c>
      <c r="F293" s="130">
        <f>(B293/B301*100)</f>
        <v>0.39403317012941841</v>
      </c>
      <c r="G293" s="130">
        <f>(C293/C301*100)</f>
        <v>0.45421618771547773</v>
      </c>
    </row>
    <row r="294" spans="1:7" ht="15.95" hidden="1" customHeight="1" x14ac:dyDescent="0.2">
      <c r="A294" s="59" t="s">
        <v>16</v>
      </c>
      <c r="B294" s="128">
        <v>68313941.73999998</v>
      </c>
      <c r="C294" s="128">
        <f>'P.N.C. x Comp. x Ramos'!J466</f>
        <v>83589619.7437931</v>
      </c>
      <c r="D294" s="128">
        <f t="shared" si="15"/>
        <v>15275678.00379312</v>
      </c>
      <c r="E294" s="129">
        <f t="shared" si="16"/>
        <v>22.360996327706744</v>
      </c>
      <c r="F294" s="130">
        <f>(B294/B301*100)</f>
        <v>1.050694855990262</v>
      </c>
      <c r="G294" s="130">
        <f>(C294/C301*100)</f>
        <v>1.1749179000237664</v>
      </c>
    </row>
    <row r="295" spans="1:7" ht="15.95" hidden="1" customHeight="1" x14ac:dyDescent="0.2">
      <c r="A295" s="59" t="s">
        <v>36</v>
      </c>
      <c r="B295" s="128">
        <v>1433373223.9400005</v>
      </c>
      <c r="C295" s="128">
        <f>'P.N.C. x Comp. x Ramos'!K466</f>
        <v>1568068495.6906898</v>
      </c>
      <c r="D295" s="128">
        <f t="shared" si="15"/>
        <v>134695271.75068927</v>
      </c>
      <c r="E295" s="129">
        <f>(D295/B295*100)</f>
        <v>9.3970830137627477</v>
      </c>
      <c r="F295" s="130">
        <f>(B295/B301*100)</f>
        <v>22.045834784938251</v>
      </c>
      <c r="G295" s="130">
        <f>(C295/C301*100)</f>
        <v>22.04043695493823</v>
      </c>
    </row>
    <row r="296" spans="1:7" ht="15.95" hidden="1" customHeight="1" x14ac:dyDescent="0.2">
      <c r="A296" s="59" t="s">
        <v>34</v>
      </c>
      <c r="B296" s="128">
        <v>82771275.060000002</v>
      </c>
      <c r="C296" s="128">
        <f>'P.N.C. x Comp. x Ramos'!L466</f>
        <v>175350098.66</v>
      </c>
      <c r="D296" s="128">
        <f t="shared" si="15"/>
        <v>92578823.599999994</v>
      </c>
      <c r="E296" s="129">
        <f>(D296/B296*100)</f>
        <v>111.84897602808535</v>
      </c>
      <c r="F296" s="130">
        <f>(B296/B301*100)</f>
        <v>1.2730542362830006</v>
      </c>
      <c r="G296" s="130">
        <f>(C296/C301*100)</f>
        <v>2.4646836571100144</v>
      </c>
    </row>
    <row r="297" spans="1:7" ht="15.95" hidden="1" customHeight="1" x14ac:dyDescent="0.2">
      <c r="A297" s="59" t="s">
        <v>17</v>
      </c>
      <c r="B297" s="128">
        <v>103896064.86</v>
      </c>
      <c r="C297" s="128">
        <f>'P.N.C. x Comp. x Ramos'!M466</f>
        <v>123326481.67379257</v>
      </c>
      <c r="D297" s="128">
        <f t="shared" si="15"/>
        <v>19430416.813792571</v>
      </c>
      <c r="E297" s="129">
        <f>(D297/B297*100)</f>
        <v>18.701783209956091</v>
      </c>
      <c r="F297" s="130">
        <f>(B297/B301*100)</f>
        <v>1.5979616770102758</v>
      </c>
      <c r="G297" s="130">
        <f>(C297/C301*100)</f>
        <v>1.7334507718735164</v>
      </c>
    </row>
    <row r="298" spans="1:7" ht="15.95" hidden="1" customHeight="1" x14ac:dyDescent="0.2">
      <c r="A298" s="59" t="s">
        <v>18</v>
      </c>
      <c r="B298" s="128">
        <v>375096260.81999987</v>
      </c>
      <c r="C298" s="128">
        <f>'P.N.C. x Comp. x Ramos'!N466</f>
        <v>336858007.80758637</v>
      </c>
      <c r="D298" s="128">
        <f t="shared" si="15"/>
        <v>-38238253.012413502</v>
      </c>
      <c r="E298" s="129">
        <f>(D298/B298*100)</f>
        <v>-10.194250651504939</v>
      </c>
      <c r="F298" s="130">
        <f>(B298/B301*100)</f>
        <v>5.7691256236498303</v>
      </c>
      <c r="G298" s="130">
        <f>(C298/C301*100)</f>
        <v>4.734804445247728</v>
      </c>
    </row>
    <row r="299" spans="1:7" ht="15.95" hidden="1" customHeight="1" x14ac:dyDescent="0.2">
      <c r="A299" s="62" t="s">
        <v>31</v>
      </c>
      <c r="B299" s="63">
        <v>5555780678.4000006</v>
      </c>
      <c r="C299" s="63">
        <f>SUM(C290:C298)</f>
        <v>6235846113.5317249</v>
      </c>
      <c r="D299" s="63">
        <f t="shared" si="15"/>
        <v>680065435.13172436</v>
      </c>
      <c r="E299" s="64">
        <f>(D299/B299*100)</f>
        <v>12.24068181409161</v>
      </c>
      <c r="F299" s="65">
        <f>SUM(F290:F298)</f>
        <v>85.450056476348351</v>
      </c>
      <c r="G299" s="65">
        <f>SUM(G290:G298)</f>
        <v>87.6497254448402</v>
      </c>
    </row>
    <row r="300" spans="1:7" ht="15.95" hidden="1" customHeight="1" x14ac:dyDescent="0.2">
      <c r="A300" s="118"/>
      <c r="B300" s="136"/>
      <c r="C300" s="136"/>
      <c r="D300" s="136"/>
      <c r="E300" s="139"/>
      <c r="F300" s="137"/>
      <c r="G300" s="137"/>
    </row>
    <row r="301" spans="1:7" ht="21" hidden="1" customHeight="1" x14ac:dyDescent="0.2">
      <c r="A301" s="55" t="s">
        <v>19</v>
      </c>
      <c r="B301" s="66">
        <f>(B289+B299)</f>
        <v>6501787017.4700003</v>
      </c>
      <c r="C301" s="66">
        <f>(C289+C299)</f>
        <v>7114507298.0931044</v>
      </c>
      <c r="D301" s="66">
        <f>(C301-B301)</f>
        <v>612720280.6231041</v>
      </c>
      <c r="E301" s="57">
        <f>(D301/B301*100)</f>
        <v>9.4238749897028775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94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x14ac:dyDescent="0.2">
      <c r="A320" s="187" t="s">
        <v>153</v>
      </c>
      <c r="B320" s="187"/>
      <c r="C320" s="187"/>
      <c r="D320" s="187"/>
      <c r="E320" s="187"/>
      <c r="F320" s="187"/>
      <c r="G320" s="187"/>
    </row>
    <row r="321" spans="1:8" x14ac:dyDescent="0.2">
      <c r="A321" s="187" t="s">
        <v>109</v>
      </c>
      <c r="B321" s="187"/>
      <c r="C321" s="187"/>
      <c r="D321" s="187"/>
      <c r="E321" s="187"/>
      <c r="F321" s="187"/>
      <c r="G321" s="187"/>
    </row>
    <row r="322" spans="1:8" x14ac:dyDescent="0.2">
      <c r="A322" s="1"/>
      <c r="B322" s="1"/>
      <c r="C322" s="1"/>
      <c r="D322" s="1"/>
      <c r="E322" s="1"/>
      <c r="F322" s="1"/>
      <c r="G322" s="1"/>
    </row>
    <row r="323" spans="1:8" x14ac:dyDescent="0.2">
      <c r="A323" s="1"/>
      <c r="B323" s="1"/>
      <c r="C323" s="1"/>
      <c r="D323" s="1"/>
      <c r="E323" s="1"/>
      <c r="F323" s="1"/>
      <c r="G323" s="1"/>
    </row>
    <row r="324" spans="1:8" ht="16.5" customHeight="1" x14ac:dyDescent="0.2">
      <c r="A324" s="190" t="s">
        <v>20</v>
      </c>
      <c r="B324" s="190">
        <v>2019</v>
      </c>
      <c r="C324" s="190">
        <v>2020</v>
      </c>
      <c r="D324" s="190" t="s">
        <v>29</v>
      </c>
      <c r="E324" s="190"/>
      <c r="F324" s="190" t="s">
        <v>62</v>
      </c>
      <c r="G324" s="190"/>
    </row>
    <row r="325" spans="1:8" ht="17.25" customHeight="1" x14ac:dyDescent="0.2">
      <c r="A325" s="190"/>
      <c r="B325" s="190"/>
      <c r="C325" s="190"/>
      <c r="D325" s="157" t="s">
        <v>22</v>
      </c>
      <c r="E325" s="157" t="s">
        <v>24</v>
      </c>
      <c r="F325" s="157">
        <v>2019</v>
      </c>
      <c r="G325" s="157">
        <v>2020</v>
      </c>
    </row>
    <row r="326" spans="1:8" ht="15.95" customHeight="1" x14ac:dyDescent="0.2">
      <c r="A326" s="59" t="s">
        <v>12</v>
      </c>
      <c r="B326" s="48">
        <v>32204874.970000003</v>
      </c>
      <c r="C326" s="128">
        <f>'P.N.C. x Comp. x Ramos'!D532</f>
        <v>25870993.373448279</v>
      </c>
      <c r="D326" s="128">
        <f>(C326-B326)</f>
        <v>-6333881.5965517238</v>
      </c>
      <c r="E326" s="129">
        <f>(D326/B326*100)</f>
        <v>-19.66746215426069</v>
      </c>
      <c r="F326" s="130">
        <f>(B326/B340*100)</f>
        <v>0.54519094941506385</v>
      </c>
      <c r="G326" s="130">
        <f>(C326/C340*100)</f>
        <v>0.40575492501229748</v>
      </c>
    </row>
    <row r="327" spans="1:8" ht="15.95" customHeight="1" x14ac:dyDescent="0.2">
      <c r="A327" s="59" t="s">
        <v>13</v>
      </c>
      <c r="B327" s="48">
        <v>881818839.53999984</v>
      </c>
      <c r="C327" s="128">
        <f>'P.N.C. x Comp. x Ramos'!E532</f>
        <v>905247119.98757958</v>
      </c>
      <c r="D327" s="128">
        <f t="shared" ref="D327:D338" si="17">(C327-B327)</f>
        <v>23428280.447579741</v>
      </c>
      <c r="E327" s="129">
        <f t="shared" ref="E327:E333" si="18">(D327/B327*100)</f>
        <v>2.656813326850795</v>
      </c>
      <c r="F327" s="130">
        <f>(B327/B340*100)</f>
        <v>14.928163850620358</v>
      </c>
      <c r="G327" s="130">
        <f>(C327/C340*100)</f>
        <v>14.197695155576511</v>
      </c>
    </row>
    <row r="328" spans="1:8" ht="15.95" customHeight="1" x14ac:dyDescent="0.2">
      <c r="A328" s="62" t="s">
        <v>30</v>
      </c>
      <c r="B328" s="63">
        <v>914023714.50999987</v>
      </c>
      <c r="C328" s="63">
        <f>(C326+C327)</f>
        <v>931118113.36102784</v>
      </c>
      <c r="D328" s="63">
        <f t="shared" si="17"/>
        <v>17094398.851027966</v>
      </c>
      <c r="E328" s="64">
        <f t="shared" si="18"/>
        <v>1.8702358133226471</v>
      </c>
      <c r="F328" s="65">
        <f>(F326+F327)</f>
        <v>15.473354800035422</v>
      </c>
      <c r="G328" s="65">
        <f>(G326+G327)</f>
        <v>14.603450080588809</v>
      </c>
    </row>
    <row r="329" spans="1:8" ht="15.95" customHeight="1" x14ac:dyDescent="0.2">
      <c r="A329" s="59" t="s">
        <v>14</v>
      </c>
      <c r="B329" s="128">
        <v>1575272815.7500002</v>
      </c>
      <c r="C329" s="128">
        <f>'P.N.C. x Comp. x Ramos'!F532</f>
        <v>1646916623.7199998</v>
      </c>
      <c r="D329" s="128">
        <f t="shared" si="17"/>
        <v>71643807.969999552</v>
      </c>
      <c r="E329" s="129">
        <f t="shared" si="18"/>
        <v>4.5480254120864361</v>
      </c>
      <c r="F329" s="130">
        <f>(B329/B340*100)</f>
        <v>26.667530391175543</v>
      </c>
      <c r="G329" s="130">
        <f>(C329/C340*100)</f>
        <v>25.829875239535344</v>
      </c>
    </row>
    <row r="330" spans="1:8" ht="15.95" customHeight="1" x14ac:dyDescent="0.2">
      <c r="A330" s="59" t="s">
        <v>15</v>
      </c>
      <c r="B330" s="128">
        <v>78775714.360000014</v>
      </c>
      <c r="C330" s="128">
        <f>'P.N.C. x Comp. x Ramos'!G532</f>
        <v>49003033.648275353</v>
      </c>
      <c r="D330" s="128">
        <f t="shared" si="17"/>
        <v>-29772680.711724661</v>
      </c>
      <c r="E330" s="129">
        <f t="shared" si="18"/>
        <v>-37.794237670337587</v>
      </c>
      <c r="F330" s="130">
        <f>(B330/B340*100)</f>
        <v>1.3335809110510664</v>
      </c>
      <c r="G330" s="130">
        <f>(C330/C340*100)</f>
        <v>0.76855271679430193</v>
      </c>
      <c r="H330" t="s">
        <v>63</v>
      </c>
    </row>
    <row r="331" spans="1:8" ht="15.95" customHeight="1" x14ac:dyDescent="0.2">
      <c r="A331" s="59" t="s">
        <v>27</v>
      </c>
      <c r="B331" s="128">
        <v>1469162851.8100002</v>
      </c>
      <c r="C331" s="128">
        <f>'P.N.C. x Comp. x Ramos'!H532</f>
        <v>1678467079.0155146</v>
      </c>
      <c r="D331" s="128">
        <f t="shared" si="17"/>
        <v>209304227.20551443</v>
      </c>
      <c r="E331" s="129">
        <f t="shared" si="18"/>
        <v>14.246496019665406</v>
      </c>
      <c r="F331" s="130">
        <f>(B331/B340*100)</f>
        <v>24.871212534430676</v>
      </c>
      <c r="G331" s="130">
        <f>(C331/C340*100)</f>
        <v>26.324705586315694</v>
      </c>
    </row>
    <row r="332" spans="1:8" ht="15.95" customHeight="1" x14ac:dyDescent="0.2">
      <c r="A332" s="59" t="s">
        <v>35</v>
      </c>
      <c r="B332" s="128">
        <v>27672922.270000007</v>
      </c>
      <c r="C332" s="135">
        <f>'P.N.C. x Comp. x Ramos'!I532</f>
        <v>148552494.39137927</v>
      </c>
      <c r="D332" s="128">
        <f t="shared" si="17"/>
        <v>120879572.12137926</v>
      </c>
      <c r="E332" s="129">
        <f t="shared" si="18"/>
        <v>436.81534946681018</v>
      </c>
      <c r="F332" s="130">
        <f>(B332/B340*100)</f>
        <v>0.46847027909671052</v>
      </c>
      <c r="G332" s="130">
        <f>(C332/C340*100)</f>
        <v>2.3298643910606756</v>
      </c>
    </row>
    <row r="333" spans="1:8" ht="15.95" customHeight="1" x14ac:dyDescent="0.2">
      <c r="A333" s="59" t="s">
        <v>16</v>
      </c>
      <c r="B333" s="128">
        <v>80412244.749999985</v>
      </c>
      <c r="C333" s="128">
        <f>'P.N.C. x Comp. x Ramos'!J532</f>
        <v>113635999.91241376</v>
      </c>
      <c r="D333" s="128">
        <f t="shared" si="17"/>
        <v>33223755.162413776</v>
      </c>
      <c r="E333" s="129">
        <f t="shared" si="18"/>
        <v>41.316786101054319</v>
      </c>
      <c r="F333" s="130">
        <f>(B333/B340*100)</f>
        <v>1.3612854606853011</v>
      </c>
      <c r="G333" s="130">
        <f>(C333/C340*100)</f>
        <v>1.7822418319074087</v>
      </c>
    </row>
    <row r="334" spans="1:8" ht="15.95" customHeight="1" x14ac:dyDescent="0.2">
      <c r="A334" s="59" t="s">
        <v>36</v>
      </c>
      <c r="B334" s="128">
        <v>1361874172.2800004</v>
      </c>
      <c r="C334" s="128">
        <f>'P.N.C. x Comp. x Ramos'!K532</f>
        <v>1403887978.8306897</v>
      </c>
      <c r="D334" s="128">
        <f t="shared" si="17"/>
        <v>42013806.55068922</v>
      </c>
      <c r="E334" s="129">
        <f>(D334/B334*100)</f>
        <v>3.0849991435222845</v>
      </c>
      <c r="F334" s="130">
        <f>(B334/B340*100)</f>
        <v>23.054940398335216</v>
      </c>
      <c r="G334" s="130">
        <f>(C334/C340*100)</f>
        <v>22.018267847447067</v>
      </c>
    </row>
    <row r="335" spans="1:8" ht="15.95" customHeight="1" x14ac:dyDescent="0.2">
      <c r="A335" s="59" t="s">
        <v>34</v>
      </c>
      <c r="B335" s="128">
        <v>18653178.170000002</v>
      </c>
      <c r="C335" s="128">
        <f>'P.N.C. x Comp. x Ramos'!L532</f>
        <v>43323591.500000007</v>
      </c>
      <c r="D335" s="128">
        <f t="shared" si="17"/>
        <v>24670413.330000006</v>
      </c>
      <c r="E335" s="129">
        <f>(D335/B335*100)</f>
        <v>132.25849828463845</v>
      </c>
      <c r="F335" s="130">
        <f>(B335/B340*100)</f>
        <v>0.31577653773175457</v>
      </c>
      <c r="G335" s="130">
        <f>(C335/C340*100)</f>
        <v>0.67947760515401057</v>
      </c>
    </row>
    <row r="336" spans="1:8" ht="15.95" customHeight="1" x14ac:dyDescent="0.2">
      <c r="A336" s="59" t="s">
        <v>17</v>
      </c>
      <c r="B336" s="128">
        <v>112163832.81999999</v>
      </c>
      <c r="C336" s="128">
        <f>'P.N.C. x Comp. x Ramos'!M532</f>
        <v>92199188.803448096</v>
      </c>
      <c r="D336" s="128">
        <f t="shared" si="17"/>
        <v>-19964644.016551897</v>
      </c>
      <c r="E336" s="129">
        <f>(D336/B336*100)</f>
        <v>-17.799537974590319</v>
      </c>
      <c r="F336" s="130">
        <f>(B336/B340*100)</f>
        <v>1.898802791879564</v>
      </c>
      <c r="G336" s="130">
        <f>(C336/C340*100)</f>
        <v>1.4460316385660077</v>
      </c>
    </row>
    <row r="337" spans="1:7" ht="15.95" customHeight="1" x14ac:dyDescent="0.2">
      <c r="A337" s="59" t="s">
        <v>18</v>
      </c>
      <c r="B337" s="128">
        <v>269070283.92000008</v>
      </c>
      <c r="C337" s="128">
        <f>'P.N.C. x Comp. x Ramos'!N532</f>
        <v>268910525.02273512</v>
      </c>
      <c r="D337" s="128">
        <f t="shared" si="17"/>
        <v>-159758.89726495743</v>
      </c>
      <c r="E337" s="129">
        <f>(D337/B337*100)</f>
        <v>-5.9374411375897947E-2</v>
      </c>
      <c r="F337" s="130">
        <f>(B337/B340*100)</f>
        <v>4.5550458955787594</v>
      </c>
      <c r="G337" s="130">
        <f>(C337/C340*100)</f>
        <v>4.2175330626306833</v>
      </c>
    </row>
    <row r="338" spans="1:7" ht="15.95" customHeight="1" x14ac:dyDescent="0.2">
      <c r="A338" s="62" t="s">
        <v>31</v>
      </c>
      <c r="B338" s="63">
        <v>4993058016.1300001</v>
      </c>
      <c r="C338" s="63">
        <f>SUM(C329:C337)</f>
        <v>5444896514.8444557</v>
      </c>
      <c r="D338" s="63">
        <f t="shared" si="17"/>
        <v>451838498.7144556</v>
      </c>
      <c r="E338" s="64">
        <f>(D338/B338*100)</f>
        <v>9.0493340404777598</v>
      </c>
      <c r="F338" s="65">
        <f>SUM(F329:F337)</f>
        <v>84.526645199964591</v>
      </c>
      <c r="G338" s="65">
        <f>SUM(G329:G337)</f>
        <v>85.396549919411186</v>
      </c>
    </row>
    <row r="339" spans="1:7" x14ac:dyDescent="0.2">
      <c r="A339" s="62"/>
      <c r="B339" s="136"/>
      <c r="C339" s="136"/>
      <c r="D339" s="136"/>
      <c r="E339" s="139"/>
      <c r="F339" s="137"/>
      <c r="G339" s="137"/>
    </row>
    <row r="340" spans="1:7" ht="19.5" customHeight="1" x14ac:dyDescent="0.2">
      <c r="A340" s="55" t="s">
        <v>19</v>
      </c>
      <c r="B340" s="66">
        <f>(B328+B338)</f>
        <v>5907081730.6400003</v>
      </c>
      <c r="C340" s="66">
        <f>(C328+C338)</f>
        <v>6376014628.2054834</v>
      </c>
      <c r="D340" s="66">
        <f>(C340-B340)</f>
        <v>468932897.56548309</v>
      </c>
      <c r="E340" s="57">
        <f>(D340/B340*100)</f>
        <v>7.9384867003469877</v>
      </c>
      <c r="F340" s="67">
        <f>(F328+F338)</f>
        <v>100.00000000000001</v>
      </c>
      <c r="G340" s="67">
        <f>(G328+G338)</f>
        <v>100</v>
      </c>
    </row>
    <row r="341" spans="1:7" x14ac:dyDescent="0.2">
      <c r="A341" s="81" t="s">
        <v>94</v>
      </c>
    </row>
    <row r="343" spans="1:7" x14ac:dyDescent="0.2">
      <c r="C343" s="4"/>
    </row>
    <row r="358" spans="1:7" ht="20.25" hidden="1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">
      <c r="A360" s="187" t="s">
        <v>154</v>
      </c>
      <c r="B360" s="187"/>
      <c r="C360" s="187"/>
      <c r="D360" s="187"/>
      <c r="E360" s="187"/>
      <c r="F360" s="187"/>
      <c r="G360" s="187"/>
    </row>
    <row r="361" spans="1:7" hidden="1" x14ac:dyDescent="0.2">
      <c r="A361" s="187" t="s">
        <v>109</v>
      </c>
      <c r="B361" s="187"/>
      <c r="C361" s="187"/>
      <c r="D361" s="187"/>
      <c r="E361" s="187"/>
      <c r="F361" s="187"/>
      <c r="G361" s="187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0" t="s">
        <v>20</v>
      </c>
      <c r="B364" s="190">
        <v>2019</v>
      </c>
      <c r="C364" s="190">
        <v>2020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">
      <c r="A365" s="190"/>
      <c r="B365" s="190"/>
      <c r="C365" s="190"/>
      <c r="D365" s="157" t="s">
        <v>22</v>
      </c>
      <c r="E365" s="157" t="s">
        <v>24</v>
      </c>
      <c r="F365" s="157">
        <v>2019</v>
      </c>
      <c r="G365" s="157">
        <v>2020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8"/>
      <c r="C369" s="128">
        <f>'P.N.C. x Comp. x Ramos'!F598</f>
        <v>0</v>
      </c>
      <c r="D369" s="128">
        <f t="shared" si="19"/>
        <v>0</v>
      </c>
      <c r="E369" s="129" t="e">
        <f t="shared" si="20"/>
        <v>#DIV/0!</v>
      </c>
      <c r="F369" s="130" t="e">
        <f>(B369/B380*100)</f>
        <v>#DIV/0!</v>
      </c>
      <c r="G369" s="130" t="e">
        <f>(C369/C380*100)</f>
        <v>#DIV/0!</v>
      </c>
    </row>
    <row r="370" spans="1:7" ht="15.95" hidden="1" customHeight="1" x14ac:dyDescent="0.2">
      <c r="A370" s="59" t="s">
        <v>15</v>
      </c>
      <c r="B370" s="128"/>
      <c r="C370" s="128">
        <f>'P.N.C. x Comp. x Ramos'!G598</f>
        <v>0</v>
      </c>
      <c r="D370" s="128">
        <f t="shared" si="19"/>
        <v>0</v>
      </c>
      <c r="E370" s="129" t="e">
        <f t="shared" si="20"/>
        <v>#DIV/0!</v>
      </c>
      <c r="F370" s="130" t="e">
        <f>(B370/B380*100)</f>
        <v>#DIV/0!</v>
      </c>
      <c r="G370" s="130" t="e">
        <f>(C370/C380*100)</f>
        <v>#DIV/0!</v>
      </c>
    </row>
    <row r="371" spans="1:7" ht="15.95" hidden="1" customHeight="1" x14ac:dyDescent="0.2">
      <c r="A371" s="59" t="s">
        <v>27</v>
      </c>
      <c r="B371" s="128"/>
      <c r="C371" s="128">
        <f>'P.N.C. x Comp. x Ramos'!H598</f>
        <v>0</v>
      </c>
      <c r="D371" s="128">
        <f t="shared" si="19"/>
        <v>0</v>
      </c>
      <c r="E371" s="129" t="e">
        <f t="shared" si="20"/>
        <v>#DIV/0!</v>
      </c>
      <c r="F371" s="130" t="e">
        <f>(B371/B380*100)</f>
        <v>#DIV/0!</v>
      </c>
      <c r="G371" s="130" t="e">
        <f>(C371/C380*100)</f>
        <v>#DIV/0!</v>
      </c>
    </row>
    <row r="372" spans="1:7" ht="15.95" hidden="1" customHeight="1" x14ac:dyDescent="0.2">
      <c r="A372" s="59" t="s">
        <v>35</v>
      </c>
      <c r="B372" s="128"/>
      <c r="C372" s="128">
        <f>'P.N.C. x Comp. x Ramos'!I598</f>
        <v>0</v>
      </c>
      <c r="D372" s="128">
        <f t="shared" si="19"/>
        <v>0</v>
      </c>
      <c r="E372" s="129" t="e">
        <f t="shared" si="20"/>
        <v>#DIV/0!</v>
      </c>
      <c r="F372" s="130" t="e">
        <f>(B372/B380*100)</f>
        <v>#DIV/0!</v>
      </c>
      <c r="G372" s="130" t="e">
        <f>(C372/C380*100)</f>
        <v>#DIV/0!</v>
      </c>
    </row>
    <row r="373" spans="1:7" ht="15.95" hidden="1" customHeight="1" x14ac:dyDescent="0.2">
      <c r="A373" s="59" t="s">
        <v>16</v>
      </c>
      <c r="B373" s="128"/>
      <c r="C373" s="128">
        <f>'P.N.C. x Comp. x Ramos'!J598</f>
        <v>0</v>
      </c>
      <c r="D373" s="128">
        <f t="shared" si="19"/>
        <v>0</v>
      </c>
      <c r="E373" s="129" t="e">
        <f t="shared" si="20"/>
        <v>#DIV/0!</v>
      </c>
      <c r="F373" s="130" t="e">
        <f>(B373/B380*100)</f>
        <v>#DIV/0!</v>
      </c>
      <c r="G373" s="130" t="e">
        <f>(C373/C380*100)</f>
        <v>#DIV/0!</v>
      </c>
    </row>
    <row r="374" spans="1:7" ht="15.95" hidden="1" customHeight="1" x14ac:dyDescent="0.2">
      <c r="A374" s="59" t="s">
        <v>36</v>
      </c>
      <c r="B374" s="128"/>
      <c r="C374" s="128">
        <f>'P.N.C. x Comp. x Ramos'!K598</f>
        <v>0</v>
      </c>
      <c r="D374" s="128">
        <f t="shared" si="19"/>
        <v>0</v>
      </c>
      <c r="E374" s="129" t="e">
        <f>(D374/B374*100)</f>
        <v>#DIV/0!</v>
      </c>
      <c r="F374" s="130" t="e">
        <f>(B374/B380*100)</f>
        <v>#DIV/0!</v>
      </c>
      <c r="G374" s="130" t="e">
        <f>(C374/C380*100)</f>
        <v>#DIV/0!</v>
      </c>
    </row>
    <row r="375" spans="1:7" ht="15.95" hidden="1" customHeight="1" x14ac:dyDescent="0.2">
      <c r="A375" s="59" t="s">
        <v>34</v>
      </c>
      <c r="B375" s="128"/>
      <c r="C375" s="128">
        <f>'P.N.C. x Comp. x Ramos'!L598</f>
        <v>0</v>
      </c>
      <c r="D375" s="128">
        <f t="shared" si="19"/>
        <v>0</v>
      </c>
      <c r="E375" s="129" t="e">
        <f>(D375/B375*100)</f>
        <v>#DIV/0!</v>
      </c>
      <c r="F375" s="130" t="e">
        <f>(B375/B380*100)</f>
        <v>#DIV/0!</v>
      </c>
      <c r="G375" s="130" t="e">
        <f>(C375/C380*100)</f>
        <v>#DIV/0!</v>
      </c>
    </row>
    <row r="376" spans="1:7" ht="15.95" hidden="1" customHeight="1" x14ac:dyDescent="0.2">
      <c r="A376" s="59" t="s">
        <v>17</v>
      </c>
      <c r="B376" s="128"/>
      <c r="C376" s="128">
        <f>'P.N.C. x Comp. x Ramos'!M598</f>
        <v>0</v>
      </c>
      <c r="D376" s="128">
        <f t="shared" si="19"/>
        <v>0</v>
      </c>
      <c r="E376" s="129" t="e">
        <f>(D376/B376*100)</f>
        <v>#DIV/0!</v>
      </c>
      <c r="F376" s="130" t="e">
        <f>(B376/B380*100)</f>
        <v>#DIV/0!</v>
      </c>
      <c r="G376" s="130" t="e">
        <f>(C376/C380*100)</f>
        <v>#DIV/0!</v>
      </c>
    </row>
    <row r="377" spans="1:7" ht="15.95" hidden="1" customHeight="1" x14ac:dyDescent="0.2">
      <c r="A377" s="59" t="s">
        <v>18</v>
      </c>
      <c r="B377" s="128"/>
      <c r="C377" s="128">
        <f>'P.N.C. x Comp. x Ramos'!N598</f>
        <v>0</v>
      </c>
      <c r="D377" s="128">
        <f t="shared" si="19"/>
        <v>0</v>
      </c>
      <c r="E377" s="129" t="e">
        <f>(D377/B377*100)</f>
        <v>#DIV/0!</v>
      </c>
      <c r="F377" s="130" t="e">
        <f>(B377/B380*100)</f>
        <v>#DIV/0!</v>
      </c>
      <c r="G377" s="130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8"/>
      <c r="B379" s="136"/>
      <c r="C379" s="136"/>
      <c r="D379" s="136"/>
      <c r="E379" s="168"/>
      <c r="F379" s="137"/>
      <c r="G379" s="137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94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155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109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2019</v>
      </c>
      <c r="C403" s="190">
        <v>2020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7" t="s">
        <v>22</v>
      </c>
      <c r="E404" s="157" t="s">
        <v>24</v>
      </c>
      <c r="F404" s="157">
        <v>2019</v>
      </c>
      <c r="G404" s="157">
        <v>2020</v>
      </c>
    </row>
    <row r="405" spans="1:7" ht="15.95" hidden="1" customHeight="1" x14ac:dyDescent="0.2">
      <c r="A405" s="59" t="s">
        <v>12</v>
      </c>
      <c r="B405" s="128"/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5.95" hidden="1" customHeight="1" x14ac:dyDescent="0.2">
      <c r="A406" s="59" t="s">
        <v>13</v>
      </c>
      <c r="B406" s="128"/>
      <c r="C406" s="128">
        <f>'P.N.C. x Comp. x Ramos'!E664</f>
        <v>0</v>
      </c>
      <c r="D406" s="128">
        <f t="shared" ref="D406:D417" si="21">(C406-B406)</f>
        <v>0</v>
      </c>
      <c r="E406" s="129" t="e">
        <f t="shared" ref="E406:E412" si="22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8"/>
      <c r="C408" s="128">
        <f>'P.N.C. x Comp. x Ramos'!F664</f>
        <v>0</v>
      </c>
      <c r="D408" s="128">
        <f t="shared" si="21"/>
        <v>0</v>
      </c>
      <c r="E408" s="129" t="e">
        <f t="shared" si="22"/>
        <v>#DIV/0!</v>
      </c>
      <c r="F408" s="130" t="e">
        <f>(B408/B419*100)</f>
        <v>#DIV/0!</v>
      </c>
      <c r="G408" s="130" t="e">
        <f>(C408/C419*100)</f>
        <v>#DIV/0!</v>
      </c>
    </row>
    <row r="409" spans="1:7" ht="15.95" hidden="1" customHeight="1" x14ac:dyDescent="0.2">
      <c r="A409" s="59" t="s">
        <v>15</v>
      </c>
      <c r="B409" s="128"/>
      <c r="C409" s="128">
        <f>'P.N.C. x Comp. x Ramos'!G664</f>
        <v>0</v>
      </c>
      <c r="D409" s="128">
        <f t="shared" si="21"/>
        <v>0</v>
      </c>
      <c r="E409" s="129" t="e">
        <f t="shared" si="22"/>
        <v>#DIV/0!</v>
      </c>
      <c r="F409" s="130" t="e">
        <f>(B409/B419*100)</f>
        <v>#DIV/0!</v>
      </c>
      <c r="G409" s="130" t="e">
        <f>(C409/C419*100)</f>
        <v>#DIV/0!</v>
      </c>
    </row>
    <row r="410" spans="1:7" ht="15.95" hidden="1" customHeight="1" x14ac:dyDescent="0.2">
      <c r="A410" s="59" t="s">
        <v>27</v>
      </c>
      <c r="B410" s="128"/>
      <c r="C410" s="128">
        <f>'P.N.C. x Comp. x Ramos'!H664</f>
        <v>0</v>
      </c>
      <c r="D410" s="128">
        <f t="shared" si="21"/>
        <v>0</v>
      </c>
      <c r="E410" s="129" t="e">
        <f t="shared" si="22"/>
        <v>#DIV/0!</v>
      </c>
      <c r="F410" s="130" t="e">
        <f>(B410/B419*100)</f>
        <v>#DIV/0!</v>
      </c>
      <c r="G410" s="130" t="e">
        <f>(C410/C419*100)</f>
        <v>#DIV/0!</v>
      </c>
    </row>
    <row r="411" spans="1:7" ht="15.95" hidden="1" customHeight="1" x14ac:dyDescent="0.2">
      <c r="A411" s="59" t="s">
        <v>35</v>
      </c>
      <c r="B411" s="128"/>
      <c r="C411" s="128">
        <f>'P.N.C. x Comp. x Ramos'!I664</f>
        <v>0</v>
      </c>
      <c r="D411" s="128">
        <f t="shared" si="21"/>
        <v>0</v>
      </c>
      <c r="E411" s="129" t="e">
        <f t="shared" si="22"/>
        <v>#DIV/0!</v>
      </c>
      <c r="F411" s="130" t="e">
        <f>(B411/B419*100)</f>
        <v>#DIV/0!</v>
      </c>
      <c r="G411" s="130" t="e">
        <f>(C411/C419*100)</f>
        <v>#DIV/0!</v>
      </c>
    </row>
    <row r="412" spans="1:7" ht="15.95" hidden="1" customHeight="1" x14ac:dyDescent="0.2">
      <c r="A412" s="59" t="s">
        <v>16</v>
      </c>
      <c r="B412" s="128"/>
      <c r="C412" s="128">
        <f>'P.N.C. x Comp. x Ramos'!J664</f>
        <v>0</v>
      </c>
      <c r="D412" s="128">
        <f t="shared" si="21"/>
        <v>0</v>
      </c>
      <c r="E412" s="129" t="e">
        <f t="shared" si="22"/>
        <v>#DIV/0!</v>
      </c>
      <c r="F412" s="130" t="e">
        <f>(B412/B419*100)</f>
        <v>#DIV/0!</v>
      </c>
      <c r="G412" s="130" t="e">
        <f>(C412/C419*100)</f>
        <v>#DIV/0!</v>
      </c>
    </row>
    <row r="413" spans="1:7" ht="15.95" hidden="1" customHeight="1" x14ac:dyDescent="0.2">
      <c r="A413" s="59" t="s">
        <v>36</v>
      </c>
      <c r="B413" s="128"/>
      <c r="C413" s="128">
        <f>'P.N.C. x Comp. x Ramos'!K664</f>
        <v>0</v>
      </c>
      <c r="D413" s="128">
        <f t="shared" si="21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5.95" hidden="1" customHeight="1" x14ac:dyDescent="0.2">
      <c r="A414" s="59" t="s">
        <v>34</v>
      </c>
      <c r="B414" s="128"/>
      <c r="C414" s="128">
        <f>'P.N.C. x Comp. x Ramos'!L664</f>
        <v>0</v>
      </c>
      <c r="D414" s="128">
        <f t="shared" si="21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5.95" hidden="1" customHeight="1" x14ac:dyDescent="0.2">
      <c r="A415" s="59" t="s">
        <v>17</v>
      </c>
      <c r="B415" s="128"/>
      <c r="C415" s="128">
        <f>'P.N.C. x Comp. x Ramos'!M664</f>
        <v>0</v>
      </c>
      <c r="D415" s="128">
        <f t="shared" si="21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5.95" hidden="1" customHeight="1" x14ac:dyDescent="0.2">
      <c r="A416" s="59" t="s">
        <v>18</v>
      </c>
      <c r="B416" s="128"/>
      <c r="C416" s="128">
        <f>'P.N.C. x Comp. x Ramos'!N664</f>
        <v>0</v>
      </c>
      <c r="D416" s="128">
        <f t="shared" si="21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8"/>
      <c r="B418" s="136"/>
      <c r="C418" s="136"/>
      <c r="D418" s="136"/>
      <c r="E418" s="168"/>
      <c r="F418" s="137"/>
      <c r="G418" s="137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94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">
      <c r="A438" s="187" t="s">
        <v>156</v>
      </c>
      <c r="B438" s="187"/>
      <c r="C438" s="187"/>
      <c r="D438" s="187"/>
      <c r="E438" s="187"/>
      <c r="F438" s="187"/>
      <c r="G438" s="187"/>
    </row>
    <row r="439" spans="1:7" hidden="1" x14ac:dyDescent="0.2">
      <c r="A439" s="187" t="s">
        <v>109</v>
      </c>
      <c r="B439" s="187"/>
      <c r="C439" s="187"/>
      <c r="D439" s="187"/>
      <c r="E439" s="187"/>
      <c r="F439" s="187"/>
      <c r="G439" s="187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0" t="s">
        <v>20</v>
      </c>
      <c r="B442" s="190">
        <v>2019</v>
      </c>
      <c r="C442" s="190">
        <v>2020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">
      <c r="A443" s="190"/>
      <c r="B443" s="190"/>
      <c r="C443" s="190"/>
      <c r="D443" s="157" t="s">
        <v>22</v>
      </c>
      <c r="E443" s="157" t="s">
        <v>24</v>
      </c>
      <c r="F443" s="157">
        <v>2019</v>
      </c>
      <c r="G443" s="157">
        <v>2020</v>
      </c>
    </row>
    <row r="444" spans="1:7" ht="15.95" hidden="1" customHeight="1" x14ac:dyDescent="0.2">
      <c r="A444" s="59" t="s">
        <v>12</v>
      </c>
      <c r="B444" s="165"/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5.95" hidden="1" customHeight="1" x14ac:dyDescent="0.2">
      <c r="A445" s="59" t="s">
        <v>13</v>
      </c>
      <c r="B445" s="165"/>
      <c r="C445" s="128">
        <f>'P.N.C. x Comp. x Ramos'!E730</f>
        <v>0</v>
      </c>
      <c r="D445" s="128">
        <f t="shared" ref="D445:D456" si="23">(C445-B445)</f>
        <v>0</v>
      </c>
      <c r="E445" s="129" t="e">
        <f t="shared" ref="E445:E451" si="24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5"/>
      <c r="C447" s="128">
        <f>'P.N.C. x Comp. x Ramos'!F730</f>
        <v>0</v>
      </c>
      <c r="D447" s="128">
        <f t="shared" si="23"/>
        <v>0</v>
      </c>
      <c r="E447" s="129" t="e">
        <f t="shared" si="24"/>
        <v>#DIV/0!</v>
      </c>
      <c r="F447" s="130" t="e">
        <f>(B447/B458*100)</f>
        <v>#DIV/0!</v>
      </c>
      <c r="G447" s="130" t="e">
        <f>(C447/C458*100)</f>
        <v>#DIV/0!</v>
      </c>
    </row>
    <row r="448" spans="1:7" ht="15.95" hidden="1" customHeight="1" x14ac:dyDescent="0.2">
      <c r="A448" s="59" t="s">
        <v>15</v>
      </c>
      <c r="B448" s="165"/>
      <c r="C448" s="128">
        <f>'P.N.C. x Comp. x Ramos'!G730</f>
        <v>0</v>
      </c>
      <c r="D448" s="128">
        <f t="shared" si="23"/>
        <v>0</v>
      </c>
      <c r="E448" s="129" t="e">
        <f t="shared" si="24"/>
        <v>#DIV/0!</v>
      </c>
      <c r="F448" s="130" t="e">
        <f>(B448/B458*100)</f>
        <v>#DIV/0!</v>
      </c>
      <c r="G448" s="130" t="e">
        <f>(C448/C458*100)</f>
        <v>#DIV/0!</v>
      </c>
    </row>
    <row r="449" spans="1:7" ht="15.95" hidden="1" customHeight="1" x14ac:dyDescent="0.2">
      <c r="A449" s="59" t="s">
        <v>27</v>
      </c>
      <c r="B449" s="165"/>
      <c r="C449" s="128">
        <f>'P.N.C. x Comp. x Ramos'!H730</f>
        <v>0</v>
      </c>
      <c r="D449" s="128">
        <f t="shared" si="23"/>
        <v>0</v>
      </c>
      <c r="E449" s="129" t="e">
        <f t="shared" si="24"/>
        <v>#DIV/0!</v>
      </c>
      <c r="F449" s="130" t="e">
        <f>(B449/B458*100)</f>
        <v>#DIV/0!</v>
      </c>
      <c r="G449" s="130" t="e">
        <f>(C449/C458*100)</f>
        <v>#DIV/0!</v>
      </c>
    </row>
    <row r="450" spans="1:7" ht="15.95" hidden="1" customHeight="1" x14ac:dyDescent="0.2">
      <c r="A450" s="59" t="s">
        <v>35</v>
      </c>
      <c r="B450" s="165"/>
      <c r="C450" s="128">
        <f>'P.N.C. x Comp. x Ramos'!I730</f>
        <v>0</v>
      </c>
      <c r="D450" s="128">
        <f t="shared" si="23"/>
        <v>0</v>
      </c>
      <c r="E450" s="129" t="e">
        <f t="shared" si="24"/>
        <v>#DIV/0!</v>
      </c>
      <c r="F450" s="130" t="e">
        <f>(B450/B458*100)</f>
        <v>#DIV/0!</v>
      </c>
      <c r="G450" s="130" t="e">
        <f>(C450/C458*100)</f>
        <v>#DIV/0!</v>
      </c>
    </row>
    <row r="451" spans="1:7" ht="15.95" hidden="1" customHeight="1" x14ac:dyDescent="0.2">
      <c r="A451" s="59" t="s">
        <v>16</v>
      </c>
      <c r="B451" s="165"/>
      <c r="C451" s="128">
        <f>'P.N.C. x Comp. x Ramos'!J730</f>
        <v>0</v>
      </c>
      <c r="D451" s="128">
        <f t="shared" si="23"/>
        <v>0</v>
      </c>
      <c r="E451" s="129" t="e">
        <f t="shared" si="24"/>
        <v>#DIV/0!</v>
      </c>
      <c r="F451" s="130" t="e">
        <f>(B451/B458*100)</f>
        <v>#DIV/0!</v>
      </c>
      <c r="G451" s="130" t="e">
        <f>(C451/C458*100)</f>
        <v>#DIV/0!</v>
      </c>
    </row>
    <row r="452" spans="1:7" ht="15.95" hidden="1" customHeight="1" x14ac:dyDescent="0.2">
      <c r="A452" s="59" t="s">
        <v>36</v>
      </c>
      <c r="B452" s="165"/>
      <c r="C452" s="128">
        <f>'P.N.C. x Comp. x Ramos'!K730</f>
        <v>0</v>
      </c>
      <c r="D452" s="128">
        <f t="shared" si="23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5.95" hidden="1" customHeight="1" x14ac:dyDescent="0.2">
      <c r="A453" s="59" t="s">
        <v>34</v>
      </c>
      <c r="B453" s="165"/>
      <c r="C453" s="128">
        <f>'P.N.C. x Comp. x Ramos'!L730</f>
        <v>0</v>
      </c>
      <c r="D453" s="128">
        <f t="shared" si="23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5.95" hidden="1" customHeight="1" x14ac:dyDescent="0.2">
      <c r="A454" s="59" t="s">
        <v>17</v>
      </c>
      <c r="B454" s="165"/>
      <c r="C454" s="128">
        <f>'P.N.C. x Comp. x Ramos'!M730</f>
        <v>0</v>
      </c>
      <c r="D454" s="128">
        <f t="shared" si="23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5.95" hidden="1" customHeight="1" x14ac:dyDescent="0.2">
      <c r="A455" s="59" t="s">
        <v>18</v>
      </c>
      <c r="B455" s="165"/>
      <c r="C455" s="128">
        <f>'P.N.C. x Comp. x Ramos'!N730</f>
        <v>0</v>
      </c>
      <c r="D455" s="128">
        <f t="shared" si="23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94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157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109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2019</v>
      </c>
      <c r="C481" s="190">
        <v>2020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7" t="s">
        <v>22</v>
      </c>
      <c r="E482" s="157" t="s">
        <v>24</v>
      </c>
      <c r="F482" s="157">
        <v>2019</v>
      </c>
      <c r="G482" s="157">
        <v>2020</v>
      </c>
    </row>
    <row r="483" spans="1:7" ht="15.95" hidden="1" customHeight="1" x14ac:dyDescent="0.2">
      <c r="A483" s="59" t="s">
        <v>12</v>
      </c>
      <c r="B483" s="128"/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5.95" hidden="1" customHeight="1" x14ac:dyDescent="0.2">
      <c r="A484" s="59" t="s">
        <v>13</v>
      </c>
      <c r="B484" s="128"/>
      <c r="C484" s="128">
        <f>'P.N.C. x Comp. x Ramos'!E795</f>
        <v>0</v>
      </c>
      <c r="D484" s="128">
        <f t="shared" ref="D484:D495" si="25">(C484-B484)</f>
        <v>0</v>
      </c>
      <c r="E484" s="134" t="e">
        <f t="shared" ref="E484:E490" si="26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3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8"/>
      <c r="C486" s="128">
        <f>'P.N.C. x Comp. x Ramos'!F795</f>
        <v>0</v>
      </c>
      <c r="D486" s="128">
        <f t="shared" si="25"/>
        <v>0</v>
      </c>
      <c r="E486" s="134" t="e">
        <f t="shared" si="26"/>
        <v>#DIV/0!</v>
      </c>
      <c r="F486" s="130" t="e">
        <f>(B486/B497*100)</f>
        <v>#DIV/0!</v>
      </c>
      <c r="G486" s="130" t="e">
        <f>(C486/C497*100)</f>
        <v>#DIV/0!</v>
      </c>
    </row>
    <row r="487" spans="1:7" ht="15.95" hidden="1" customHeight="1" x14ac:dyDescent="0.2">
      <c r="A487" s="59" t="s">
        <v>15</v>
      </c>
      <c r="B487" s="128"/>
      <c r="C487" s="128">
        <f>'P.N.C. x Comp. x Ramos'!G795</f>
        <v>0</v>
      </c>
      <c r="D487" s="128">
        <f t="shared" si="25"/>
        <v>0</v>
      </c>
      <c r="E487" s="134" t="e">
        <f t="shared" si="26"/>
        <v>#DIV/0!</v>
      </c>
      <c r="F487" s="130" t="e">
        <f>(B487/B497*100)</f>
        <v>#DIV/0!</v>
      </c>
      <c r="G487" s="130" t="e">
        <f>(C487/C497*100)</f>
        <v>#DIV/0!</v>
      </c>
    </row>
    <row r="488" spans="1:7" ht="15.95" hidden="1" customHeight="1" x14ac:dyDescent="0.2">
      <c r="A488" s="59" t="s">
        <v>27</v>
      </c>
      <c r="B488" s="128"/>
      <c r="C488" s="128">
        <f>'P.N.C. x Comp. x Ramos'!H795</f>
        <v>0</v>
      </c>
      <c r="D488" s="128">
        <f t="shared" si="25"/>
        <v>0</v>
      </c>
      <c r="E488" s="134" t="e">
        <f t="shared" si="26"/>
        <v>#DIV/0!</v>
      </c>
      <c r="F488" s="130" t="e">
        <f>(B488/B497*100)</f>
        <v>#DIV/0!</v>
      </c>
      <c r="G488" s="130" t="e">
        <f>(C488/C497*100)</f>
        <v>#DIV/0!</v>
      </c>
    </row>
    <row r="489" spans="1:7" ht="15.95" hidden="1" customHeight="1" x14ac:dyDescent="0.2">
      <c r="A489" s="59" t="s">
        <v>35</v>
      </c>
      <c r="B489" s="128"/>
      <c r="C489" s="128">
        <f>'P.N.C. x Comp. x Ramos'!I795</f>
        <v>0</v>
      </c>
      <c r="D489" s="128">
        <f t="shared" si="25"/>
        <v>0</v>
      </c>
      <c r="E489" s="134" t="e">
        <f t="shared" si="26"/>
        <v>#DIV/0!</v>
      </c>
      <c r="F489" s="130" t="e">
        <f>(B489/B497*100)</f>
        <v>#DIV/0!</v>
      </c>
      <c r="G489" s="130" t="e">
        <f>(C489/C497*100)</f>
        <v>#DIV/0!</v>
      </c>
    </row>
    <row r="490" spans="1:7" ht="15.95" hidden="1" customHeight="1" x14ac:dyDescent="0.2">
      <c r="A490" s="59" t="s">
        <v>16</v>
      </c>
      <c r="B490" s="128"/>
      <c r="C490" s="128">
        <f>'P.N.C. x Comp. x Ramos'!J795</f>
        <v>0</v>
      </c>
      <c r="D490" s="128">
        <f t="shared" si="25"/>
        <v>0</v>
      </c>
      <c r="E490" s="134" t="e">
        <f t="shared" si="26"/>
        <v>#DIV/0!</v>
      </c>
      <c r="F490" s="130" t="e">
        <f>(B490/B497*100)</f>
        <v>#DIV/0!</v>
      </c>
      <c r="G490" s="130" t="e">
        <f>(C490/C497*100)</f>
        <v>#DIV/0!</v>
      </c>
    </row>
    <row r="491" spans="1:7" ht="15.95" hidden="1" customHeight="1" x14ac:dyDescent="0.2">
      <c r="A491" s="59" t="s">
        <v>36</v>
      </c>
      <c r="B491" s="128"/>
      <c r="C491" s="128">
        <f>'P.N.C. x Comp. x Ramos'!K795</f>
        <v>0</v>
      </c>
      <c r="D491" s="128">
        <f t="shared" si="25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5.95" hidden="1" customHeight="1" x14ac:dyDescent="0.2">
      <c r="A492" s="59" t="s">
        <v>34</v>
      </c>
      <c r="B492" s="128"/>
      <c r="C492" s="128">
        <f>'P.N.C. x Comp. x Ramos'!L795</f>
        <v>0</v>
      </c>
      <c r="D492" s="128">
        <f t="shared" si="25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5.95" hidden="1" customHeight="1" x14ac:dyDescent="0.2">
      <c r="A493" s="59" t="s">
        <v>17</v>
      </c>
      <c r="B493" s="128"/>
      <c r="C493" s="128">
        <f>'P.N.C. x Comp. x Ramos'!M795</f>
        <v>0</v>
      </c>
      <c r="D493" s="128">
        <f t="shared" si="25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5.95" hidden="1" customHeight="1" x14ac:dyDescent="0.2">
      <c r="A494" s="59" t="s">
        <v>18</v>
      </c>
      <c r="B494" s="128"/>
      <c r="C494" s="128">
        <f>'P.N.C. x Comp. x Ramos'!N795</f>
        <v>0</v>
      </c>
      <c r="D494" s="128">
        <f t="shared" si="25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8"/>
      <c r="B496" s="136"/>
      <c r="C496" s="136"/>
      <c r="D496" s="136"/>
      <c r="E496" s="168"/>
      <c r="F496" s="137"/>
      <c r="G496" s="137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94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74803149606299213" right="0.19685039370078741" top="1.0236220472440944" bottom="2.9527559055118111" header="0" footer="0"/>
  <pageSetup scale="92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4"/>
  <sheetViews>
    <sheetView topLeftCell="B1" zoomScaleNormal="100" workbookViewId="0">
      <selection activeCell="K6" sqref="K6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166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120</v>
      </c>
      <c r="D7" s="190"/>
      <c r="E7" s="190" t="s">
        <v>52</v>
      </c>
      <c r="F7" s="190"/>
      <c r="G7" s="190" t="s">
        <v>158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5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5" customHeight="1" x14ac:dyDescent="0.2">
      <c r="A9" s="96"/>
      <c r="B9" s="102" t="s">
        <v>87</v>
      </c>
      <c r="C9" s="48">
        <v>6923780238.8400011</v>
      </c>
      <c r="D9" s="48">
        <v>4059031183.25</v>
      </c>
      <c r="E9" s="47">
        <v>1</v>
      </c>
      <c r="F9" s="63">
        <f t="shared" ref="F9:F46" si="0">(C9+D9)</f>
        <v>10982811422.09</v>
      </c>
      <c r="G9" s="48">
        <v>7127542911.1800003</v>
      </c>
      <c r="H9" s="48">
        <v>4105097436.48</v>
      </c>
      <c r="I9" s="82">
        <v>1</v>
      </c>
      <c r="J9" s="63">
        <f t="shared" ref="J9:J46" si="1">(G9+H9)</f>
        <v>11232640347.66</v>
      </c>
      <c r="K9" s="48">
        <f>J9-F9</f>
        <v>249828925.56999969</v>
      </c>
      <c r="L9" s="93">
        <f>K9/F9*100</f>
        <v>2.2747265337499338</v>
      </c>
      <c r="M9" s="61">
        <f>(F9/$F$47*100)</f>
        <v>23.799804031319148</v>
      </c>
      <c r="N9" s="61">
        <f>(J9/$J$47*100)</f>
        <v>23.776883087561881</v>
      </c>
    </row>
    <row r="10" spans="1:14" ht="15.95" customHeight="1" x14ac:dyDescent="0.2">
      <c r="A10" s="97"/>
      <c r="B10" s="52" t="s">
        <v>112</v>
      </c>
      <c r="C10" s="48">
        <v>578619310.35000002</v>
      </c>
      <c r="D10" s="48">
        <v>6884118368.6800003</v>
      </c>
      <c r="E10" s="47">
        <v>2</v>
      </c>
      <c r="F10" s="63">
        <f t="shared" si="0"/>
        <v>7462737679.0300007</v>
      </c>
      <c r="G10" s="48">
        <v>691333261.02999997</v>
      </c>
      <c r="H10" s="48">
        <v>7054714375.1499977</v>
      </c>
      <c r="I10" s="82">
        <v>2</v>
      </c>
      <c r="J10" s="63">
        <f t="shared" si="1"/>
        <v>7746047636.1799974</v>
      </c>
      <c r="K10" s="48">
        <f t="shared" ref="K10:K43" si="2">J10-F10</f>
        <v>283309957.14999676</v>
      </c>
      <c r="L10" s="93">
        <f t="shared" ref="L10:L43" si="3">K10/F10*100</f>
        <v>3.7963274248013108</v>
      </c>
      <c r="M10" s="61">
        <f t="shared" ref="M10:M43" si="4">(F10/$F$47*100)</f>
        <v>16.171787666391204</v>
      </c>
      <c r="N10" s="61">
        <f t="shared" ref="N10:N43" si="5">(J10/$J$47*100)</f>
        <v>16.396578483393252</v>
      </c>
    </row>
    <row r="11" spans="1:14" ht="15.95" customHeight="1" x14ac:dyDescent="0.2">
      <c r="A11" s="97"/>
      <c r="B11" s="52" t="s">
        <v>117</v>
      </c>
      <c r="C11" s="48">
        <v>4986629762.6599998</v>
      </c>
      <c r="D11" s="48">
        <v>929272835.30999994</v>
      </c>
      <c r="E11" s="47">
        <v>3</v>
      </c>
      <c r="F11" s="63">
        <f t="shared" si="0"/>
        <v>5915902597.9699993</v>
      </c>
      <c r="G11" s="48">
        <v>5846255232.6199999</v>
      </c>
      <c r="H11" s="48">
        <v>872036871.6400001</v>
      </c>
      <c r="I11" s="82">
        <v>3</v>
      </c>
      <c r="J11" s="63">
        <f t="shared" si="1"/>
        <v>6718292104.2600002</v>
      </c>
      <c r="K11" s="48">
        <f t="shared" si="2"/>
        <v>802389506.29000092</v>
      </c>
      <c r="L11" s="93">
        <f t="shared" si="3"/>
        <v>13.563264320229601</v>
      </c>
      <c r="M11" s="61">
        <f t="shared" si="4"/>
        <v>12.819788767097345</v>
      </c>
      <c r="N11" s="61">
        <f t="shared" si="5"/>
        <v>14.221059427435279</v>
      </c>
    </row>
    <row r="12" spans="1:14" ht="15.95" customHeight="1" x14ac:dyDescent="0.2">
      <c r="A12" s="97"/>
      <c r="B12" s="52" t="s">
        <v>96</v>
      </c>
      <c r="C12" s="48">
        <v>4897433804.3699999</v>
      </c>
      <c r="D12" s="48">
        <v>974771148.75</v>
      </c>
      <c r="E12" s="47">
        <v>4</v>
      </c>
      <c r="F12" s="63">
        <f t="shared" si="0"/>
        <v>5872204953.1199999</v>
      </c>
      <c r="G12" s="48">
        <v>4373111045.2700005</v>
      </c>
      <c r="H12" s="48">
        <v>899297979.18000007</v>
      </c>
      <c r="I12" s="82">
        <v>4</v>
      </c>
      <c r="J12" s="63">
        <f t="shared" si="1"/>
        <v>5272409024.4500008</v>
      </c>
      <c r="K12" s="48">
        <f t="shared" si="2"/>
        <v>-599795928.66999912</v>
      </c>
      <c r="L12" s="93">
        <f t="shared" si="3"/>
        <v>-10.214151812792528</v>
      </c>
      <c r="M12" s="61">
        <f t="shared" si="4"/>
        <v>12.725095765088007</v>
      </c>
      <c r="N12" s="61">
        <f t="shared" si="5"/>
        <v>11.160461751120639</v>
      </c>
    </row>
    <row r="13" spans="1:14" ht="15.95" customHeight="1" x14ac:dyDescent="0.2">
      <c r="A13" s="97"/>
      <c r="B13" s="52" t="s">
        <v>88</v>
      </c>
      <c r="C13" s="48">
        <v>2951306940.6900001</v>
      </c>
      <c r="D13" s="48">
        <v>551067322.63</v>
      </c>
      <c r="E13" s="47">
        <v>5</v>
      </c>
      <c r="F13" s="63">
        <f t="shared" si="0"/>
        <v>3502374263.3200002</v>
      </c>
      <c r="G13" s="48">
        <v>3282207582.7999997</v>
      </c>
      <c r="H13" s="48">
        <v>552097309.01999998</v>
      </c>
      <c r="I13" s="82">
        <v>5</v>
      </c>
      <c r="J13" s="63">
        <f t="shared" si="1"/>
        <v>3834304891.8199997</v>
      </c>
      <c r="K13" s="48">
        <f t="shared" si="2"/>
        <v>331930628.49999952</v>
      </c>
      <c r="L13" s="93">
        <f t="shared" si="3"/>
        <v>9.4773032104613808</v>
      </c>
      <c r="M13" s="61">
        <f t="shared" si="4"/>
        <v>7.5896615090464135</v>
      </c>
      <c r="N13" s="61">
        <f t="shared" si="5"/>
        <v>8.1163302939600452</v>
      </c>
    </row>
    <row r="14" spans="1:14" ht="15.95" customHeight="1" x14ac:dyDescent="0.2">
      <c r="A14" s="97"/>
      <c r="B14" s="52" t="s">
        <v>93</v>
      </c>
      <c r="C14" s="48">
        <v>3045976597.71</v>
      </c>
      <c r="D14" s="48">
        <v>214191194.66000003</v>
      </c>
      <c r="E14" s="47">
        <v>6</v>
      </c>
      <c r="F14" s="63">
        <f t="shared" si="0"/>
        <v>3260167792.3699999</v>
      </c>
      <c r="G14" s="48">
        <v>3258970072.1999998</v>
      </c>
      <c r="H14" s="48">
        <v>166113289.82999998</v>
      </c>
      <c r="I14" s="82">
        <v>6</v>
      </c>
      <c r="J14" s="63">
        <f t="shared" si="1"/>
        <v>3425083362.0299997</v>
      </c>
      <c r="K14" s="48">
        <f t="shared" si="2"/>
        <v>164915569.65999985</v>
      </c>
      <c r="L14" s="93">
        <f t="shared" si="3"/>
        <v>5.0584994442912832</v>
      </c>
      <c r="M14" s="61">
        <f t="shared" si="4"/>
        <v>7.0647989467945305</v>
      </c>
      <c r="N14" s="61">
        <f t="shared" si="5"/>
        <v>7.2501036393554559</v>
      </c>
    </row>
    <row r="15" spans="1:14" ht="15.95" customHeight="1" x14ac:dyDescent="0.2">
      <c r="A15" s="97"/>
      <c r="B15" s="52" t="s">
        <v>92</v>
      </c>
      <c r="C15" s="48">
        <v>63511529.179999992</v>
      </c>
      <c r="D15" s="48">
        <v>1406136799.3699999</v>
      </c>
      <c r="E15" s="47">
        <v>7</v>
      </c>
      <c r="F15" s="63">
        <f t="shared" si="0"/>
        <v>1469648328.55</v>
      </c>
      <c r="G15" s="48">
        <v>74128063.258620679</v>
      </c>
      <c r="H15" s="48">
        <v>1535999739.1200001</v>
      </c>
      <c r="I15" s="82">
        <v>7</v>
      </c>
      <c r="J15" s="63">
        <f t="shared" si="1"/>
        <v>1610127802.3786209</v>
      </c>
      <c r="K15" s="48">
        <f t="shared" si="2"/>
        <v>140479473.82862091</v>
      </c>
      <c r="L15" s="93">
        <f t="shared" si="3"/>
        <v>9.5587135438872135</v>
      </c>
      <c r="M15" s="61">
        <f t="shared" si="4"/>
        <v>3.1847348434022047</v>
      </c>
      <c r="N15" s="61">
        <f t="shared" si="5"/>
        <v>3.4082654948677988</v>
      </c>
    </row>
    <row r="16" spans="1:14" ht="15.95" customHeight="1" x14ac:dyDescent="0.2">
      <c r="A16" s="97"/>
      <c r="B16" s="52" t="s">
        <v>79</v>
      </c>
      <c r="C16" s="48">
        <v>357107391.17999995</v>
      </c>
      <c r="D16" s="48">
        <v>642462871.33000004</v>
      </c>
      <c r="E16" s="47">
        <v>9</v>
      </c>
      <c r="F16" s="63">
        <f t="shared" si="0"/>
        <v>999570262.50999999</v>
      </c>
      <c r="G16" s="48">
        <v>286782386.15137935</v>
      </c>
      <c r="H16" s="48">
        <v>697341964.64999998</v>
      </c>
      <c r="I16" s="82">
        <v>8</v>
      </c>
      <c r="J16" s="63">
        <f t="shared" si="1"/>
        <v>984124350.80137932</v>
      </c>
      <c r="K16" s="48">
        <f t="shared" si="2"/>
        <v>-15445911.708620667</v>
      </c>
      <c r="L16" s="93">
        <f t="shared" si="3"/>
        <v>-1.545255224963852</v>
      </c>
      <c r="M16" s="61">
        <f t="shared" si="4"/>
        <v>2.1660734623398592</v>
      </c>
      <c r="N16" s="61">
        <f t="shared" si="5"/>
        <v>2.0831620089662826</v>
      </c>
    </row>
    <row r="17" spans="1:14" ht="15.95" customHeight="1" x14ac:dyDescent="0.2">
      <c r="A17" s="97"/>
      <c r="B17" s="52" t="s">
        <v>122</v>
      </c>
      <c r="C17" s="48">
        <v>301798243.51000005</v>
      </c>
      <c r="D17" s="48">
        <v>716889277.91999996</v>
      </c>
      <c r="E17" s="47">
        <v>8</v>
      </c>
      <c r="F17" s="63">
        <f t="shared" si="0"/>
        <v>1018687521.4300001</v>
      </c>
      <c r="G17" s="48">
        <v>284459317.87859571</v>
      </c>
      <c r="H17" s="48">
        <v>671652474.10000002</v>
      </c>
      <c r="I17" s="82">
        <v>9</v>
      </c>
      <c r="J17" s="63">
        <f t="shared" si="1"/>
        <v>956111791.97859573</v>
      </c>
      <c r="K17" s="48">
        <f t="shared" si="2"/>
        <v>-62575729.451404333</v>
      </c>
      <c r="L17" s="93">
        <f t="shared" si="3"/>
        <v>-6.1427796193638047</v>
      </c>
      <c r="M17" s="61">
        <f t="shared" si="4"/>
        <v>2.2075006523758147</v>
      </c>
      <c r="N17" s="61">
        <f t="shared" si="5"/>
        <v>2.0238659471768989</v>
      </c>
    </row>
    <row r="18" spans="1:14" ht="15.95" customHeight="1" x14ac:dyDescent="0.2">
      <c r="A18" s="97"/>
      <c r="B18" s="52" t="s">
        <v>78</v>
      </c>
      <c r="C18" s="48">
        <v>713947692.6400001</v>
      </c>
      <c r="D18" s="48">
        <v>578541.18000000005</v>
      </c>
      <c r="E18" s="47">
        <v>11</v>
      </c>
      <c r="F18" s="63">
        <f t="shared" si="0"/>
        <v>714526233.82000005</v>
      </c>
      <c r="G18" s="48">
        <v>699366262.67620683</v>
      </c>
      <c r="H18" s="48">
        <v>624910.91999999993</v>
      </c>
      <c r="I18" s="82">
        <v>10</v>
      </c>
      <c r="J18" s="63">
        <f t="shared" si="1"/>
        <v>699991173.59620678</v>
      </c>
      <c r="K18" s="48">
        <f t="shared" si="2"/>
        <v>-14535060.223793268</v>
      </c>
      <c r="L18" s="93">
        <f t="shared" si="3"/>
        <v>-2.0342234526626028</v>
      </c>
      <c r="M18" s="61">
        <f t="shared" si="4"/>
        <v>1.5483817108931484</v>
      </c>
      <c r="N18" s="61">
        <f t="shared" si="5"/>
        <v>1.4817182587341953</v>
      </c>
    </row>
    <row r="19" spans="1:14" ht="15.95" customHeight="1" x14ac:dyDescent="0.2">
      <c r="A19" s="97"/>
      <c r="B19" s="52" t="s">
        <v>90</v>
      </c>
      <c r="C19" s="48">
        <v>737403023.63</v>
      </c>
      <c r="D19" s="48">
        <v>2949880.88</v>
      </c>
      <c r="E19" s="47">
        <v>10</v>
      </c>
      <c r="F19" s="63">
        <f t="shared" si="0"/>
        <v>740352904.50999999</v>
      </c>
      <c r="G19" s="48">
        <v>685305244.98310351</v>
      </c>
      <c r="H19" s="48">
        <v>4142647.4699999997</v>
      </c>
      <c r="I19" s="82">
        <v>11</v>
      </c>
      <c r="J19" s="63">
        <f t="shared" si="1"/>
        <v>689447892.45310354</v>
      </c>
      <c r="K19" s="48">
        <f t="shared" si="2"/>
        <v>-50905012.056896448</v>
      </c>
      <c r="L19" s="93">
        <f t="shared" si="3"/>
        <v>-6.8757766393295574</v>
      </c>
      <c r="M19" s="61">
        <f t="shared" si="4"/>
        <v>1.6043482278058501</v>
      </c>
      <c r="N19" s="61">
        <f t="shared" si="5"/>
        <v>1.4594005885035193</v>
      </c>
    </row>
    <row r="20" spans="1:14" ht="15.95" customHeight="1" x14ac:dyDescent="0.2">
      <c r="A20" s="97"/>
      <c r="B20" s="52" t="s">
        <v>100</v>
      </c>
      <c r="C20" s="48">
        <v>17864605.57</v>
      </c>
      <c r="D20" s="48">
        <v>230505894.25999999</v>
      </c>
      <c r="E20" s="47">
        <v>19</v>
      </c>
      <c r="F20" s="63">
        <f t="shared" si="0"/>
        <v>248370499.82999998</v>
      </c>
      <c r="G20" s="48">
        <v>14066733.75</v>
      </c>
      <c r="H20" s="48">
        <v>456207557.17999995</v>
      </c>
      <c r="I20" s="82">
        <v>12</v>
      </c>
      <c r="J20" s="63">
        <f t="shared" si="1"/>
        <v>470274290.92999995</v>
      </c>
      <c r="K20" s="48">
        <f t="shared" si="2"/>
        <v>221903791.09999996</v>
      </c>
      <c r="L20" s="93">
        <f t="shared" si="3"/>
        <v>89.34385977879198</v>
      </c>
      <c r="M20" s="61">
        <f t="shared" si="4"/>
        <v>0.53822004183969741</v>
      </c>
      <c r="N20" s="61">
        <f t="shared" si="5"/>
        <v>0.99546112832305278</v>
      </c>
    </row>
    <row r="21" spans="1:14" ht="15.95" customHeight="1" x14ac:dyDescent="0.2">
      <c r="A21" s="97"/>
      <c r="B21" s="52" t="s">
        <v>98</v>
      </c>
      <c r="C21" s="48">
        <v>459116701.71000004</v>
      </c>
      <c r="D21" s="48">
        <v>1955.37</v>
      </c>
      <c r="E21" s="47">
        <v>12</v>
      </c>
      <c r="F21" s="63">
        <f t="shared" si="0"/>
        <v>459118657.08000004</v>
      </c>
      <c r="G21" s="48">
        <v>458278549.60827464</v>
      </c>
      <c r="H21" s="48">
        <v>685956.90999999992</v>
      </c>
      <c r="I21" s="82">
        <v>13</v>
      </c>
      <c r="J21" s="63">
        <f t="shared" si="1"/>
        <v>458964506.51827466</v>
      </c>
      <c r="K21" s="48">
        <f t="shared" si="2"/>
        <v>-154150.56172537804</v>
      </c>
      <c r="L21" s="93">
        <f t="shared" si="3"/>
        <v>-3.3575320747315604E-2</v>
      </c>
      <c r="M21" s="61">
        <f t="shared" si="4"/>
        <v>0.99491229027649575</v>
      </c>
      <c r="N21" s="61">
        <f t="shared" si="5"/>
        <v>0.97152094922178367</v>
      </c>
    </row>
    <row r="22" spans="1:14" ht="15.95" customHeight="1" x14ac:dyDescent="0.2">
      <c r="A22" s="97"/>
      <c r="B22" s="52" t="s">
        <v>103</v>
      </c>
      <c r="C22" s="48">
        <v>454265846.40999997</v>
      </c>
      <c r="D22" s="48">
        <v>0</v>
      </c>
      <c r="E22" s="47">
        <v>13</v>
      </c>
      <c r="F22" s="63">
        <f t="shared" si="0"/>
        <v>454265846.40999997</v>
      </c>
      <c r="G22" s="48">
        <v>426625392.35999995</v>
      </c>
      <c r="H22" s="48">
        <v>0</v>
      </c>
      <c r="I22" s="82">
        <v>14</v>
      </c>
      <c r="J22" s="63">
        <f t="shared" si="1"/>
        <v>426625392.35999995</v>
      </c>
      <c r="K22" s="48">
        <f t="shared" si="2"/>
        <v>-27640454.050000012</v>
      </c>
      <c r="L22" s="93">
        <f t="shared" si="3"/>
        <v>-6.0846427853730782</v>
      </c>
      <c r="M22" s="61">
        <f t="shared" si="4"/>
        <v>0.98439622671969118</v>
      </c>
      <c r="N22" s="61">
        <f t="shared" si="5"/>
        <v>0.9030665776138832</v>
      </c>
    </row>
    <row r="23" spans="1:14" ht="15.95" customHeight="1" x14ac:dyDescent="0.2">
      <c r="A23" s="97"/>
      <c r="B23" s="52" t="s">
        <v>110</v>
      </c>
      <c r="C23" s="48">
        <v>323895481.25999999</v>
      </c>
      <c r="D23" s="48">
        <v>4169515.25</v>
      </c>
      <c r="E23" s="47">
        <v>16</v>
      </c>
      <c r="F23" s="63">
        <f t="shared" si="0"/>
        <v>328064996.50999999</v>
      </c>
      <c r="G23" s="48">
        <v>342264651.88999999</v>
      </c>
      <c r="H23" s="48">
        <v>6729955.1900000004</v>
      </c>
      <c r="I23" s="82">
        <v>15</v>
      </c>
      <c r="J23" s="63">
        <f t="shared" si="1"/>
        <v>348994607.07999998</v>
      </c>
      <c r="K23" s="48">
        <f t="shared" si="2"/>
        <v>20929610.569999993</v>
      </c>
      <c r="L23" s="93">
        <f t="shared" si="3"/>
        <v>6.3797146274829784</v>
      </c>
      <c r="M23" s="61">
        <f t="shared" si="4"/>
        <v>0.7109183911479362</v>
      </c>
      <c r="N23" s="61">
        <f t="shared" si="5"/>
        <v>0.73874028847183804</v>
      </c>
    </row>
    <row r="24" spans="1:14" ht="15.95" customHeight="1" x14ac:dyDescent="0.2">
      <c r="A24" s="97"/>
      <c r="B24" s="51" t="s">
        <v>111</v>
      </c>
      <c r="C24" s="48">
        <v>398382256.70000005</v>
      </c>
      <c r="D24" s="48">
        <v>-1221893.7999999998</v>
      </c>
      <c r="E24" s="47">
        <v>15</v>
      </c>
      <c r="F24" s="63">
        <f t="shared" si="0"/>
        <v>397160362.90000004</v>
      </c>
      <c r="G24" s="48">
        <v>286541075.78482759</v>
      </c>
      <c r="H24" s="48">
        <v>0</v>
      </c>
      <c r="I24" s="82">
        <v>16</v>
      </c>
      <c r="J24" s="63">
        <f t="shared" si="1"/>
        <v>286541075.78482759</v>
      </c>
      <c r="K24" s="48">
        <f t="shared" si="2"/>
        <v>-110619287.11517245</v>
      </c>
      <c r="L24" s="93">
        <f t="shared" si="3"/>
        <v>-27.852549611811334</v>
      </c>
      <c r="M24" s="61">
        <f t="shared" si="4"/>
        <v>0.86064837524350779</v>
      </c>
      <c r="N24" s="61">
        <f t="shared" si="5"/>
        <v>0.6065407106299241</v>
      </c>
    </row>
    <row r="25" spans="1:14" ht="15.95" customHeight="1" x14ac:dyDescent="0.2">
      <c r="A25" s="97"/>
      <c r="B25" s="52" t="s">
        <v>81</v>
      </c>
      <c r="C25" s="48">
        <v>275238518.45999998</v>
      </c>
      <c r="D25" s="48">
        <v>6347717.5200000005</v>
      </c>
      <c r="E25" s="47">
        <v>17</v>
      </c>
      <c r="F25" s="63">
        <f t="shared" si="0"/>
        <v>281586235.97999996</v>
      </c>
      <c r="G25" s="48">
        <v>278378086.07655174</v>
      </c>
      <c r="H25" s="48">
        <v>5576510.2600000007</v>
      </c>
      <c r="I25" s="82">
        <v>17</v>
      </c>
      <c r="J25" s="63">
        <f t="shared" si="1"/>
        <v>283954596.33655173</v>
      </c>
      <c r="K25" s="48">
        <f t="shared" si="2"/>
        <v>2368360.3565517664</v>
      </c>
      <c r="L25" s="93">
        <f t="shared" si="3"/>
        <v>0.84107816857922779</v>
      </c>
      <c r="M25" s="61">
        <f t="shared" si="4"/>
        <v>0.61019869837348739</v>
      </c>
      <c r="N25" s="61">
        <f t="shared" si="5"/>
        <v>0.60106573613180014</v>
      </c>
    </row>
    <row r="26" spans="1:14" ht="15.95" customHeight="1" x14ac:dyDescent="0.2">
      <c r="A26" s="97"/>
      <c r="B26" s="52" t="s">
        <v>97</v>
      </c>
      <c r="C26" s="48">
        <v>14205854.719999999</v>
      </c>
      <c r="D26" s="48">
        <v>237578307.19</v>
      </c>
      <c r="E26" s="47">
        <v>18</v>
      </c>
      <c r="F26" s="63">
        <f t="shared" si="0"/>
        <v>251784161.91</v>
      </c>
      <c r="G26" s="48">
        <v>10140540.979655173</v>
      </c>
      <c r="H26" s="48">
        <v>234864764.91</v>
      </c>
      <c r="I26" s="82">
        <v>18</v>
      </c>
      <c r="J26" s="63">
        <f t="shared" si="1"/>
        <v>245005305.88965517</v>
      </c>
      <c r="K26" s="48">
        <f t="shared" si="2"/>
        <v>-6778856.0203448236</v>
      </c>
      <c r="L26" s="93">
        <f t="shared" si="3"/>
        <v>-2.692328210369292</v>
      </c>
      <c r="M26" s="61">
        <f t="shared" si="4"/>
        <v>0.54561746363005381</v>
      </c>
      <c r="N26" s="61">
        <f t="shared" si="5"/>
        <v>0.51861916109369921</v>
      </c>
    </row>
    <row r="27" spans="1:14" ht="15.95" customHeight="1" x14ac:dyDescent="0.2">
      <c r="A27" s="97"/>
      <c r="B27" s="52" t="s">
        <v>106</v>
      </c>
      <c r="C27" s="48">
        <v>199849389.74000001</v>
      </c>
      <c r="D27" s="48">
        <v>0</v>
      </c>
      <c r="E27" s="47">
        <v>21</v>
      </c>
      <c r="F27" s="63">
        <f t="shared" si="0"/>
        <v>199849389.74000001</v>
      </c>
      <c r="G27" s="48">
        <v>228306394.91000003</v>
      </c>
      <c r="H27" s="48">
        <v>0</v>
      </c>
      <c r="I27" s="82">
        <v>19</v>
      </c>
      <c r="J27" s="63">
        <f t="shared" si="1"/>
        <v>228306394.91000003</v>
      </c>
      <c r="K27" s="48">
        <f t="shared" si="2"/>
        <v>28457005.170000017</v>
      </c>
      <c r="L27" s="93">
        <f t="shared" si="3"/>
        <v>14.239225452237807</v>
      </c>
      <c r="M27" s="61">
        <f t="shared" si="4"/>
        <v>0.43307456795844701</v>
      </c>
      <c r="N27" s="61">
        <f t="shared" si="5"/>
        <v>0.48327145638991803</v>
      </c>
    </row>
    <row r="28" spans="1:14" ht="15.95" customHeight="1" x14ac:dyDescent="0.2">
      <c r="A28" s="97"/>
      <c r="B28" s="51" t="s">
        <v>105</v>
      </c>
      <c r="C28" s="48">
        <v>0</v>
      </c>
      <c r="D28" s="48">
        <v>193672968.94</v>
      </c>
      <c r="E28" s="47">
        <v>22</v>
      </c>
      <c r="F28" s="63">
        <f t="shared" si="0"/>
        <v>193672968.94</v>
      </c>
      <c r="G28" s="48">
        <v>0</v>
      </c>
      <c r="H28" s="48">
        <v>223678744.71000001</v>
      </c>
      <c r="I28" s="82">
        <v>20</v>
      </c>
      <c r="J28" s="63">
        <f t="shared" si="1"/>
        <v>223678744.71000001</v>
      </c>
      <c r="K28" s="48">
        <f t="shared" si="2"/>
        <v>30005775.770000011</v>
      </c>
      <c r="L28" s="93">
        <f t="shared" si="3"/>
        <v>15.493011716723265</v>
      </c>
      <c r="M28" s="61">
        <f t="shared" si="4"/>
        <v>0.41969023502168151</v>
      </c>
      <c r="N28" s="61">
        <f t="shared" si="5"/>
        <v>0.47347579888019864</v>
      </c>
    </row>
    <row r="29" spans="1:14" ht="15.95" customHeight="1" x14ac:dyDescent="0.2">
      <c r="A29" s="97"/>
      <c r="B29" s="52" t="s">
        <v>115</v>
      </c>
      <c r="C29" s="48">
        <v>173363893.05999997</v>
      </c>
      <c r="D29" s="48">
        <v>1173950.7499999998</v>
      </c>
      <c r="E29" s="47">
        <v>23</v>
      </c>
      <c r="F29" s="63">
        <f t="shared" si="0"/>
        <v>174537843.80999997</v>
      </c>
      <c r="G29" s="48">
        <v>130356889.32340001</v>
      </c>
      <c r="H29" s="48">
        <v>80056289.051599994</v>
      </c>
      <c r="I29" s="82">
        <v>21</v>
      </c>
      <c r="J29" s="63">
        <f t="shared" si="1"/>
        <v>210413178.375</v>
      </c>
      <c r="K29" s="48">
        <f t="shared" si="2"/>
        <v>35875334.565000027</v>
      </c>
      <c r="L29" s="93">
        <f t="shared" si="3"/>
        <v>20.554473334764886</v>
      </c>
      <c r="M29" s="61">
        <f t="shared" si="4"/>
        <v>0.37822432882458618</v>
      </c>
      <c r="N29" s="61">
        <f t="shared" si="5"/>
        <v>0.44539568502670923</v>
      </c>
    </row>
    <row r="30" spans="1:14" ht="15.95" customHeight="1" x14ac:dyDescent="0.2">
      <c r="A30" s="97"/>
      <c r="B30" s="52" t="s">
        <v>80</v>
      </c>
      <c r="C30" s="48">
        <v>390578879.67000002</v>
      </c>
      <c r="D30" s="48">
        <v>46900078.300000004</v>
      </c>
      <c r="E30" s="47">
        <v>14</v>
      </c>
      <c r="F30" s="63">
        <f t="shared" si="0"/>
        <v>437478957.97000003</v>
      </c>
      <c r="G30" s="48">
        <v>201546287.37</v>
      </c>
      <c r="H30" s="48">
        <v>3175999.6599999997</v>
      </c>
      <c r="I30" s="82">
        <v>22</v>
      </c>
      <c r="J30" s="63">
        <f t="shared" si="1"/>
        <v>204722287.03</v>
      </c>
      <c r="K30" s="48">
        <f t="shared" si="2"/>
        <v>-232756670.94000003</v>
      </c>
      <c r="L30" s="93">
        <f t="shared" si="3"/>
        <v>-53.204083693543325</v>
      </c>
      <c r="M30" s="61">
        <f t="shared" si="4"/>
        <v>0.94801896047946055</v>
      </c>
      <c r="N30" s="61">
        <f t="shared" si="5"/>
        <v>0.43334939368415132</v>
      </c>
    </row>
    <row r="31" spans="1:14" ht="15.95" customHeight="1" x14ac:dyDescent="0.2">
      <c r="A31" s="97"/>
      <c r="B31" s="52" t="s">
        <v>83</v>
      </c>
      <c r="C31" s="48">
        <v>212115843.59</v>
      </c>
      <c r="D31" s="48">
        <v>0</v>
      </c>
      <c r="E31" s="47">
        <v>20</v>
      </c>
      <c r="F31" s="63">
        <f t="shared" si="0"/>
        <v>212115843.59</v>
      </c>
      <c r="G31" s="48">
        <v>203538766.1103448</v>
      </c>
      <c r="H31" s="48">
        <v>0</v>
      </c>
      <c r="I31" s="82">
        <v>23</v>
      </c>
      <c r="J31" s="63">
        <f t="shared" si="1"/>
        <v>203538766.1103448</v>
      </c>
      <c r="K31" s="48">
        <f t="shared" si="2"/>
        <v>-8577077.4796552062</v>
      </c>
      <c r="L31" s="93">
        <f t="shared" si="3"/>
        <v>-4.0435817214266612</v>
      </c>
      <c r="M31" s="61">
        <f t="shared" si="4"/>
        <v>0.45965603117123022</v>
      </c>
      <c r="N31" s="61">
        <f t="shared" si="5"/>
        <v>0.43084415558630845</v>
      </c>
    </row>
    <row r="32" spans="1:14" ht="15.95" customHeight="1" x14ac:dyDescent="0.2">
      <c r="A32" s="97"/>
      <c r="B32" s="52" t="s">
        <v>119</v>
      </c>
      <c r="C32" s="48">
        <v>150949437.78000003</v>
      </c>
      <c r="D32" s="48">
        <v>928854.44000000006</v>
      </c>
      <c r="E32" s="47">
        <v>24</v>
      </c>
      <c r="F32" s="63">
        <f t="shared" si="0"/>
        <v>151878292.22000003</v>
      </c>
      <c r="G32" s="48">
        <v>139008464.84758621</v>
      </c>
      <c r="H32" s="48">
        <v>3822185</v>
      </c>
      <c r="I32" s="82">
        <v>24</v>
      </c>
      <c r="J32" s="63">
        <f t="shared" si="1"/>
        <v>142830649.84758621</v>
      </c>
      <c r="K32" s="48">
        <f t="shared" si="2"/>
        <v>-9047642.3724138141</v>
      </c>
      <c r="L32" s="93">
        <f t="shared" si="3"/>
        <v>-5.9571662547456397</v>
      </c>
      <c r="M32" s="61">
        <f t="shared" si="4"/>
        <v>0.32912097390447242</v>
      </c>
      <c r="N32" s="61">
        <f t="shared" si="5"/>
        <v>0.3023392147914733</v>
      </c>
    </row>
    <row r="33" spans="1:14" ht="15.95" customHeight="1" x14ac:dyDescent="0.2">
      <c r="A33" s="97"/>
      <c r="B33" s="52" t="s">
        <v>114</v>
      </c>
      <c r="C33" s="48">
        <v>106879499.36</v>
      </c>
      <c r="D33" s="48">
        <v>2079435.5299999998</v>
      </c>
      <c r="E33" s="47">
        <v>26</v>
      </c>
      <c r="F33" s="63">
        <f t="shared" si="0"/>
        <v>108958934.89</v>
      </c>
      <c r="G33" s="48">
        <v>116358549.35999998</v>
      </c>
      <c r="H33" s="48">
        <v>1746449.86</v>
      </c>
      <c r="I33" s="82">
        <v>25</v>
      </c>
      <c r="J33" s="63">
        <f t="shared" si="1"/>
        <v>118104999.21999998</v>
      </c>
      <c r="K33" s="48">
        <f t="shared" si="2"/>
        <v>9146064.3299999833</v>
      </c>
      <c r="L33" s="93">
        <f t="shared" si="3"/>
        <v>8.3940471143861988</v>
      </c>
      <c r="M33" s="61">
        <f t="shared" si="4"/>
        <v>0.23611452461320537</v>
      </c>
      <c r="N33" s="61">
        <f t="shared" si="5"/>
        <v>0.25000077199974879</v>
      </c>
    </row>
    <row r="34" spans="1:14" ht="15.95" customHeight="1" x14ac:dyDescent="0.2">
      <c r="A34" s="97"/>
      <c r="B34" s="52" t="s">
        <v>95</v>
      </c>
      <c r="C34" s="48">
        <v>80394823.579999998</v>
      </c>
      <c r="D34" s="48">
        <v>0</v>
      </c>
      <c r="E34" s="47">
        <v>27</v>
      </c>
      <c r="F34" s="63">
        <f t="shared" si="0"/>
        <v>80394823.579999998</v>
      </c>
      <c r="G34" s="48">
        <v>63343473.890000001</v>
      </c>
      <c r="H34" s="48">
        <v>0</v>
      </c>
      <c r="I34" s="82">
        <v>26</v>
      </c>
      <c r="J34" s="63">
        <f t="shared" si="1"/>
        <v>63343473.890000001</v>
      </c>
      <c r="K34" s="48">
        <f t="shared" si="2"/>
        <v>-17051349.689999998</v>
      </c>
      <c r="L34" s="93">
        <f t="shared" si="3"/>
        <v>-21.209511919672774</v>
      </c>
      <c r="M34" s="61">
        <f t="shared" si="4"/>
        <v>0.17421596099592906</v>
      </c>
      <c r="N34" s="61">
        <f t="shared" si="5"/>
        <v>0.13408337901215842</v>
      </c>
    </row>
    <row r="35" spans="1:14" ht="15.95" customHeight="1" x14ac:dyDescent="0.2">
      <c r="A35" s="97"/>
      <c r="B35" s="52" t="s">
        <v>118</v>
      </c>
      <c r="C35" s="48">
        <v>52713112.150000006</v>
      </c>
      <c r="D35" s="48">
        <v>9943.0300000000007</v>
      </c>
      <c r="E35" s="47">
        <v>28</v>
      </c>
      <c r="F35" s="63">
        <f t="shared" si="0"/>
        <v>52723055.180000007</v>
      </c>
      <c r="G35" s="48">
        <v>54923692.280000001</v>
      </c>
      <c r="H35" s="48">
        <v>105504.9</v>
      </c>
      <c r="I35" s="82">
        <v>27</v>
      </c>
      <c r="J35" s="63">
        <f t="shared" si="1"/>
        <v>55029197.18</v>
      </c>
      <c r="K35" s="48">
        <f t="shared" si="2"/>
        <v>2306141.9999999925</v>
      </c>
      <c r="L35" s="93">
        <f t="shared" si="3"/>
        <v>4.3740674589639594</v>
      </c>
      <c r="M35" s="61">
        <f t="shared" si="4"/>
        <v>0.11425110866354485</v>
      </c>
      <c r="N35" s="61">
        <f t="shared" si="5"/>
        <v>0.1164839919426266</v>
      </c>
    </row>
    <row r="36" spans="1:14" ht="15.95" customHeight="1" x14ac:dyDescent="0.2">
      <c r="A36" s="97"/>
      <c r="B36" s="52" t="s">
        <v>89</v>
      </c>
      <c r="C36" s="48">
        <v>52295190.980000004</v>
      </c>
      <c r="D36" s="48">
        <v>72152471.24000001</v>
      </c>
      <c r="E36" s="47">
        <v>25</v>
      </c>
      <c r="F36" s="63">
        <f t="shared" si="0"/>
        <v>124447662.22000001</v>
      </c>
      <c r="G36" s="48">
        <v>36383121.902068973</v>
      </c>
      <c r="H36" s="48">
        <v>584715</v>
      </c>
      <c r="I36" s="82">
        <v>28</v>
      </c>
      <c r="J36" s="63">
        <f t="shared" si="1"/>
        <v>36967836.902068973</v>
      </c>
      <c r="K36" s="48">
        <f t="shared" si="2"/>
        <v>-87479825.317931041</v>
      </c>
      <c r="L36" s="93">
        <f t="shared" si="3"/>
        <v>-70.294470588996035</v>
      </c>
      <c r="M36" s="61">
        <f t="shared" si="4"/>
        <v>0.26967866961956555</v>
      </c>
      <c r="N36" s="61">
        <f t="shared" si="5"/>
        <v>7.8252299442994278E-2</v>
      </c>
    </row>
    <row r="37" spans="1:14" ht="15.95" customHeight="1" x14ac:dyDescent="0.2">
      <c r="A37" s="97"/>
      <c r="B37" s="52" t="s">
        <v>82</v>
      </c>
      <c r="C37" s="48">
        <v>46267913.75</v>
      </c>
      <c r="D37" s="48">
        <v>0</v>
      </c>
      <c r="E37" s="47">
        <v>29</v>
      </c>
      <c r="F37" s="63">
        <f t="shared" si="0"/>
        <v>46267913.75</v>
      </c>
      <c r="G37" s="48">
        <v>36634111.520689659</v>
      </c>
      <c r="H37" s="48">
        <v>0</v>
      </c>
      <c r="I37" s="82">
        <v>29</v>
      </c>
      <c r="J37" s="63">
        <f t="shared" si="1"/>
        <v>36634111.520689659</v>
      </c>
      <c r="K37" s="48">
        <f t="shared" si="2"/>
        <v>-9633802.2293103412</v>
      </c>
      <c r="L37" s="93">
        <f t="shared" si="3"/>
        <v>-20.821777876920898</v>
      </c>
      <c r="M37" s="61">
        <f t="shared" si="4"/>
        <v>0.10026278681004863</v>
      </c>
      <c r="N37" s="61">
        <f t="shared" si="5"/>
        <v>7.7545880548521184E-2</v>
      </c>
    </row>
    <row r="38" spans="1:14" ht="15.95" customHeight="1" x14ac:dyDescent="0.2">
      <c r="A38" s="97"/>
      <c r="B38" s="52" t="s">
        <v>125</v>
      </c>
      <c r="C38" s="48">
        <v>0</v>
      </c>
      <c r="D38" s="48">
        <v>0</v>
      </c>
      <c r="E38" s="47">
        <v>32</v>
      </c>
      <c r="F38" s="63">
        <f t="shared" si="0"/>
        <v>0</v>
      </c>
      <c r="G38" s="48">
        <v>47936.964137931041</v>
      </c>
      <c r="H38" s="48">
        <v>18423582.330000002</v>
      </c>
      <c r="I38" s="82">
        <v>30</v>
      </c>
      <c r="J38" s="63">
        <f t="shared" si="1"/>
        <v>18471519.294137932</v>
      </c>
      <c r="K38" s="48">
        <f t="shared" si="2"/>
        <v>18471519.294137932</v>
      </c>
      <c r="L38" s="93" t="e">
        <f t="shared" si="3"/>
        <v>#DIV/0!</v>
      </c>
      <c r="M38" s="61">
        <f t="shared" si="4"/>
        <v>0</v>
      </c>
      <c r="N38" s="61">
        <f t="shared" si="5"/>
        <v>3.9099903594603649E-2</v>
      </c>
    </row>
    <row r="39" spans="1:14" ht="15.95" customHeight="1" x14ac:dyDescent="0.2">
      <c r="A39" s="97"/>
      <c r="B39" s="52" t="s">
        <v>121</v>
      </c>
      <c r="C39" s="48">
        <v>4312404.28</v>
      </c>
      <c r="D39" s="48">
        <v>0</v>
      </c>
      <c r="E39" s="47">
        <v>30</v>
      </c>
      <c r="F39" s="63">
        <f t="shared" si="0"/>
        <v>4312404.28</v>
      </c>
      <c r="G39" s="48">
        <v>6633854.3186206911</v>
      </c>
      <c r="H39" s="48">
        <v>0</v>
      </c>
      <c r="I39" s="82">
        <v>31</v>
      </c>
      <c r="J39" s="63">
        <f t="shared" si="1"/>
        <v>6633854.3186206911</v>
      </c>
      <c r="K39" s="48">
        <f t="shared" si="2"/>
        <v>2321450.0386206908</v>
      </c>
      <c r="L39" s="93">
        <f t="shared" si="3"/>
        <v>53.83192038341754</v>
      </c>
      <c r="M39" s="61">
        <f t="shared" si="4"/>
        <v>9.3450003667905016E-3</v>
      </c>
      <c r="N39" s="61">
        <f t="shared" si="5"/>
        <v>1.4042324304153536E-2</v>
      </c>
    </row>
    <row r="40" spans="1:14" ht="15.95" customHeight="1" x14ac:dyDescent="0.2">
      <c r="A40" s="97"/>
      <c r="B40" s="52" t="s">
        <v>123</v>
      </c>
      <c r="C40" s="48">
        <v>673640.34</v>
      </c>
      <c r="D40" s="48">
        <v>0</v>
      </c>
      <c r="E40" s="47">
        <v>31</v>
      </c>
      <c r="F40" s="63">
        <f t="shared" si="0"/>
        <v>673640.34</v>
      </c>
      <c r="G40" s="48">
        <v>3560490.8772413796</v>
      </c>
      <c r="H40" s="48">
        <v>0</v>
      </c>
      <c r="I40" s="82">
        <v>32</v>
      </c>
      <c r="J40" s="63">
        <f t="shared" si="1"/>
        <v>3560490.8772413796</v>
      </c>
      <c r="K40" s="48">
        <f t="shared" si="2"/>
        <v>2886850.5372413797</v>
      </c>
      <c r="L40" s="93">
        <f t="shared" si="3"/>
        <v>428.54478359199504</v>
      </c>
      <c r="M40" s="61">
        <f t="shared" si="4"/>
        <v>1.4597817865965195E-3</v>
      </c>
      <c r="N40" s="61">
        <f t="shared" si="5"/>
        <v>7.5367298072652059E-3</v>
      </c>
    </row>
    <row r="41" spans="1:14" ht="15.95" customHeight="1" x14ac:dyDescent="0.2">
      <c r="A41" s="97"/>
      <c r="B41" s="52" t="s">
        <v>124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558535.51</v>
      </c>
      <c r="H41" s="48">
        <v>119613</v>
      </c>
      <c r="I41" s="82">
        <v>33</v>
      </c>
      <c r="J41" s="63">
        <f t="shared" si="1"/>
        <v>678148.51</v>
      </c>
      <c r="K41" s="48">
        <f t="shared" si="2"/>
        <v>678148.51</v>
      </c>
      <c r="L41" s="93" t="e">
        <f t="shared" si="3"/>
        <v>#DIV/0!</v>
      </c>
      <c r="M41" s="61">
        <f t="shared" si="4"/>
        <v>0</v>
      </c>
      <c r="N41" s="61">
        <f t="shared" si="5"/>
        <v>1.4354824279256227E-3</v>
      </c>
    </row>
    <row r="42" spans="1:14" ht="15.95" customHeight="1" x14ac:dyDescent="0.2">
      <c r="A42" s="97"/>
      <c r="B42" s="52" t="s">
        <v>84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7"/>
      <c r="B43" s="52" t="s">
        <v>102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7"/>
      <c r="B44" s="52" t="s">
        <v>101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7"/>
      <c r="B45" s="52" t="s">
        <v>99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7"/>
      <c r="B46" s="52" t="s">
        <v>116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28970877827.869999</v>
      </c>
      <c r="D47" s="66">
        <f>SUM(D9:D46)</f>
        <v>17175768621.980001</v>
      </c>
      <c r="E47" s="66"/>
      <c r="F47" s="66">
        <f>SUM(F9:F46)</f>
        <v>46146646449.850021</v>
      </c>
      <c r="G47" s="66">
        <f>SUM(G9:G46)</f>
        <v>29646956979.681313</v>
      </c>
      <c r="H47" s="66">
        <f>SUM(H9:H46)</f>
        <v>17594896825.521603</v>
      </c>
      <c r="I47" s="66"/>
      <c r="J47" s="66">
        <f>SUM(J9:J46)</f>
        <v>47241853805.202911</v>
      </c>
      <c r="K47" s="66">
        <f>J47-F47</f>
        <v>1095207355.35289</v>
      </c>
      <c r="L47" s="94">
        <f>K47/F47*100</f>
        <v>2.3733194925510119</v>
      </c>
      <c r="M47" s="67">
        <f>SUM(M9:M46)</f>
        <v>99.999999999999915</v>
      </c>
      <c r="N47" s="67">
        <f>SUM(N9:N46)</f>
        <v>100.00000000000001</v>
      </c>
    </row>
    <row r="48" spans="1:14" x14ac:dyDescent="0.2">
      <c r="A48" s="6"/>
      <c r="B48" s="81" t="s">
        <v>94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159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109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120</v>
      </c>
      <c r="D62" s="190"/>
      <c r="E62" s="190" t="s">
        <v>52</v>
      </c>
      <c r="F62" s="190"/>
      <c r="G62" s="190" t="s">
        <v>158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5"/>
      <c r="B63" s="190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5.95" hidden="1" customHeight="1" x14ac:dyDescent="0.2">
      <c r="A64" s="96"/>
      <c r="B64" s="102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3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5" hidden="1" customHeight="1" x14ac:dyDescent="0.2">
      <c r="A65" s="97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3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5.95" hidden="1" customHeight="1" x14ac:dyDescent="0.2">
      <c r="A66" s="97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3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5.95" hidden="1" customHeight="1" x14ac:dyDescent="0.2">
      <c r="A67" s="97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3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5.95" hidden="1" customHeight="1" x14ac:dyDescent="0.2">
      <c r="A68" s="97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3"/>
      <c r="J68" s="63">
        <f t="shared" si="7"/>
        <v>433394865.13999999</v>
      </c>
      <c r="K68" s="48">
        <f t="shared" si="8"/>
        <v>42953967.660000026</v>
      </c>
      <c r="L68" s="93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5" hidden="1" customHeight="1" x14ac:dyDescent="0.2">
      <c r="A69" s="97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7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3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5.95" hidden="1" customHeight="1" x14ac:dyDescent="0.2">
      <c r="A71" s="97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3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5.95" hidden="1" customHeight="1" x14ac:dyDescent="0.2">
      <c r="A72" s="97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3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5.95" hidden="1" customHeight="1" x14ac:dyDescent="0.2">
      <c r="A73" s="97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3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5.95" hidden="1" customHeight="1" x14ac:dyDescent="0.2">
      <c r="A74" s="97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3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5.95" hidden="1" customHeight="1" x14ac:dyDescent="0.2">
      <c r="A75" s="97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3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5.95" hidden="1" customHeight="1" x14ac:dyDescent="0.2">
      <c r="A76" s="97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3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5.95" hidden="1" customHeight="1" x14ac:dyDescent="0.2">
      <c r="A77" s="97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3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5.95" hidden="1" customHeight="1" x14ac:dyDescent="0.2">
      <c r="A78" s="97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3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5.95" hidden="1" customHeight="1" x14ac:dyDescent="0.2">
      <c r="A79" s="97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3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5.95" hidden="1" customHeight="1" x14ac:dyDescent="0.2">
      <c r="A80" s="97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3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5.95" hidden="1" customHeight="1" x14ac:dyDescent="0.2">
      <c r="A81" s="97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3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5.95" hidden="1" customHeight="1" x14ac:dyDescent="0.2">
      <c r="A82" s="97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3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5.95" hidden="1" customHeight="1" x14ac:dyDescent="0.2">
      <c r="A83" s="97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3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5.95" hidden="1" customHeight="1" x14ac:dyDescent="0.2">
      <c r="A84" s="97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3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5.95" hidden="1" customHeight="1" x14ac:dyDescent="0.2">
      <c r="A85" s="97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3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5.95" hidden="1" customHeight="1" x14ac:dyDescent="0.2">
      <c r="A86" s="97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7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3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5.95" hidden="1" customHeight="1" x14ac:dyDescent="0.2">
      <c r="A88" s="97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7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3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5.95" hidden="1" customHeight="1" x14ac:dyDescent="0.2">
      <c r="A90" s="97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3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5.95" hidden="1" customHeight="1" x14ac:dyDescent="0.2">
      <c r="A91" s="97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3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5.95" hidden="1" customHeight="1" x14ac:dyDescent="0.2">
      <c r="A92" s="97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3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5.95" hidden="1" customHeight="1" x14ac:dyDescent="0.2">
      <c r="A93" s="97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7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3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5.95" hidden="1" customHeight="1" x14ac:dyDescent="0.2">
      <c r="A95" s="97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3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5.95" hidden="1" customHeight="1" x14ac:dyDescent="0.2">
      <c r="A96" s="97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3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5.95" hidden="1" customHeight="1" x14ac:dyDescent="0.2">
      <c r="A97" s="97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7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3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5.95" hidden="1" customHeight="1" x14ac:dyDescent="0.2">
      <c r="A99" s="97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3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5.95" hidden="1" customHeight="1" x14ac:dyDescent="0.2">
      <c r="A100" s="97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3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5.95" hidden="1" customHeight="1" x14ac:dyDescent="0.2">
      <c r="A101" s="97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3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4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147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109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120</v>
      </c>
      <c r="D113" s="190"/>
      <c r="E113" s="190" t="s">
        <v>52</v>
      </c>
      <c r="F113" s="190"/>
      <c r="G113" s="190" t="s">
        <v>158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5"/>
      <c r="B114" s="190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5.95" hidden="1" customHeight="1" x14ac:dyDescent="0.2">
      <c r="A115" s="96"/>
      <c r="B115" s="102" t="s">
        <v>87</v>
      </c>
      <c r="C115" s="48">
        <v>775987529.26999998</v>
      </c>
      <c r="D115" s="48">
        <v>459206658.40000004</v>
      </c>
      <c r="E115" s="82"/>
      <c r="F115" s="63">
        <f t="shared" ref="F115:F122" si="13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82"/>
      <c r="J115" s="63">
        <f>(G115+H115)</f>
        <v>1691547605.2500002</v>
      </c>
      <c r="K115" s="48">
        <f>J115-F115</f>
        <v>456353417.58000016</v>
      </c>
      <c r="L115" s="93">
        <f>K115/F115*100</f>
        <v>36.945884471885286</v>
      </c>
      <c r="M115" s="61">
        <f t="shared" ref="M115:M152" si="14">(F115/$F$153*100)</f>
        <v>24.551403956863858</v>
      </c>
      <c r="N115" s="61">
        <f t="shared" ref="N115:N152" si="15">(J115/$J$153*100)</f>
        <v>28.10377950992164</v>
      </c>
    </row>
    <row r="116" spans="1:14" ht="15.95" hidden="1" customHeight="1" x14ac:dyDescent="0.2">
      <c r="A116" s="11"/>
      <c r="B116" s="52" t="s">
        <v>117</v>
      </c>
      <c r="C116" s="48">
        <v>407961623.29999995</v>
      </c>
      <c r="D116" s="48">
        <v>209277639.61999997</v>
      </c>
      <c r="E116" s="82"/>
      <c r="F116" s="63">
        <f t="shared" si="13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82"/>
      <c r="J116" s="63">
        <f>(G116+H116)</f>
        <v>851141783.63000011</v>
      </c>
      <c r="K116" s="48">
        <f t="shared" ref="K116:K151" si="16">J116-F116</f>
        <v>233902520.71000016</v>
      </c>
      <c r="L116" s="93">
        <f t="shared" ref="L116:L151" si="17">K116/F116*100</f>
        <v>37.894951724792683</v>
      </c>
      <c r="M116" s="61">
        <f t="shared" si="14"/>
        <v>12.26858953293136</v>
      </c>
      <c r="N116" s="61">
        <f t="shared" si="15"/>
        <v>14.141074684849725</v>
      </c>
    </row>
    <row r="117" spans="1:14" ht="15.95" hidden="1" customHeight="1" x14ac:dyDescent="0.2">
      <c r="A117" s="11"/>
      <c r="B117" s="52" t="s">
        <v>96</v>
      </c>
      <c r="C117" s="48">
        <v>444534217.68000001</v>
      </c>
      <c r="D117" s="48">
        <v>100979910.97999999</v>
      </c>
      <c r="E117" s="82"/>
      <c r="F117" s="63">
        <f t="shared" si="13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82"/>
      <c r="J117" s="63">
        <f t="shared" ref="J117:J146" si="18">(G117+H117)</f>
        <v>636546704.72000003</v>
      </c>
      <c r="K117" s="48">
        <f t="shared" si="16"/>
        <v>91032576.060000062</v>
      </c>
      <c r="L117" s="93">
        <f t="shared" si="17"/>
        <v>16.687482739193637</v>
      </c>
      <c r="M117" s="61">
        <f t="shared" si="14"/>
        <v>10.842941029517242</v>
      </c>
      <c r="N117" s="61">
        <f t="shared" si="15"/>
        <v>10.575740334883534</v>
      </c>
    </row>
    <row r="118" spans="1:14" ht="15.95" hidden="1" customHeight="1" x14ac:dyDescent="0.2">
      <c r="A118" s="11"/>
      <c r="B118" s="52" t="s">
        <v>93</v>
      </c>
      <c r="C118" s="48">
        <v>347363532.41999996</v>
      </c>
      <c r="D118" s="48">
        <v>51287253.100000001</v>
      </c>
      <c r="E118" s="82"/>
      <c r="F118" s="63">
        <f t="shared" si="13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82"/>
      <c r="J118" s="63">
        <f t="shared" si="18"/>
        <v>457317665.36999995</v>
      </c>
      <c r="K118" s="48">
        <f t="shared" si="16"/>
        <v>58666879.849999964</v>
      </c>
      <c r="L118" s="93">
        <f t="shared" si="17"/>
        <v>14.716358773374772</v>
      </c>
      <c r="M118" s="61">
        <f t="shared" si="14"/>
        <v>7.9238038607395618</v>
      </c>
      <c r="N118" s="61">
        <f t="shared" si="15"/>
        <v>7.5979858879887132</v>
      </c>
    </row>
    <row r="119" spans="1:14" ht="15.95" hidden="1" customHeight="1" x14ac:dyDescent="0.2">
      <c r="A119" s="11"/>
      <c r="B119" s="52" t="s">
        <v>88</v>
      </c>
      <c r="C119" s="48">
        <v>305768670.31</v>
      </c>
      <c r="D119" s="48">
        <v>44786181.050000004</v>
      </c>
      <c r="E119" s="82"/>
      <c r="F119" s="63">
        <f t="shared" si="13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82"/>
      <c r="J119" s="63">
        <f t="shared" si="18"/>
        <v>353489267.95000005</v>
      </c>
      <c r="K119" s="48">
        <f t="shared" si="16"/>
        <v>2934416.5900000334</v>
      </c>
      <c r="L119" s="93">
        <f t="shared" si="17"/>
        <v>0.83707772938122982</v>
      </c>
      <c r="M119" s="61">
        <f t="shared" si="14"/>
        <v>6.9678224288059125</v>
      </c>
      <c r="N119" s="61">
        <f t="shared" si="15"/>
        <v>5.8729558747015993</v>
      </c>
    </row>
    <row r="120" spans="1:14" ht="15.95" hidden="1" customHeight="1" x14ac:dyDescent="0.2">
      <c r="A120" s="11"/>
      <c r="B120" s="52" t="s">
        <v>125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90</v>
      </c>
      <c r="C121" s="48">
        <v>85929689.700000003</v>
      </c>
      <c r="D121" s="48">
        <v>732886.16</v>
      </c>
      <c r="E121" s="82"/>
      <c r="F121" s="63">
        <f t="shared" si="13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82"/>
      <c r="J121" s="63">
        <f t="shared" si="18"/>
        <v>90174641.460000008</v>
      </c>
      <c r="K121" s="48">
        <f t="shared" si="16"/>
        <v>3512065.6000000089</v>
      </c>
      <c r="L121" s="93">
        <f t="shared" si="17"/>
        <v>4.0525746726864122</v>
      </c>
      <c r="M121" s="61">
        <f t="shared" si="14"/>
        <v>1.7225533678188427</v>
      </c>
      <c r="N121" s="61">
        <f t="shared" si="15"/>
        <v>1.4981832217506714</v>
      </c>
    </row>
    <row r="122" spans="1:14" ht="15.95" hidden="1" customHeight="1" x14ac:dyDescent="0.2">
      <c r="A122" s="11"/>
      <c r="B122" s="52" t="s">
        <v>122</v>
      </c>
      <c r="C122" s="48">
        <v>24052728.41</v>
      </c>
      <c r="D122" s="48">
        <v>86103900.930000007</v>
      </c>
      <c r="E122" s="82"/>
      <c r="F122" s="63">
        <f t="shared" si="13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82"/>
      <c r="J122" s="63">
        <f t="shared" si="18"/>
        <v>113164193.86999999</v>
      </c>
      <c r="K122" s="48">
        <f t="shared" si="16"/>
        <v>3007564.5299999863</v>
      </c>
      <c r="L122" s="93">
        <f t="shared" si="17"/>
        <v>2.7302619443057714</v>
      </c>
      <c r="M122" s="61">
        <f t="shared" si="14"/>
        <v>2.1895341902105905</v>
      </c>
      <c r="N122" s="61">
        <f t="shared" si="15"/>
        <v>1.8801371850663766</v>
      </c>
    </row>
    <row r="123" spans="1:14" ht="15.95" hidden="1" customHeight="1" x14ac:dyDescent="0.2">
      <c r="A123" s="11"/>
      <c r="B123" s="52" t="s">
        <v>78</v>
      </c>
      <c r="C123" s="48">
        <v>78064474.49000001</v>
      </c>
      <c r="D123" s="48">
        <v>32796.980000000003</v>
      </c>
      <c r="E123" s="82"/>
      <c r="F123" s="63">
        <f t="shared" ref="F123:F151" si="19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82"/>
      <c r="J123" s="63">
        <f t="shared" si="18"/>
        <v>90324419.099999994</v>
      </c>
      <c r="K123" s="48">
        <f t="shared" si="16"/>
        <v>12227147.62999998</v>
      </c>
      <c r="L123" s="93">
        <f t="shared" si="17"/>
        <v>15.65630578361098</v>
      </c>
      <c r="M123" s="61">
        <f t="shared" si="14"/>
        <v>1.5523046326875118</v>
      </c>
      <c r="N123" s="61">
        <f t="shared" si="15"/>
        <v>1.5006716635521389</v>
      </c>
    </row>
    <row r="124" spans="1:14" ht="15.95" hidden="1" customHeight="1" x14ac:dyDescent="0.2">
      <c r="A124" s="11"/>
      <c r="B124" s="52" t="s">
        <v>92</v>
      </c>
      <c r="C124" s="48">
        <v>7837945.0999999996</v>
      </c>
      <c r="D124" s="48">
        <v>174641245.36000001</v>
      </c>
      <c r="E124" s="83"/>
      <c r="F124" s="63">
        <f t="shared" si="19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82"/>
      <c r="J124" s="63">
        <f t="shared" si="18"/>
        <v>222186322.91999999</v>
      </c>
      <c r="K124" s="48">
        <f t="shared" si="16"/>
        <v>39707132.459999979</v>
      </c>
      <c r="L124" s="93">
        <f t="shared" si="17"/>
        <v>21.75981401490484</v>
      </c>
      <c r="M124" s="61">
        <f t="shared" si="14"/>
        <v>3.6270574808613709</v>
      </c>
      <c r="N124" s="61">
        <f t="shared" si="15"/>
        <v>3.6914571071389166</v>
      </c>
    </row>
    <row r="125" spans="1:14" ht="15.95" hidden="1" customHeight="1" x14ac:dyDescent="0.2">
      <c r="A125" s="11"/>
      <c r="B125" s="52" t="s">
        <v>95</v>
      </c>
      <c r="C125" s="48">
        <v>8762750.7799999993</v>
      </c>
      <c r="D125" s="48">
        <v>0</v>
      </c>
      <c r="E125" s="82"/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82"/>
      <c r="J125" s="63">
        <f>(G125+H125)</f>
        <v>9682324.0099999998</v>
      </c>
      <c r="K125" s="48">
        <f t="shared" si="16"/>
        <v>919573.23000000045</v>
      </c>
      <c r="L125" s="93">
        <f t="shared" si="17"/>
        <v>10.494115981237579</v>
      </c>
      <c r="M125" s="61">
        <f t="shared" si="14"/>
        <v>0.17417328896189804</v>
      </c>
      <c r="N125" s="61">
        <f t="shared" si="15"/>
        <v>0.16086446416058398</v>
      </c>
    </row>
    <row r="126" spans="1:14" ht="15.95" hidden="1" customHeight="1" x14ac:dyDescent="0.2">
      <c r="A126" s="11"/>
      <c r="B126" s="52" t="s">
        <v>83</v>
      </c>
      <c r="C126" s="48">
        <v>25388077.780000001</v>
      </c>
      <c r="D126" s="48">
        <v>0</v>
      </c>
      <c r="E126" s="83"/>
      <c r="F126" s="63">
        <f t="shared" si="19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82"/>
      <c r="J126" s="63">
        <f t="shared" si="18"/>
        <v>28490655.879999999</v>
      </c>
      <c r="K126" s="48">
        <f t="shared" si="16"/>
        <v>3102578.0999999978</v>
      </c>
      <c r="L126" s="93">
        <f t="shared" si="17"/>
        <v>12.220610504211232</v>
      </c>
      <c r="M126" s="61">
        <f t="shared" si="14"/>
        <v>0.50462749864524659</v>
      </c>
      <c r="N126" s="61">
        <f t="shared" si="15"/>
        <v>0.47335062191538774</v>
      </c>
    </row>
    <row r="127" spans="1:14" ht="15.95" hidden="1" customHeight="1" x14ac:dyDescent="0.2">
      <c r="A127" s="11"/>
      <c r="B127" s="52" t="s">
        <v>124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29971.53</v>
      </c>
      <c r="H127" s="48">
        <f>'PNC, Exon. &amp; no Exon.'!C139</f>
        <v>14822</v>
      </c>
      <c r="I127" s="82"/>
      <c r="J127" s="63">
        <f t="shared" si="18"/>
        <v>44793.53</v>
      </c>
      <c r="K127" s="48">
        <f t="shared" si="16"/>
        <v>44793.53</v>
      </c>
      <c r="L127" s="93" t="e">
        <f t="shared" si="17"/>
        <v>#DIV/0!</v>
      </c>
      <c r="M127" s="61">
        <f t="shared" si="14"/>
        <v>0</v>
      </c>
      <c r="N127" s="61">
        <f t="shared" si="15"/>
        <v>7.4421050089512988E-4</v>
      </c>
    </row>
    <row r="128" spans="1:14" ht="15.95" hidden="1" customHeight="1" x14ac:dyDescent="0.2">
      <c r="A128" s="11"/>
      <c r="B128" s="52" t="s">
        <v>81</v>
      </c>
      <c r="C128" s="48">
        <v>33692230.850000001</v>
      </c>
      <c r="D128" s="48">
        <v>60285.52</v>
      </c>
      <c r="E128" s="83"/>
      <c r="F128" s="63">
        <f t="shared" si="19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82"/>
      <c r="J128" s="63">
        <f t="shared" si="18"/>
        <v>37302601.090000004</v>
      </c>
      <c r="K128" s="48">
        <f t="shared" si="16"/>
        <v>3550084.7199999988</v>
      </c>
      <c r="L128" s="93">
        <f t="shared" si="17"/>
        <v>10.517985329103919</v>
      </c>
      <c r="M128" s="61">
        <f t="shared" si="14"/>
        <v>0.67088371385853851</v>
      </c>
      <c r="N128" s="61">
        <f t="shared" si="15"/>
        <v>0.61975440296578821</v>
      </c>
    </row>
    <row r="129" spans="1:14" ht="15.95" hidden="1" customHeight="1" x14ac:dyDescent="0.2">
      <c r="A129" s="11"/>
      <c r="B129" s="52" t="s">
        <v>80</v>
      </c>
      <c r="C129" s="48">
        <v>64500894.159999996</v>
      </c>
      <c r="D129" s="48">
        <v>252102.74</v>
      </c>
      <c r="E129" s="82"/>
      <c r="F129" s="63">
        <f t="shared" si="19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82"/>
      <c r="J129" s="63">
        <f t="shared" si="18"/>
        <v>31329482</v>
      </c>
      <c r="K129" s="48">
        <f t="shared" si="16"/>
        <v>-33423514.899999999</v>
      </c>
      <c r="L129" s="93">
        <f t="shared" si="17"/>
        <v>-51.616938983715208</v>
      </c>
      <c r="M129" s="61">
        <f t="shared" si="14"/>
        <v>1.2870664387664565</v>
      </c>
      <c r="N129" s="61">
        <f t="shared" si="15"/>
        <v>0.52051556311826641</v>
      </c>
    </row>
    <row r="130" spans="1:14" ht="15.95" hidden="1" customHeight="1" x14ac:dyDescent="0.2">
      <c r="A130" s="11"/>
      <c r="B130" s="52" t="s">
        <v>103</v>
      </c>
      <c r="C130" s="48">
        <v>52427934.739999995</v>
      </c>
      <c r="D130" s="48">
        <v>0</v>
      </c>
      <c r="E130" s="82"/>
      <c r="F130" s="63">
        <f t="shared" si="19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82"/>
      <c r="J130" s="63">
        <f t="shared" si="18"/>
        <v>58901128.919999994</v>
      </c>
      <c r="K130" s="48">
        <f t="shared" si="16"/>
        <v>6473194.1799999997</v>
      </c>
      <c r="L130" s="93">
        <f t="shared" si="17"/>
        <v>12.346841835563025</v>
      </c>
      <c r="M130" s="61">
        <f t="shared" si="14"/>
        <v>1.0420866753379869</v>
      </c>
      <c r="N130" s="61">
        <f t="shared" si="15"/>
        <v>0.97859754872727867</v>
      </c>
    </row>
    <row r="131" spans="1:14" ht="15.95" hidden="1" customHeight="1" x14ac:dyDescent="0.2">
      <c r="A131" s="11"/>
      <c r="B131" s="52" t="s">
        <v>79</v>
      </c>
      <c r="C131" s="48">
        <v>33878160.439999998</v>
      </c>
      <c r="D131" s="48">
        <v>80034124.859999999</v>
      </c>
      <c r="E131" s="82"/>
      <c r="F131" s="63">
        <f t="shared" si="19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82"/>
      <c r="J131" s="63">
        <f t="shared" si="18"/>
        <v>123660654.12</v>
      </c>
      <c r="K131" s="48">
        <f t="shared" si="16"/>
        <v>9748368.8200000077</v>
      </c>
      <c r="L131" s="93">
        <f t="shared" si="17"/>
        <v>8.5577853120290346</v>
      </c>
      <c r="M131" s="61">
        <f t="shared" si="14"/>
        <v>2.264183688659815</v>
      </c>
      <c r="N131" s="61">
        <f t="shared" si="15"/>
        <v>2.0545279048930642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3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97</v>
      </c>
      <c r="C133" s="48">
        <v>1122688.01</v>
      </c>
      <c r="D133" s="48">
        <v>17040556.289999999</v>
      </c>
      <c r="E133" s="82"/>
      <c r="F133" s="63">
        <f t="shared" si="19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82"/>
      <c r="J133" s="63">
        <f t="shared" si="18"/>
        <v>25325986.989999998</v>
      </c>
      <c r="K133" s="48">
        <f t="shared" si="16"/>
        <v>7162742.6899999976</v>
      </c>
      <c r="L133" s="93">
        <f t="shared" si="17"/>
        <v>39.435370530142556</v>
      </c>
      <c r="M133" s="61">
        <f t="shared" si="14"/>
        <v>0.36102270592584945</v>
      </c>
      <c r="N133" s="61">
        <f t="shared" si="15"/>
        <v>0.42077205041646509</v>
      </c>
    </row>
    <row r="134" spans="1:14" ht="15.95" hidden="1" customHeight="1" x14ac:dyDescent="0.2">
      <c r="A134" s="11"/>
      <c r="B134" s="52" t="s">
        <v>89</v>
      </c>
      <c r="C134" s="48">
        <v>6293557.9000000004</v>
      </c>
      <c r="D134" s="48">
        <v>7839145.3099999996</v>
      </c>
      <c r="E134" s="83"/>
      <c r="F134" s="63">
        <f t="shared" si="19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82"/>
      <c r="J134" s="63">
        <f t="shared" si="18"/>
        <v>5192012.7</v>
      </c>
      <c r="K134" s="48">
        <f t="shared" si="16"/>
        <v>-8940690.5100000016</v>
      </c>
      <c r="L134" s="93">
        <f t="shared" si="17"/>
        <v>-63.262423169502057</v>
      </c>
      <c r="M134" s="61">
        <f t="shared" si="14"/>
        <v>0.28090943834968618</v>
      </c>
      <c r="N134" s="61">
        <f t="shared" si="15"/>
        <v>8.6261350068210216E-2</v>
      </c>
    </row>
    <row r="135" spans="1:14" ht="15.95" hidden="1" customHeight="1" x14ac:dyDescent="0.2">
      <c r="A135" s="11"/>
      <c r="B135" s="52" t="s">
        <v>98</v>
      </c>
      <c r="C135" s="48">
        <v>48815083.940000005</v>
      </c>
      <c r="D135" s="48">
        <v>0</v>
      </c>
      <c r="E135" s="83"/>
      <c r="F135" s="63">
        <f t="shared" si="19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82"/>
      <c r="J135" s="63">
        <f t="shared" si="18"/>
        <v>65436003.689999998</v>
      </c>
      <c r="K135" s="48">
        <f t="shared" si="16"/>
        <v>16620919.749999993</v>
      </c>
      <c r="L135" s="93">
        <f t="shared" si="17"/>
        <v>34.048737415732468</v>
      </c>
      <c r="M135" s="61">
        <f t="shared" si="14"/>
        <v>0.9702756513612647</v>
      </c>
      <c r="N135" s="61">
        <f t="shared" si="15"/>
        <v>1.0871695328032969</v>
      </c>
    </row>
    <row r="136" spans="1:14" ht="15.95" hidden="1" customHeight="1" x14ac:dyDescent="0.2">
      <c r="A136" s="11"/>
      <c r="B136" s="51" t="s">
        <v>111</v>
      </c>
      <c r="C136" s="48">
        <v>46676971.729999997</v>
      </c>
      <c r="D136" s="48">
        <v>-164513.54999999999</v>
      </c>
      <c r="E136" s="83"/>
      <c r="F136" s="63">
        <f t="shared" si="19"/>
        <v>46512458.18</v>
      </c>
      <c r="G136" s="48">
        <f>'PNC, Exon. &amp; no Exon.'!B148</f>
        <v>41383821.57</v>
      </c>
      <c r="H136" s="48">
        <f>'PNC, Exon. &amp; no Exon.'!C148</f>
        <v>0</v>
      </c>
      <c r="I136" s="82"/>
      <c r="J136" s="63">
        <f t="shared" si="18"/>
        <v>41383821.57</v>
      </c>
      <c r="K136" s="48">
        <f t="shared" si="16"/>
        <v>-5128636.6099999994</v>
      </c>
      <c r="L136" s="93">
        <f t="shared" si="17"/>
        <v>-11.026371881168977</v>
      </c>
      <c r="M136" s="61">
        <f t="shared" si="14"/>
        <v>0.92450738612850736</v>
      </c>
      <c r="N136" s="61">
        <f t="shared" si="15"/>
        <v>0.6875607834337768</v>
      </c>
    </row>
    <row r="137" spans="1:14" ht="15.95" hidden="1" customHeight="1" x14ac:dyDescent="0.2">
      <c r="A137" s="11"/>
      <c r="B137" s="52" t="s">
        <v>102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5404433.9699999997</v>
      </c>
      <c r="D138" s="48">
        <v>0</v>
      </c>
      <c r="E138" s="83"/>
      <c r="F138" s="63">
        <f t="shared" si="19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82"/>
      <c r="J138" s="63">
        <f t="shared" si="18"/>
        <v>4891074.26</v>
      </c>
      <c r="K138" s="48">
        <f t="shared" si="16"/>
        <v>-513359.70999999996</v>
      </c>
      <c r="L138" s="93">
        <f t="shared" si="17"/>
        <v>-9.4988617281598504</v>
      </c>
      <c r="M138" s="61">
        <f t="shared" si="14"/>
        <v>0.10742152357918683</v>
      </c>
      <c r="N138" s="61">
        <f t="shared" si="15"/>
        <v>8.1261486311748066E-2</v>
      </c>
    </row>
    <row r="139" spans="1:14" ht="15.95" hidden="1" customHeight="1" x14ac:dyDescent="0.2">
      <c r="A139" s="11"/>
      <c r="B139" s="52" t="s">
        <v>101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110</v>
      </c>
      <c r="C140" s="48">
        <v>35477989.100000001</v>
      </c>
      <c r="D140" s="48">
        <v>254583.28999999998</v>
      </c>
      <c r="E140" s="82"/>
      <c r="F140" s="63">
        <f t="shared" si="19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82"/>
      <c r="J140" s="63">
        <f t="shared" si="18"/>
        <v>49902741.640000001</v>
      </c>
      <c r="K140" s="48">
        <f t="shared" si="16"/>
        <v>14170169.25</v>
      </c>
      <c r="L140" s="93">
        <f t="shared" si="17"/>
        <v>39.656168873992449</v>
      </c>
      <c r="M140" s="61">
        <f t="shared" si="14"/>
        <v>0.71024040423929646</v>
      </c>
      <c r="N140" s="61">
        <f t="shared" si="15"/>
        <v>0.82909617420070836</v>
      </c>
    </row>
    <row r="141" spans="1:14" ht="15.95" hidden="1" customHeight="1" x14ac:dyDescent="0.2">
      <c r="A141" s="11"/>
      <c r="B141" s="52" t="s">
        <v>112</v>
      </c>
      <c r="C141" s="48">
        <v>52982479.640000001</v>
      </c>
      <c r="D141" s="48">
        <v>789271693.06000006</v>
      </c>
      <c r="E141" s="82"/>
      <c r="F141" s="63">
        <f t="shared" si="19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82"/>
      <c r="J141" s="63">
        <f t="shared" si="18"/>
        <v>850125342.29999995</v>
      </c>
      <c r="K141" s="48">
        <f t="shared" si="16"/>
        <v>7871169.5999999046</v>
      </c>
      <c r="L141" s="93">
        <f t="shared" si="17"/>
        <v>0.93453613589914653</v>
      </c>
      <c r="M141" s="61">
        <f t="shared" si="14"/>
        <v>16.741110535274348</v>
      </c>
      <c r="N141" s="61">
        <f t="shared" si="15"/>
        <v>14.124187283670805</v>
      </c>
    </row>
    <row r="142" spans="1:14" ht="15.95" hidden="1" customHeight="1" x14ac:dyDescent="0.2">
      <c r="A142" s="11"/>
      <c r="B142" s="52" t="s">
        <v>115</v>
      </c>
      <c r="C142" s="48">
        <v>17064377.140000001</v>
      </c>
      <c r="D142" s="48">
        <v>70402.22</v>
      </c>
      <c r="E142" s="82"/>
      <c r="F142" s="63">
        <f t="shared" si="19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82"/>
      <c r="J142" s="63">
        <f t="shared" si="18"/>
        <v>29371993.850000001</v>
      </c>
      <c r="K142" s="48">
        <f t="shared" si="16"/>
        <v>12237214.490000002</v>
      </c>
      <c r="L142" s="93">
        <f t="shared" si="17"/>
        <v>71.417403357798491</v>
      </c>
      <c r="M142" s="61">
        <f t="shared" si="14"/>
        <v>0.34058036702119315</v>
      </c>
      <c r="N142" s="61">
        <f t="shared" si="15"/>
        <v>0.48799338331667935</v>
      </c>
    </row>
    <row r="143" spans="1:14" ht="15.95" hidden="1" customHeight="1" x14ac:dyDescent="0.2">
      <c r="A143" s="11"/>
      <c r="B143" s="52" t="s">
        <v>119</v>
      </c>
      <c r="C143" s="48">
        <v>16511522.719999999</v>
      </c>
      <c r="D143" s="48">
        <v>35178</v>
      </c>
      <c r="E143" s="82"/>
      <c r="F143" s="63">
        <f t="shared" si="19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82"/>
      <c r="J143" s="63">
        <f t="shared" si="18"/>
        <v>19463574.609999999</v>
      </c>
      <c r="K143" s="48">
        <f t="shared" si="16"/>
        <v>2916873.8900000006</v>
      </c>
      <c r="L143" s="93">
        <f t="shared" si="17"/>
        <v>17.628129857176752</v>
      </c>
      <c r="M143" s="61">
        <f t="shared" si="14"/>
        <v>0.32889139018405433</v>
      </c>
      <c r="N143" s="61">
        <f t="shared" si="15"/>
        <v>0.32337251852483678</v>
      </c>
    </row>
    <row r="144" spans="1:14" ht="15.95" hidden="1" customHeight="1" x14ac:dyDescent="0.2">
      <c r="A144" s="11"/>
      <c r="B144" s="52" t="s">
        <v>99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105</v>
      </c>
      <c r="C145" s="48">
        <v>0</v>
      </c>
      <c r="D145" s="48">
        <v>18856220.280000001</v>
      </c>
      <c r="E145" s="82"/>
      <c r="F145" s="63">
        <f t="shared" si="19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82"/>
      <c r="J145" s="63">
        <f t="shared" si="18"/>
        <v>31587723.879999999</v>
      </c>
      <c r="K145" s="48">
        <f t="shared" si="16"/>
        <v>12731503.599999998</v>
      </c>
      <c r="L145" s="93">
        <f t="shared" si="17"/>
        <v>67.518852723118471</v>
      </c>
      <c r="M145" s="61">
        <f t="shared" si="14"/>
        <v>0.37479668040469394</v>
      </c>
      <c r="N145" s="61">
        <f t="shared" si="15"/>
        <v>0.52480605593870044</v>
      </c>
    </row>
    <row r="146" spans="1:14" ht="15.95" hidden="1" customHeight="1" x14ac:dyDescent="0.2">
      <c r="A146" s="11"/>
      <c r="B146" s="52" t="s">
        <v>118</v>
      </c>
      <c r="C146" s="48">
        <v>4228901.25</v>
      </c>
      <c r="D146" s="48">
        <v>9943.0300000000007</v>
      </c>
      <c r="E146" s="82"/>
      <c r="F146" s="63">
        <f t="shared" si="19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82"/>
      <c r="J146" s="63">
        <f t="shared" si="18"/>
        <v>7022894.1099999994</v>
      </c>
      <c r="K146" s="48">
        <f t="shared" si="16"/>
        <v>2784049.8299999991</v>
      </c>
      <c r="L146" s="93">
        <f t="shared" si="17"/>
        <v>65.679455202822382</v>
      </c>
      <c r="M146" s="61">
        <f t="shared" si="14"/>
        <v>8.4253617178067092E-2</v>
      </c>
      <c r="N146" s="61">
        <f t="shared" si="15"/>
        <v>0.11668005498420324</v>
      </c>
    </row>
    <row r="147" spans="1:14" ht="15.95" hidden="1" customHeight="1" x14ac:dyDescent="0.2">
      <c r="A147" s="11"/>
      <c r="B147" s="52" t="s">
        <v>114</v>
      </c>
      <c r="C147" s="48">
        <v>11455205.779999999</v>
      </c>
      <c r="D147" s="48">
        <v>439589.04</v>
      </c>
      <c r="E147" s="82"/>
      <c r="F147" s="63">
        <f t="shared" si="19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82"/>
      <c r="J147" s="63">
        <f t="shared" ref="J147:J152" si="20">(G147+H147)</f>
        <v>16931067.18</v>
      </c>
      <c r="K147" s="48">
        <f t="shared" si="16"/>
        <v>5036272.3600000013</v>
      </c>
      <c r="L147" s="93">
        <f t="shared" si="17"/>
        <v>42.34013647324101</v>
      </c>
      <c r="M147" s="61">
        <f t="shared" si="14"/>
        <v>0.23642753141569409</v>
      </c>
      <c r="N147" s="61">
        <f t="shared" si="15"/>
        <v>0.28129682984834853</v>
      </c>
    </row>
    <row r="148" spans="1:14" ht="15.95" hidden="1" customHeight="1" x14ac:dyDescent="0.2">
      <c r="A148" s="11"/>
      <c r="B148" s="52" t="s">
        <v>116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121</v>
      </c>
      <c r="C149" s="48">
        <v>1652327.26</v>
      </c>
      <c r="D149" s="48">
        <v>0</v>
      </c>
      <c r="E149" s="82"/>
      <c r="F149" s="63">
        <f t="shared" si="19"/>
        <v>1652327.26</v>
      </c>
      <c r="G149" s="48">
        <f>'PNC, Exon. &amp; no Exon.'!B161</f>
        <v>622143.59</v>
      </c>
      <c r="H149" s="48">
        <f>'PNC, Exon. &amp; no Exon.'!C161</f>
        <v>0</v>
      </c>
      <c r="I149" s="82"/>
      <c r="J149" s="63">
        <f t="shared" si="20"/>
        <v>622143.59</v>
      </c>
      <c r="K149" s="48">
        <f t="shared" si="16"/>
        <v>-1030183.67</v>
      </c>
      <c r="L149" s="93">
        <f t="shared" si="17"/>
        <v>-62.347435337960832</v>
      </c>
      <c r="M149" s="61">
        <f t="shared" si="14"/>
        <v>3.2842571989203748E-2</v>
      </c>
      <c r="N149" s="61">
        <f t="shared" si="15"/>
        <v>1.0336443516342523E-2</v>
      </c>
    </row>
    <row r="150" spans="1:14" ht="15.95" hidden="1" customHeight="1" x14ac:dyDescent="0.2">
      <c r="A150" s="11"/>
      <c r="B150" s="52" t="s">
        <v>123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49772.12</v>
      </c>
      <c r="H150" s="48">
        <f>'PNC, Exon. &amp; no Exon.'!C162</f>
        <v>0</v>
      </c>
      <c r="I150" s="82"/>
      <c r="J150" s="63">
        <f t="shared" si="20"/>
        <v>49772.12</v>
      </c>
      <c r="K150" s="48">
        <f t="shared" si="16"/>
        <v>49772.12</v>
      </c>
      <c r="L150" s="93" t="e">
        <f t="shared" si="17"/>
        <v>#DIV/0!</v>
      </c>
      <c r="M150" s="61">
        <f t="shared" si="14"/>
        <v>0</v>
      </c>
      <c r="N150" s="61">
        <f t="shared" si="15"/>
        <v>8.2692599479908182E-4</v>
      </c>
    </row>
    <row r="151" spans="1:14" ht="15.95" hidden="1" customHeight="1" x14ac:dyDescent="0.2">
      <c r="A151" s="11"/>
      <c r="B151" s="52" t="s">
        <v>100</v>
      </c>
      <c r="C151" s="48">
        <v>1989084.3</v>
      </c>
      <c r="D151" s="48">
        <v>24931153.210000001</v>
      </c>
      <c r="E151" s="83"/>
      <c r="F151" s="63">
        <f t="shared" si="19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82"/>
      <c r="J151" s="63">
        <f t="shared" si="20"/>
        <v>48040589.539999999</v>
      </c>
      <c r="K151" s="48">
        <f t="shared" si="16"/>
        <v>21120352.029999997</v>
      </c>
      <c r="L151" s="93">
        <f t="shared" si="17"/>
        <v>78.455296028329869</v>
      </c>
      <c r="M151" s="61">
        <f t="shared" si="14"/>
        <v>0.53508155423680304</v>
      </c>
      <c r="N151" s="61">
        <f t="shared" si="15"/>
        <v>0.79815793050605155</v>
      </c>
    </row>
    <row r="152" spans="1:14" ht="15.95" hidden="1" customHeight="1" x14ac:dyDescent="0.2">
      <c r="A152" s="11"/>
      <c r="B152" s="52" t="s">
        <v>106</v>
      </c>
      <c r="C152" s="48">
        <v>19249154.469999999</v>
      </c>
      <c r="D152" s="48">
        <v>0</v>
      </c>
      <c r="E152" s="83"/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82"/>
      <c r="J152" s="63">
        <f t="shared" si="20"/>
        <v>28281822.289999999</v>
      </c>
      <c r="K152" s="48">
        <f>J152-F152</f>
        <v>9032667.8200000003</v>
      </c>
      <c r="L152" s="93">
        <f>K152/F152*100</f>
        <v>46.925010831397834</v>
      </c>
      <c r="M152" s="61">
        <f t="shared" si="14"/>
        <v>0.38260685804595268</v>
      </c>
      <c r="N152" s="61">
        <f t="shared" si="15"/>
        <v>0.46988101033046403</v>
      </c>
    </row>
    <row r="153" spans="1:14" ht="21" hidden="1" customHeight="1" x14ac:dyDescent="0.2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4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hidden="1" x14ac:dyDescent="0.2">
      <c r="B154" s="81" t="s">
        <v>94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148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109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120</v>
      </c>
      <c r="D165" s="190"/>
      <c r="E165" s="190" t="s">
        <v>52</v>
      </c>
      <c r="F165" s="190"/>
      <c r="G165" s="190" t="s">
        <v>158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5"/>
      <c r="B166" s="190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5.95" hidden="1" customHeight="1" x14ac:dyDescent="0.2">
      <c r="A167" s="96"/>
      <c r="B167" s="102" t="s">
        <v>87</v>
      </c>
      <c r="C167" s="48">
        <v>723140660.29000008</v>
      </c>
      <c r="D167" s="48">
        <v>485013552.67000002</v>
      </c>
      <c r="E167" s="82"/>
      <c r="F167" s="63">
        <f t="shared" ref="F167:F176" si="21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82"/>
      <c r="J167" s="63">
        <f>(G167+H167)</f>
        <v>1280260505.8899999</v>
      </c>
      <c r="K167" s="48">
        <f>J167-F167</f>
        <v>72106292.929999828</v>
      </c>
      <c r="L167" s="93">
        <f>K167/F167*100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5.95" hidden="1" customHeight="1" x14ac:dyDescent="0.2">
      <c r="A168" s="97"/>
      <c r="B168" s="52" t="s">
        <v>117</v>
      </c>
      <c r="C168" s="48">
        <v>863255676.72000003</v>
      </c>
      <c r="D168" s="48">
        <v>73704292.300000012</v>
      </c>
      <c r="E168" s="82"/>
      <c r="F168" s="63">
        <f t="shared" si="21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82"/>
      <c r="J168" s="63">
        <f t="shared" ref="J168:J203" si="22">(G168+H168)</f>
        <v>722736223.13</v>
      </c>
      <c r="K168" s="48">
        <f t="shared" ref="K168:K203" si="23">J168-F168</f>
        <v>-214223745.88999999</v>
      </c>
      <c r="L168" s="93">
        <f t="shared" ref="L168:L203" si="24">K168/F168*100</f>
        <v>-22.86370314348267</v>
      </c>
      <c r="M168" s="61">
        <f t="shared" ref="M168:M203" si="25">(F168/$F$205*100)</f>
        <v>16.037320328144876</v>
      </c>
      <c r="N168" s="61">
        <f t="shared" ref="N168:N203" si="26">(J168/$J$205*100)</f>
        <v>13.116188546673738</v>
      </c>
    </row>
    <row r="169" spans="1:14" ht="15.95" hidden="1" customHeight="1" x14ac:dyDescent="0.2">
      <c r="A169" s="97"/>
      <c r="B169" s="52" t="s">
        <v>96</v>
      </c>
      <c r="C169" s="48">
        <v>479052690.45000005</v>
      </c>
      <c r="D169" s="48">
        <v>143839570.78999999</v>
      </c>
      <c r="E169" s="82"/>
      <c r="F169" s="63">
        <f t="shared" si="21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82"/>
      <c r="J169" s="63">
        <f t="shared" si="22"/>
        <v>635365811.16999996</v>
      </c>
      <c r="K169" s="48">
        <f t="shared" si="23"/>
        <v>12473549.929999948</v>
      </c>
      <c r="L169" s="93">
        <f t="shared" si="24"/>
        <v>2.0025212554685914</v>
      </c>
      <c r="M169" s="61">
        <f t="shared" si="25"/>
        <v>10.661632357545415</v>
      </c>
      <c r="N169" s="61">
        <f t="shared" si="26"/>
        <v>11.530593747363683</v>
      </c>
    </row>
    <row r="170" spans="1:14" ht="15.95" hidden="1" customHeight="1" x14ac:dyDescent="0.2">
      <c r="A170" s="97"/>
      <c r="B170" s="52" t="s">
        <v>93</v>
      </c>
      <c r="C170" s="48">
        <v>411120324.09000003</v>
      </c>
      <c r="D170" s="48">
        <v>25649982.550000001</v>
      </c>
      <c r="E170" s="82"/>
      <c r="F170" s="63">
        <f t="shared" si="21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82"/>
      <c r="J170" s="63">
        <f t="shared" si="22"/>
        <v>474517632.34999996</v>
      </c>
      <c r="K170" s="48">
        <f t="shared" si="23"/>
        <v>37747325.709999919</v>
      </c>
      <c r="L170" s="93">
        <f t="shared" si="24"/>
        <v>8.6423745241254366</v>
      </c>
      <c r="M170" s="61">
        <f t="shared" si="25"/>
        <v>7.4759067078758248</v>
      </c>
      <c r="N170" s="61">
        <f t="shared" si="26"/>
        <v>8.611527325515425</v>
      </c>
    </row>
    <row r="171" spans="1:14" ht="15.95" hidden="1" customHeight="1" x14ac:dyDescent="0.2">
      <c r="A171" s="97"/>
      <c r="B171" s="52" t="s">
        <v>88</v>
      </c>
      <c r="C171" s="48">
        <v>408795090.05000007</v>
      </c>
      <c r="D171" s="48">
        <v>52101796.730000012</v>
      </c>
      <c r="E171" s="82"/>
      <c r="F171" s="63">
        <f t="shared" si="21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82"/>
      <c r="J171" s="63">
        <f t="shared" si="22"/>
        <v>342916213.70999998</v>
      </c>
      <c r="K171" s="48">
        <f t="shared" si="23"/>
        <v>-117980673.07000011</v>
      </c>
      <c r="L171" s="93">
        <f t="shared" si="24"/>
        <v>-25.598062485137991</v>
      </c>
      <c r="M171" s="61">
        <f t="shared" si="25"/>
        <v>7.8888653260893005</v>
      </c>
      <c r="N171" s="61">
        <f t="shared" si="26"/>
        <v>6.2232299569172218</v>
      </c>
    </row>
    <row r="172" spans="1:14" ht="15.95" hidden="1" customHeight="1" x14ac:dyDescent="0.2">
      <c r="A172" s="97"/>
      <c r="B172" s="52" t="s">
        <v>125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7"/>
      <c r="B173" s="52" t="s">
        <v>90</v>
      </c>
      <c r="C173" s="48">
        <v>96590316.539999992</v>
      </c>
      <c r="D173" s="48">
        <v>207453.16000000003</v>
      </c>
      <c r="E173" s="82"/>
      <c r="F173" s="63">
        <f t="shared" si="21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82"/>
      <c r="J173" s="63">
        <f t="shared" si="22"/>
        <v>74240925.650000006</v>
      </c>
      <c r="K173" s="48">
        <f t="shared" si="23"/>
        <v>-22556844.049999982</v>
      </c>
      <c r="L173" s="93">
        <f t="shared" si="24"/>
        <v>-23.303061754324681</v>
      </c>
      <c r="M173" s="61">
        <f t="shared" si="25"/>
        <v>1.6568230138504021</v>
      </c>
      <c r="N173" s="61">
        <f t="shared" si="26"/>
        <v>1.3473213982383097</v>
      </c>
    </row>
    <row r="174" spans="1:14" ht="15.95" hidden="1" customHeight="1" x14ac:dyDescent="0.2">
      <c r="A174" s="97"/>
      <c r="B174" s="52" t="s">
        <v>122</v>
      </c>
      <c r="C174" s="48">
        <v>27050943.68</v>
      </c>
      <c r="D174" s="48">
        <v>89239361.920000002</v>
      </c>
      <c r="E174" s="82"/>
      <c r="F174" s="63">
        <f t="shared" si="21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82"/>
      <c r="J174" s="63">
        <f t="shared" si="22"/>
        <v>136881814.32999998</v>
      </c>
      <c r="K174" s="48">
        <f t="shared" si="23"/>
        <v>20591508.729999989</v>
      </c>
      <c r="L174" s="93">
        <f t="shared" si="24"/>
        <v>17.706986514273972</v>
      </c>
      <c r="M174" s="61">
        <f t="shared" si="25"/>
        <v>1.9904637803424134</v>
      </c>
      <c r="N174" s="61">
        <f t="shared" si="26"/>
        <v>2.4841257818623688</v>
      </c>
    </row>
    <row r="175" spans="1:14" ht="15.95" hidden="1" customHeight="1" x14ac:dyDescent="0.2">
      <c r="A175" s="97"/>
      <c r="B175" s="52" t="s">
        <v>78</v>
      </c>
      <c r="C175" s="48">
        <v>91584208.25999999</v>
      </c>
      <c r="D175" s="48">
        <v>252688</v>
      </c>
      <c r="E175" s="82"/>
      <c r="F175" s="63">
        <f t="shared" si="21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82"/>
      <c r="J175" s="63">
        <f t="shared" si="22"/>
        <v>62757334.530000001</v>
      </c>
      <c r="K175" s="48">
        <f t="shared" si="23"/>
        <v>-29079561.729999989</v>
      </c>
      <c r="L175" s="93">
        <f t="shared" si="24"/>
        <v>-31.664355955228135</v>
      </c>
      <c r="M175" s="61">
        <f t="shared" si="25"/>
        <v>1.5719110441876218</v>
      </c>
      <c r="N175" s="61">
        <f t="shared" si="26"/>
        <v>1.1389176383291626</v>
      </c>
    </row>
    <row r="176" spans="1:14" ht="15.95" hidden="1" customHeight="1" x14ac:dyDescent="0.2">
      <c r="A176" s="97"/>
      <c r="B176" s="52" t="s">
        <v>92</v>
      </c>
      <c r="C176" s="48">
        <v>9365225.3399999999</v>
      </c>
      <c r="D176" s="48">
        <v>206328799.18000001</v>
      </c>
      <c r="E176" s="83"/>
      <c r="F176" s="63">
        <f t="shared" si="21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82"/>
      <c r="J176" s="63">
        <f t="shared" si="22"/>
        <v>184598508.78</v>
      </c>
      <c r="K176" s="48">
        <f t="shared" si="23"/>
        <v>-31095515.74000001</v>
      </c>
      <c r="L176" s="93">
        <f t="shared" si="24"/>
        <v>-14.416493831574231</v>
      </c>
      <c r="M176" s="61">
        <f t="shared" si="25"/>
        <v>3.6918910929695627</v>
      </c>
      <c r="N176" s="61">
        <f t="shared" si="26"/>
        <v>3.3500864756819806</v>
      </c>
    </row>
    <row r="177" spans="1:14" ht="15.95" hidden="1" customHeight="1" x14ac:dyDescent="0.2">
      <c r="A177" s="11"/>
      <c r="B177" s="52" t="s">
        <v>95</v>
      </c>
      <c r="C177" s="48">
        <v>10239322.599999998</v>
      </c>
      <c r="D177" s="48">
        <v>0</v>
      </c>
      <c r="E177" s="82"/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82"/>
      <c r="J177" s="63">
        <f t="shared" si="22"/>
        <v>6030235.8400000008</v>
      </c>
      <c r="K177" s="48">
        <f t="shared" si="23"/>
        <v>-4209086.759999997</v>
      </c>
      <c r="L177" s="93">
        <f t="shared" si="24"/>
        <v>-41.107082220458587</v>
      </c>
      <c r="M177" s="61">
        <f t="shared" si="25"/>
        <v>0.17525967160706735</v>
      </c>
      <c r="N177" s="61">
        <f t="shared" si="26"/>
        <v>0.10943648280947274</v>
      </c>
    </row>
    <row r="178" spans="1:14" ht="15.95" hidden="1" customHeight="1" x14ac:dyDescent="0.2">
      <c r="A178" s="11"/>
      <c r="B178" s="52" t="s">
        <v>83</v>
      </c>
      <c r="C178" s="48">
        <v>26364400.640000001</v>
      </c>
      <c r="D178" s="48">
        <v>0</v>
      </c>
      <c r="E178" s="83"/>
      <c r="F178" s="63">
        <f t="shared" ref="F178:F198" si="27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82"/>
      <c r="J178" s="63">
        <f t="shared" si="22"/>
        <v>15725959.109999999</v>
      </c>
      <c r="K178" s="48">
        <f t="shared" si="23"/>
        <v>-10638441.530000001</v>
      </c>
      <c r="L178" s="93">
        <f t="shared" si="24"/>
        <v>-40.351539468943528</v>
      </c>
      <c r="M178" s="61">
        <f t="shared" si="25"/>
        <v>0.45126190264613381</v>
      </c>
      <c r="N178" s="61">
        <f t="shared" si="26"/>
        <v>0.28539408730720317</v>
      </c>
    </row>
    <row r="179" spans="1:14" ht="15.95" hidden="1" customHeight="1" x14ac:dyDescent="0.2">
      <c r="A179" s="11"/>
      <c r="B179" s="52" t="s">
        <v>124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45252.61</v>
      </c>
      <c r="H179" s="48">
        <f>'PNC, Exon. &amp; no Exon.'!C198</f>
        <v>13981</v>
      </c>
      <c r="I179" s="82"/>
      <c r="J179" s="63">
        <f t="shared" si="22"/>
        <v>59233.61</v>
      </c>
      <c r="K179" s="48">
        <f t="shared" si="23"/>
        <v>59233.61</v>
      </c>
      <c r="L179" s="93" t="e">
        <f t="shared" si="24"/>
        <v>#DIV/0!</v>
      </c>
      <c r="M179" s="61">
        <f t="shared" si="25"/>
        <v>0</v>
      </c>
      <c r="N179" s="61">
        <f t="shared" si="26"/>
        <v>1.0749692241734962E-3</v>
      </c>
    </row>
    <row r="180" spans="1:14" ht="15.95" hidden="1" customHeight="1" x14ac:dyDescent="0.2">
      <c r="A180" s="11"/>
      <c r="B180" s="52" t="s">
        <v>81</v>
      </c>
      <c r="C180" s="48">
        <v>30806001.520000003</v>
      </c>
      <c r="D180" s="48">
        <v>153773.22999999998</v>
      </c>
      <c r="E180" s="83"/>
      <c r="F180" s="63">
        <f t="shared" si="27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82"/>
      <c r="J180" s="63">
        <f t="shared" si="22"/>
        <v>30635639.289999999</v>
      </c>
      <c r="K180" s="48">
        <f t="shared" si="23"/>
        <v>-324135.46000000462</v>
      </c>
      <c r="L180" s="93">
        <f t="shared" si="24"/>
        <v>-1.0469567773583515</v>
      </c>
      <c r="M180" s="61">
        <f t="shared" si="25"/>
        <v>0.52991786348383807</v>
      </c>
      <c r="N180" s="61">
        <f t="shared" si="26"/>
        <v>0.55597437670319905</v>
      </c>
    </row>
    <row r="181" spans="1:14" ht="15.95" hidden="1" customHeight="1" x14ac:dyDescent="0.2">
      <c r="A181" s="11"/>
      <c r="B181" s="52" t="s">
        <v>80</v>
      </c>
      <c r="C181" s="48">
        <v>120381260.02000001</v>
      </c>
      <c r="D181" s="48">
        <v>1506460.37</v>
      </c>
      <c r="E181" s="82"/>
      <c r="F181" s="63">
        <f t="shared" si="27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82"/>
      <c r="J181" s="63">
        <f t="shared" si="22"/>
        <v>23097877.689999998</v>
      </c>
      <c r="K181" s="48">
        <f t="shared" si="23"/>
        <v>-98789842.700000018</v>
      </c>
      <c r="L181" s="93">
        <f t="shared" si="24"/>
        <v>-81.049873099525939</v>
      </c>
      <c r="M181" s="61">
        <f t="shared" si="25"/>
        <v>2.0862710047328186</v>
      </c>
      <c r="N181" s="61">
        <f t="shared" si="26"/>
        <v>0.4191793757036521</v>
      </c>
    </row>
    <row r="182" spans="1:14" ht="15.95" hidden="1" customHeight="1" x14ac:dyDescent="0.2">
      <c r="A182" s="11"/>
      <c r="B182" s="52" t="s">
        <v>103</v>
      </c>
      <c r="C182" s="48">
        <v>56176425.359999992</v>
      </c>
      <c r="D182" s="48">
        <v>0</v>
      </c>
      <c r="E182" s="82"/>
      <c r="F182" s="63">
        <f t="shared" si="27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82"/>
      <c r="J182" s="63">
        <f t="shared" si="22"/>
        <v>40333820.509999998</v>
      </c>
      <c r="K182" s="48">
        <f t="shared" si="23"/>
        <v>-15842604.849999994</v>
      </c>
      <c r="L182" s="93">
        <f t="shared" si="24"/>
        <v>-28.20151824982549</v>
      </c>
      <c r="M182" s="61">
        <f t="shared" si="25"/>
        <v>0.96153449258962997</v>
      </c>
      <c r="N182" s="61">
        <f t="shared" si="26"/>
        <v>0.73197658798083964</v>
      </c>
    </row>
    <row r="183" spans="1:14" ht="15.95" hidden="1" customHeight="1" x14ac:dyDescent="0.2">
      <c r="A183" s="11"/>
      <c r="B183" s="52" t="s">
        <v>79</v>
      </c>
      <c r="C183" s="48">
        <v>42606870.799999997</v>
      </c>
      <c r="D183" s="48">
        <v>81001976.400000006</v>
      </c>
      <c r="E183" s="82"/>
      <c r="F183" s="63">
        <f t="shared" si="27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82"/>
      <c r="J183" s="63">
        <f t="shared" si="22"/>
        <v>125805427.03</v>
      </c>
      <c r="K183" s="48">
        <f t="shared" si="23"/>
        <v>2196579.8299999982</v>
      </c>
      <c r="L183" s="93">
        <f t="shared" si="24"/>
        <v>1.7770409479233442</v>
      </c>
      <c r="M183" s="61">
        <f t="shared" si="25"/>
        <v>2.1157303870863657</v>
      </c>
      <c r="N183" s="61">
        <f t="shared" si="26"/>
        <v>2.2831119408601719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3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97</v>
      </c>
      <c r="C185" s="48">
        <v>1361897.9</v>
      </c>
      <c r="D185" s="48">
        <v>22305275.52</v>
      </c>
      <c r="E185" s="82"/>
      <c r="F185" s="63">
        <f t="shared" si="27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82"/>
      <c r="J185" s="63">
        <f t="shared" si="22"/>
        <v>34836077.600000001</v>
      </c>
      <c r="K185" s="48">
        <f t="shared" si="23"/>
        <v>11168904.180000003</v>
      </c>
      <c r="L185" s="93">
        <f t="shared" si="24"/>
        <v>47.191542402616172</v>
      </c>
      <c r="M185" s="61">
        <f t="shared" si="25"/>
        <v>0.40509525908058741</v>
      </c>
      <c r="N185" s="61">
        <f t="shared" si="26"/>
        <v>0.63220376591802707</v>
      </c>
    </row>
    <row r="186" spans="1:14" ht="15.95" hidden="1" customHeight="1" x14ac:dyDescent="0.2">
      <c r="A186" s="11"/>
      <c r="B186" s="52" t="s">
        <v>89</v>
      </c>
      <c r="C186" s="48">
        <v>6962889.1899999995</v>
      </c>
      <c r="D186" s="48">
        <v>18700873.469999999</v>
      </c>
      <c r="E186" s="83"/>
      <c r="F186" s="63">
        <f t="shared" si="27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82"/>
      <c r="J186" s="63">
        <f t="shared" si="22"/>
        <v>4470582.0600000005</v>
      </c>
      <c r="K186" s="48">
        <f t="shared" si="23"/>
        <v>-21193180.599999994</v>
      </c>
      <c r="L186" s="93">
        <f t="shared" si="24"/>
        <v>-82.580176885099036</v>
      </c>
      <c r="M186" s="61">
        <f t="shared" si="25"/>
        <v>0.43926954855327227</v>
      </c>
      <c r="N186" s="61">
        <f t="shared" si="26"/>
        <v>8.1131947363028381E-2</v>
      </c>
    </row>
    <row r="187" spans="1:14" ht="15.95" hidden="1" customHeight="1" x14ac:dyDescent="0.2">
      <c r="A187" s="11"/>
      <c r="B187" s="52" t="s">
        <v>98</v>
      </c>
      <c r="C187" s="48">
        <v>52570824.339999996</v>
      </c>
      <c r="D187" s="48">
        <v>0</v>
      </c>
      <c r="E187" s="83"/>
      <c r="F187" s="63">
        <f t="shared" si="27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82"/>
      <c r="J187" s="63">
        <f t="shared" si="22"/>
        <v>42897100.770000003</v>
      </c>
      <c r="K187" s="48">
        <f t="shared" si="23"/>
        <v>-9673723.5699999928</v>
      </c>
      <c r="L187" s="93">
        <f t="shared" si="24"/>
        <v>-18.401316112974602</v>
      </c>
      <c r="M187" s="61">
        <f t="shared" si="25"/>
        <v>0.89981981912956088</v>
      </c>
      <c r="N187" s="61">
        <f t="shared" si="26"/>
        <v>0.77849489730609345</v>
      </c>
    </row>
    <row r="188" spans="1:14" ht="15.95" hidden="1" customHeight="1" x14ac:dyDescent="0.2">
      <c r="A188" s="11"/>
      <c r="B188" s="51" t="s">
        <v>111</v>
      </c>
      <c r="C188" s="48">
        <v>53343598.280000001</v>
      </c>
      <c r="D188" s="48">
        <v>-11508.13</v>
      </c>
      <c r="E188" s="83"/>
      <c r="F188" s="63">
        <f t="shared" si="27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82"/>
      <c r="J188" s="63">
        <f t="shared" si="22"/>
        <v>34555463.240000002</v>
      </c>
      <c r="K188" s="48">
        <f t="shared" si="23"/>
        <v>-18776626.909999996</v>
      </c>
      <c r="L188" s="93">
        <f t="shared" si="24"/>
        <v>-35.206996120327375</v>
      </c>
      <c r="M188" s="61">
        <f t="shared" si="25"/>
        <v>0.9128498994462303</v>
      </c>
      <c r="N188" s="61">
        <f t="shared" si="26"/>
        <v>0.62711118755143525</v>
      </c>
    </row>
    <row r="189" spans="1:14" ht="15.95" hidden="1" customHeight="1" x14ac:dyDescent="0.2">
      <c r="A189" s="11"/>
      <c r="B189" s="52" t="s">
        <v>102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5597793.4100000001</v>
      </c>
      <c r="D190" s="48">
        <v>0</v>
      </c>
      <c r="E190" s="83"/>
      <c r="F190" s="63">
        <f t="shared" si="27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82"/>
      <c r="J190" s="63">
        <f t="shared" si="22"/>
        <v>3445898.67</v>
      </c>
      <c r="K190" s="48">
        <f t="shared" si="23"/>
        <v>-2151894.7400000002</v>
      </c>
      <c r="L190" s="93">
        <f t="shared" si="24"/>
        <v>-38.441839174625777</v>
      </c>
      <c r="M190" s="61">
        <f t="shared" si="25"/>
        <v>9.5813704977007558E-2</v>
      </c>
      <c r="N190" s="61">
        <f t="shared" si="26"/>
        <v>6.253603350986682E-2</v>
      </c>
    </row>
    <row r="191" spans="1:14" ht="15.95" hidden="1" customHeight="1" x14ac:dyDescent="0.2">
      <c r="A191" s="11"/>
      <c r="B191" s="52" t="s">
        <v>101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110</v>
      </c>
      <c r="C192" s="48">
        <v>41675825.549999997</v>
      </c>
      <c r="D192" s="48">
        <v>1873779.29</v>
      </c>
      <c r="E192" s="82"/>
      <c r="F192" s="63">
        <f t="shared" si="27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82"/>
      <c r="J192" s="63">
        <f t="shared" si="22"/>
        <v>35415725.879999995</v>
      </c>
      <c r="K192" s="48">
        <f t="shared" si="23"/>
        <v>-8133878.9600000009</v>
      </c>
      <c r="L192" s="93">
        <f t="shared" si="24"/>
        <v>-18.677273857899838</v>
      </c>
      <c r="M192" s="61">
        <f t="shared" si="25"/>
        <v>0.74540960774846099</v>
      </c>
      <c r="N192" s="61">
        <f t="shared" si="26"/>
        <v>0.64272320010150996</v>
      </c>
    </row>
    <row r="193" spans="1:14" ht="15.95" hidden="1" customHeight="1" x14ac:dyDescent="0.2">
      <c r="A193" s="11"/>
      <c r="B193" s="52" t="s">
        <v>112</v>
      </c>
      <c r="C193" s="48">
        <v>70575636.310000002</v>
      </c>
      <c r="D193" s="48">
        <v>886068019.84000015</v>
      </c>
      <c r="E193" s="82"/>
      <c r="F193" s="63">
        <f t="shared" si="27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82"/>
      <c r="J193" s="63">
        <f t="shared" si="22"/>
        <v>1048416533.8099999</v>
      </c>
      <c r="K193" s="48">
        <f t="shared" si="23"/>
        <v>91772877.659999847</v>
      </c>
      <c r="L193" s="93">
        <f t="shared" si="24"/>
        <v>9.5932144712419447</v>
      </c>
      <c r="M193" s="61">
        <f t="shared" si="25"/>
        <v>16.374232903047055</v>
      </c>
      <c r="N193" s="61">
        <f t="shared" si="26"/>
        <v>19.026622013421125</v>
      </c>
    </row>
    <row r="194" spans="1:14" ht="15.95" hidden="1" customHeight="1" x14ac:dyDescent="0.2">
      <c r="A194" s="11"/>
      <c r="B194" s="52" t="s">
        <v>115</v>
      </c>
      <c r="C194" s="48">
        <v>20812615.18</v>
      </c>
      <c r="D194" s="48">
        <v>199475.78</v>
      </c>
      <c r="E194" s="82"/>
      <c r="F194" s="63">
        <f t="shared" si="27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82"/>
      <c r="J194" s="63">
        <f t="shared" si="22"/>
        <v>23616857.350000001</v>
      </c>
      <c r="K194" s="48">
        <f t="shared" si="23"/>
        <v>2604766.3900000006</v>
      </c>
      <c r="L194" s="93">
        <f t="shared" si="24"/>
        <v>12.396512060406579</v>
      </c>
      <c r="M194" s="61">
        <f t="shared" si="25"/>
        <v>0.35964997932845966</v>
      </c>
      <c r="N194" s="61">
        <f t="shared" si="26"/>
        <v>0.42859779815793153</v>
      </c>
    </row>
    <row r="195" spans="1:14" ht="15.95" hidden="1" customHeight="1" x14ac:dyDescent="0.2">
      <c r="A195" s="11"/>
      <c r="B195" s="52" t="s">
        <v>119</v>
      </c>
      <c r="C195" s="48">
        <v>17515338.420000002</v>
      </c>
      <c r="D195" s="48">
        <v>0</v>
      </c>
      <c r="E195" s="82"/>
      <c r="F195" s="63">
        <f t="shared" si="27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82"/>
      <c r="J195" s="63">
        <f t="shared" si="22"/>
        <v>17254467.34</v>
      </c>
      <c r="K195" s="48">
        <f t="shared" si="23"/>
        <v>-260871.08000000194</v>
      </c>
      <c r="L195" s="93">
        <f t="shared" si="24"/>
        <v>-1.4893864665619285</v>
      </c>
      <c r="M195" s="61">
        <f t="shared" si="25"/>
        <v>0.29979839287179516</v>
      </c>
      <c r="N195" s="61">
        <f t="shared" si="26"/>
        <v>0.31313339453743788</v>
      </c>
    </row>
    <row r="196" spans="1:14" ht="15.95" hidden="1" customHeight="1" x14ac:dyDescent="0.2">
      <c r="A196" s="11"/>
      <c r="B196" s="52" t="s">
        <v>99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105</v>
      </c>
      <c r="C197" s="48">
        <v>0</v>
      </c>
      <c r="D197" s="48">
        <v>25357844.93</v>
      </c>
      <c r="E197" s="82"/>
      <c r="F197" s="63">
        <f t="shared" si="27"/>
        <v>25357844.93</v>
      </c>
      <c r="G197" s="48">
        <f>'PNC, Exon. &amp; no Exon.'!B216</f>
        <v>0</v>
      </c>
      <c r="H197" s="48">
        <f>'PNC, Exon. &amp; no Exon.'!C216</f>
        <v>25590868.48</v>
      </c>
      <c r="I197" s="82"/>
      <c r="J197" s="63">
        <f t="shared" si="22"/>
        <v>25590868.48</v>
      </c>
      <c r="K197" s="48">
        <f t="shared" si="23"/>
        <v>233023.55000000075</v>
      </c>
      <c r="L197" s="93">
        <f t="shared" si="24"/>
        <v>0.91894066961628329</v>
      </c>
      <c r="M197" s="61">
        <f t="shared" si="25"/>
        <v>0.43403335832926476</v>
      </c>
      <c r="N197" s="61">
        <f t="shared" si="26"/>
        <v>0.464422074492363</v>
      </c>
    </row>
    <row r="198" spans="1:14" ht="15.95" hidden="1" customHeight="1" x14ac:dyDescent="0.2">
      <c r="A198" s="11"/>
      <c r="B198" s="52" t="s">
        <v>118</v>
      </c>
      <c r="C198" s="48">
        <v>5733119.8099999996</v>
      </c>
      <c r="D198" s="48">
        <v>0</v>
      </c>
      <c r="E198" s="82"/>
      <c r="F198" s="63">
        <f t="shared" si="27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82"/>
      <c r="J198" s="63">
        <f t="shared" si="22"/>
        <v>4942576.2399999993</v>
      </c>
      <c r="K198" s="48">
        <f t="shared" si="23"/>
        <v>-790543.5700000003</v>
      </c>
      <c r="L198" s="93">
        <f t="shared" si="24"/>
        <v>-13.789064177955849</v>
      </c>
      <c r="M198" s="61">
        <f t="shared" si="25"/>
        <v>9.8129996918406737E-2</v>
      </c>
      <c r="N198" s="61">
        <f t="shared" si="26"/>
        <v>8.9697679174562464E-2</v>
      </c>
    </row>
    <row r="199" spans="1:14" ht="15.95" hidden="1" customHeight="1" x14ac:dyDescent="0.2">
      <c r="A199" s="11"/>
      <c r="B199" s="52" t="s">
        <v>114</v>
      </c>
      <c r="C199" s="48">
        <v>11163874.609999999</v>
      </c>
      <c r="D199" s="48">
        <v>399999.99</v>
      </c>
      <c r="E199" s="82"/>
      <c r="F199" s="63">
        <f t="shared" ref="F199:F204" si="28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82"/>
      <c r="J199" s="63">
        <f t="shared" si="22"/>
        <v>16618536.48</v>
      </c>
      <c r="K199" s="48">
        <f t="shared" si="23"/>
        <v>5054661.8800000008</v>
      </c>
      <c r="L199" s="93">
        <f t="shared" si="24"/>
        <v>43.710798109138963</v>
      </c>
      <c r="M199" s="61">
        <f t="shared" si="25"/>
        <v>0.19793114682228174</v>
      </c>
      <c r="N199" s="61">
        <f t="shared" si="26"/>
        <v>0.30159254630613508</v>
      </c>
    </row>
    <row r="200" spans="1:14" ht="15.95" hidden="1" customHeight="1" x14ac:dyDescent="0.2">
      <c r="A200" s="11"/>
      <c r="B200" s="52" t="s">
        <v>116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121</v>
      </c>
      <c r="C201" s="48">
        <v>204352.86</v>
      </c>
      <c r="D201" s="48">
        <v>0</v>
      </c>
      <c r="E201" s="82"/>
      <c r="F201" s="63">
        <f t="shared" si="28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82"/>
      <c r="J201" s="63">
        <f t="shared" si="22"/>
        <v>1241765.1600000001</v>
      </c>
      <c r="K201" s="48">
        <f t="shared" si="23"/>
        <v>1037412.3000000002</v>
      </c>
      <c r="L201" s="93">
        <f t="shared" si="24"/>
        <v>507.65734328357343</v>
      </c>
      <c r="M201" s="61">
        <f t="shared" si="25"/>
        <v>3.497771926393355E-3</v>
      </c>
      <c r="N201" s="61">
        <f t="shared" si="26"/>
        <v>2.2535505275651402E-2</v>
      </c>
    </row>
    <row r="202" spans="1:14" ht="15.95" hidden="1" customHeight="1" x14ac:dyDescent="0.2">
      <c r="A202" s="11"/>
      <c r="B202" s="52" t="s">
        <v>123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149772.45000000001</v>
      </c>
      <c r="H202" s="48">
        <f>'PNC, Exon. &amp; no Exon.'!C221</f>
        <v>0</v>
      </c>
      <c r="I202" s="82"/>
      <c r="J202" s="63">
        <f t="shared" si="22"/>
        <v>149772.45000000001</v>
      </c>
      <c r="K202" s="48">
        <f t="shared" si="23"/>
        <v>149772.45000000001</v>
      </c>
      <c r="L202" s="93" t="e">
        <f t="shared" si="24"/>
        <v>#DIV/0!</v>
      </c>
      <c r="M202" s="61">
        <f t="shared" si="25"/>
        <v>0</v>
      </c>
      <c r="N202" s="61">
        <f t="shared" si="26"/>
        <v>2.7180645309151977E-3</v>
      </c>
    </row>
    <row r="203" spans="1:14" ht="15.95" hidden="1" customHeight="1" x14ac:dyDescent="0.2">
      <c r="A203" s="11"/>
      <c r="B203" s="52" t="s">
        <v>100</v>
      </c>
      <c r="C203" s="48">
        <v>989811.72</v>
      </c>
      <c r="D203" s="48">
        <v>15722525.73</v>
      </c>
      <c r="E203" s="83"/>
      <c r="F203" s="63">
        <f t="shared" si="28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82"/>
      <c r="J203" s="63">
        <f t="shared" si="22"/>
        <v>36718514.43</v>
      </c>
      <c r="K203" s="48">
        <f t="shared" si="23"/>
        <v>20006176.979999997</v>
      </c>
      <c r="L203" s="93">
        <f t="shared" si="24"/>
        <v>119.70902957084554</v>
      </c>
      <c r="M203" s="61">
        <f t="shared" si="25"/>
        <v>0.28605395959235569</v>
      </c>
      <c r="N203" s="61">
        <f t="shared" si="26"/>
        <v>0.66636615545836941</v>
      </c>
    </row>
    <row r="204" spans="1:14" ht="15.95" hidden="1" customHeight="1" x14ac:dyDescent="0.2">
      <c r="A204" s="11"/>
      <c r="B204" s="52" t="s">
        <v>106</v>
      </c>
      <c r="C204" s="48">
        <v>27719365.379999999</v>
      </c>
      <c r="D204" s="48">
        <v>0</v>
      </c>
      <c r="E204" s="83"/>
      <c r="F204" s="63">
        <f t="shared" si="28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82"/>
      <c r="J204" s="63">
        <f>(G204+H204)</f>
        <v>24127104.710000001</v>
      </c>
      <c r="K204" s="48">
        <f>J204-F204</f>
        <v>-3592260.6699999981</v>
      </c>
      <c r="L204" s="93">
        <f>K204/F204*100</f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hidden="1" customHeight="1" x14ac:dyDescent="0.2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4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hidden="1" x14ac:dyDescent="0.2">
      <c r="B206" s="81" t="s">
        <v>94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149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109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120</v>
      </c>
      <c r="D216" s="190"/>
      <c r="E216" s="190" t="s">
        <v>52</v>
      </c>
      <c r="F216" s="190"/>
      <c r="G216" s="190" t="s">
        <v>158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5"/>
      <c r="B217" s="190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5.95" hidden="1" customHeight="1" x14ac:dyDescent="0.2">
      <c r="A218" s="96"/>
      <c r="B218" s="102" t="s">
        <v>87</v>
      </c>
      <c r="C218" s="48">
        <v>581940870.71999991</v>
      </c>
      <c r="D218" s="48">
        <v>456678696.33999997</v>
      </c>
      <c r="E218" s="82"/>
      <c r="F218" s="63">
        <f t="shared" ref="F218:F228" si="29">(C218+D218)</f>
        <v>1038619567.0599999</v>
      </c>
      <c r="G218" s="48">
        <f>'PNC, Exon. &amp; no Exon.'!B245</f>
        <v>544368341.26999998</v>
      </c>
      <c r="H218" s="48">
        <f>'PNC, Exon. &amp; no Exon.'!C245</f>
        <v>450542651.21000004</v>
      </c>
      <c r="I218" s="82"/>
      <c r="J218" s="63">
        <f>(G218+H218)</f>
        <v>994910992.48000002</v>
      </c>
      <c r="K218" s="48">
        <f>J218-F218</f>
        <v>-43708574.579999924</v>
      </c>
      <c r="L218" s="93">
        <f>K218/F218*100</f>
        <v>-4.208333442409999</v>
      </c>
      <c r="M218" s="61">
        <f>(F218/$F$256*100)</f>
        <v>18.703231898308758</v>
      </c>
      <c r="N218" s="61">
        <f>(J218/$J$256*100)</f>
        <v>21.079075605953289</v>
      </c>
    </row>
    <row r="219" spans="1:14" ht="15.95" hidden="1" customHeight="1" x14ac:dyDescent="0.2">
      <c r="A219" s="97"/>
      <c r="B219" s="52" t="s">
        <v>117</v>
      </c>
      <c r="C219" s="48">
        <v>587542795.61000001</v>
      </c>
      <c r="D219" s="48">
        <v>77180444.99000001</v>
      </c>
      <c r="E219" s="82"/>
      <c r="F219" s="63">
        <f t="shared" si="29"/>
        <v>664723240.60000002</v>
      </c>
      <c r="G219" s="48">
        <f>'PNC, Exon. &amp; no Exon.'!B246</f>
        <v>496884796.81000006</v>
      </c>
      <c r="H219" s="48">
        <f>'PNC, Exon. &amp; no Exon.'!C246</f>
        <v>84804326.730000004</v>
      </c>
      <c r="I219" s="82"/>
      <c r="J219" s="63">
        <f t="shared" ref="J219:J254" si="30">(G219+H219)</f>
        <v>581689123.54000008</v>
      </c>
      <c r="K219" s="48">
        <f t="shared" ref="K219:K254" si="31">J219-F219</f>
        <v>-83034117.059999943</v>
      </c>
      <c r="L219" s="93">
        <f t="shared" ref="L219:L254" si="32">K219/F219*100</f>
        <v>-12.491532112680572</v>
      </c>
      <c r="M219" s="61">
        <f t="shared" ref="M219:M254" si="33">(F219/$F$256*100)</f>
        <v>11.970189385444995</v>
      </c>
      <c r="N219" s="61">
        <f t="shared" ref="N219:N254" si="34">(J219/$J$256*100)</f>
        <v>12.324186894042029</v>
      </c>
    </row>
    <row r="220" spans="1:14" ht="15.95" hidden="1" customHeight="1" x14ac:dyDescent="0.2">
      <c r="A220" s="97"/>
      <c r="B220" s="52" t="s">
        <v>96</v>
      </c>
      <c r="C220" s="48">
        <v>952279015.72000003</v>
      </c>
      <c r="D220" s="48">
        <v>113198610.31</v>
      </c>
      <c r="E220" s="82"/>
      <c r="F220" s="63">
        <f t="shared" si="29"/>
        <v>1065477626.03</v>
      </c>
      <c r="G220" s="48">
        <f>'PNC, Exon. &amp; no Exon.'!B247</f>
        <v>720790874.41000009</v>
      </c>
      <c r="H220" s="48">
        <f>'PNC, Exon. &amp; no Exon.'!C247</f>
        <v>96912985.5</v>
      </c>
      <c r="I220" s="82"/>
      <c r="J220" s="63">
        <f t="shared" si="30"/>
        <v>817703859.91000009</v>
      </c>
      <c r="K220" s="48">
        <f t="shared" si="31"/>
        <v>-247773766.11999989</v>
      </c>
      <c r="L220" s="93">
        <f t="shared" si="32"/>
        <v>-23.254713197799564</v>
      </c>
      <c r="M220" s="61">
        <f t="shared" si="33"/>
        <v>19.186885895581604</v>
      </c>
      <c r="N220" s="61">
        <f t="shared" si="34"/>
        <v>17.324606539282176</v>
      </c>
    </row>
    <row r="221" spans="1:14" ht="15.95" hidden="1" customHeight="1" x14ac:dyDescent="0.2">
      <c r="A221" s="97"/>
      <c r="B221" s="52" t="s">
        <v>93</v>
      </c>
      <c r="C221" s="48">
        <v>389423610.50999999</v>
      </c>
      <c r="D221" s="48">
        <v>19911158.749999996</v>
      </c>
      <c r="E221" s="82"/>
      <c r="F221" s="63">
        <f t="shared" si="29"/>
        <v>409334769.25999999</v>
      </c>
      <c r="G221" s="48">
        <f>'PNC, Exon. &amp; no Exon.'!B248</f>
        <v>336838442.27999997</v>
      </c>
      <c r="H221" s="48">
        <f>'PNC, Exon. &amp; no Exon.'!C248</f>
        <v>6341341.4300000016</v>
      </c>
      <c r="I221" s="82"/>
      <c r="J221" s="63">
        <f t="shared" si="30"/>
        <v>343179783.70999998</v>
      </c>
      <c r="K221" s="48">
        <f t="shared" si="31"/>
        <v>-66154985.550000012</v>
      </c>
      <c r="L221" s="93">
        <f t="shared" si="32"/>
        <v>-16.161584726749634</v>
      </c>
      <c r="M221" s="61">
        <f t="shared" si="33"/>
        <v>7.3712101681098163</v>
      </c>
      <c r="N221" s="61">
        <f t="shared" si="34"/>
        <v>7.2709143450369549</v>
      </c>
    </row>
    <row r="222" spans="1:14" ht="15.95" hidden="1" customHeight="1" x14ac:dyDescent="0.2">
      <c r="A222" s="97"/>
      <c r="B222" s="52" t="s">
        <v>88</v>
      </c>
      <c r="C222" s="48">
        <v>355819547.99000001</v>
      </c>
      <c r="D222" s="48">
        <v>52683475.710000001</v>
      </c>
      <c r="E222" s="82"/>
      <c r="F222" s="63">
        <f t="shared" si="29"/>
        <v>408503023.69999999</v>
      </c>
      <c r="G222" s="48">
        <f>'PNC, Exon. &amp; no Exon.'!B249</f>
        <v>329279952.86000001</v>
      </c>
      <c r="H222" s="48">
        <f>'PNC, Exon. &amp; no Exon.'!C249</f>
        <v>29208945.91</v>
      </c>
      <c r="I222" s="82"/>
      <c r="J222" s="63">
        <f t="shared" si="30"/>
        <v>358488898.77000004</v>
      </c>
      <c r="K222" s="48">
        <f t="shared" si="31"/>
        <v>-50014124.929999948</v>
      </c>
      <c r="L222" s="93">
        <f t="shared" si="32"/>
        <v>-12.243269211816106</v>
      </c>
      <c r="M222" s="61">
        <f t="shared" si="33"/>
        <v>7.3562322776651907</v>
      </c>
      <c r="N222" s="61">
        <f t="shared" si="34"/>
        <v>7.5952669718036807</v>
      </c>
    </row>
    <row r="223" spans="1:14" ht="15.95" hidden="1" customHeight="1" x14ac:dyDescent="0.2">
      <c r="A223" s="97"/>
      <c r="B223" s="52" t="s">
        <v>125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9082500.75</v>
      </c>
      <c r="I223" s="82"/>
      <c r="J223" s="63">
        <f t="shared" si="30"/>
        <v>9082500.75</v>
      </c>
      <c r="K223" s="48">
        <f t="shared" si="31"/>
        <v>9082500.75</v>
      </c>
      <c r="L223" s="93" t="e">
        <f t="shared" si="32"/>
        <v>#DIV/0!</v>
      </c>
      <c r="M223" s="61">
        <f t="shared" si="33"/>
        <v>0</v>
      </c>
      <c r="N223" s="61">
        <f t="shared" si="34"/>
        <v>0.19242999770577571</v>
      </c>
    </row>
    <row r="224" spans="1:14" ht="15.95" hidden="1" customHeight="1" x14ac:dyDescent="0.2">
      <c r="A224" s="97"/>
      <c r="B224" s="52" t="s">
        <v>90</v>
      </c>
      <c r="C224" s="48">
        <v>84785219.560000017</v>
      </c>
      <c r="D224" s="48">
        <v>230659.41</v>
      </c>
      <c r="E224" s="82"/>
      <c r="F224" s="63">
        <f t="shared" si="29"/>
        <v>85015878.970000014</v>
      </c>
      <c r="G224" s="48">
        <f>'PNC, Exon. &amp; no Exon.'!B251</f>
        <v>54716590.387931034</v>
      </c>
      <c r="H224" s="48">
        <f>'PNC, Exon. &amp; no Exon.'!C251</f>
        <v>12750.83</v>
      </c>
      <c r="I224" s="82"/>
      <c r="J224" s="63">
        <f t="shared" si="30"/>
        <v>54729341.217931032</v>
      </c>
      <c r="K224" s="48">
        <f t="shared" si="31"/>
        <v>-30286537.752068982</v>
      </c>
      <c r="L224" s="93">
        <f t="shared" si="32"/>
        <v>-35.624565809354678</v>
      </c>
      <c r="M224" s="61">
        <f t="shared" si="33"/>
        <v>1.5309471820518901</v>
      </c>
      <c r="N224" s="61">
        <f t="shared" si="34"/>
        <v>1.159544853877946</v>
      </c>
    </row>
    <row r="225" spans="1:14" ht="15.95" hidden="1" customHeight="1" x14ac:dyDescent="0.2">
      <c r="A225" s="97"/>
      <c r="B225" s="52" t="s">
        <v>122</v>
      </c>
      <c r="C225" s="48">
        <v>37181758.210000001</v>
      </c>
      <c r="D225" s="48">
        <v>88458632.310000002</v>
      </c>
      <c r="E225" s="82"/>
      <c r="F225" s="63">
        <f t="shared" si="29"/>
        <v>125640390.52000001</v>
      </c>
      <c r="G225" s="48">
        <f>'PNC, Exon. &amp; no Exon.'!B252</f>
        <v>38241579.327586211</v>
      </c>
      <c r="H225" s="48">
        <f>'PNC, Exon. &amp; no Exon.'!C252</f>
        <v>75720521.25</v>
      </c>
      <c r="I225" s="82"/>
      <c r="J225" s="63">
        <f t="shared" si="30"/>
        <v>113962100.5775862</v>
      </c>
      <c r="K225" s="48">
        <f t="shared" si="31"/>
        <v>-11678289.942413807</v>
      </c>
      <c r="L225" s="93">
        <f t="shared" si="32"/>
        <v>-9.2950124510754399</v>
      </c>
      <c r="M225" s="61">
        <f t="shared" si="33"/>
        <v>2.2625044185730072</v>
      </c>
      <c r="N225" s="61">
        <f t="shared" si="34"/>
        <v>2.4145031590215167</v>
      </c>
    </row>
    <row r="226" spans="1:14" ht="15.95" hidden="1" customHeight="1" x14ac:dyDescent="0.2">
      <c r="A226" s="97"/>
      <c r="B226" s="52" t="s">
        <v>78</v>
      </c>
      <c r="C226" s="48">
        <v>87697765.769999996</v>
      </c>
      <c r="D226" s="48">
        <v>33276</v>
      </c>
      <c r="E226" s="83"/>
      <c r="F226" s="63">
        <f t="shared" si="29"/>
        <v>87731041.769999996</v>
      </c>
      <c r="G226" s="48">
        <f>'PNC, Exon. &amp; no Exon.'!B253</f>
        <v>49169180.551724136</v>
      </c>
      <c r="H226" s="48">
        <f>'PNC, Exon. &amp; no Exon.'!C253</f>
        <v>2127.83</v>
      </c>
      <c r="I226" s="82"/>
      <c r="J226" s="63">
        <f t="shared" si="30"/>
        <v>49171308.381724134</v>
      </c>
      <c r="K226" s="48">
        <f t="shared" si="31"/>
        <v>-38559733.388275862</v>
      </c>
      <c r="L226" s="93">
        <f t="shared" si="32"/>
        <v>-43.952211908489531</v>
      </c>
      <c r="M226" s="61">
        <f t="shared" si="33"/>
        <v>1.5798412344081434</v>
      </c>
      <c r="N226" s="61">
        <f t="shared" si="34"/>
        <v>1.0417873908884803</v>
      </c>
    </row>
    <row r="227" spans="1:14" ht="15.95" hidden="1" customHeight="1" x14ac:dyDescent="0.2">
      <c r="A227" s="97"/>
      <c r="B227" s="52" t="s">
        <v>92</v>
      </c>
      <c r="C227" s="48">
        <v>5412196.4399999995</v>
      </c>
      <c r="D227" s="48">
        <v>190813876.85999998</v>
      </c>
      <c r="E227" s="83"/>
      <c r="F227" s="63">
        <f t="shared" si="29"/>
        <v>196226073.29999998</v>
      </c>
      <c r="G227" s="48">
        <f>'PNC, Exon. &amp; no Exon.'!B254</f>
        <v>7825009.7155172415</v>
      </c>
      <c r="H227" s="48">
        <f>'PNC, Exon. &amp; no Exon.'!C254</f>
        <v>148951070.14999998</v>
      </c>
      <c r="I227" s="82"/>
      <c r="J227" s="63">
        <f t="shared" si="30"/>
        <v>156776079.86551723</v>
      </c>
      <c r="K227" s="48">
        <f t="shared" si="31"/>
        <v>-39449993.434482753</v>
      </c>
      <c r="L227" s="93">
        <f t="shared" si="32"/>
        <v>-20.104358595694713</v>
      </c>
      <c r="M227" s="61">
        <f t="shared" si="33"/>
        <v>3.5335958129627807</v>
      </c>
      <c r="N227" s="61">
        <f t="shared" si="34"/>
        <v>3.3215984803350542</v>
      </c>
    </row>
    <row r="228" spans="1:14" ht="15.95" hidden="1" customHeight="1" x14ac:dyDescent="0.2">
      <c r="A228" s="11"/>
      <c r="B228" s="52" t="s">
        <v>95</v>
      </c>
      <c r="C228" s="48">
        <v>9246288.2400000002</v>
      </c>
      <c r="D228" s="48">
        <v>0</v>
      </c>
      <c r="E228" s="83"/>
      <c r="F228" s="63">
        <f t="shared" si="29"/>
        <v>9246288.2400000002</v>
      </c>
      <c r="G228" s="48">
        <f>'PNC, Exon. &amp; no Exon.'!B255</f>
        <v>3645519.56</v>
      </c>
      <c r="H228" s="48">
        <f>'PNC, Exon. &amp; no Exon.'!C255</f>
        <v>0</v>
      </c>
      <c r="I228" s="82"/>
      <c r="J228" s="63">
        <f t="shared" si="30"/>
        <v>3645519.56</v>
      </c>
      <c r="K228" s="48">
        <f t="shared" si="31"/>
        <v>-5600768.6799999997</v>
      </c>
      <c r="L228" s="93">
        <f t="shared" si="32"/>
        <v>-60.57315686710627</v>
      </c>
      <c r="M228" s="61">
        <f t="shared" si="33"/>
        <v>0.16650511759647491</v>
      </c>
      <c r="N228" s="61">
        <f t="shared" si="34"/>
        <v>7.7237243340404951E-2</v>
      </c>
    </row>
    <row r="229" spans="1:14" ht="15.95" hidden="1" customHeight="1" x14ac:dyDescent="0.2">
      <c r="A229" s="11"/>
      <c r="B229" s="52" t="s">
        <v>83</v>
      </c>
      <c r="C229" s="48">
        <v>28352838.280000001</v>
      </c>
      <c r="D229" s="48">
        <v>0</v>
      </c>
      <c r="E229" s="83"/>
      <c r="F229" s="63">
        <f t="shared" ref="F229:F247" si="35">(C229+D229)</f>
        <v>28352838.280000001</v>
      </c>
      <c r="G229" s="48">
        <f>'PNC, Exon. &amp; no Exon.'!B256</f>
        <v>10306394.862068966</v>
      </c>
      <c r="H229" s="48">
        <f>'PNC, Exon. &amp; no Exon.'!C256</f>
        <v>0</v>
      </c>
      <c r="I229" s="82"/>
      <c r="J229" s="63">
        <f t="shared" si="30"/>
        <v>10306394.862068966</v>
      </c>
      <c r="K229" s="48">
        <f t="shared" si="31"/>
        <v>-18046443.417931035</v>
      </c>
      <c r="L229" s="93">
        <f t="shared" si="32"/>
        <v>-63.649512756756124</v>
      </c>
      <c r="M229" s="61">
        <f t="shared" si="33"/>
        <v>0.51057165312913011</v>
      </c>
      <c r="N229" s="61">
        <f t="shared" si="34"/>
        <v>0.21836051482437255</v>
      </c>
    </row>
    <row r="230" spans="1:14" ht="15.95" hidden="1" customHeight="1" x14ac:dyDescent="0.2">
      <c r="A230" s="11"/>
      <c r="B230" s="52" t="s">
        <v>124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73423.320000000007</v>
      </c>
      <c r="H230" s="48">
        <f>'PNC, Exon. &amp; no Exon.'!C257</f>
        <v>14617</v>
      </c>
      <c r="I230" s="82"/>
      <c r="J230" s="63">
        <f t="shared" si="30"/>
        <v>88040.320000000007</v>
      </c>
      <c r="K230" s="48">
        <f t="shared" si="31"/>
        <v>88040.320000000007</v>
      </c>
      <c r="L230" s="93" t="e">
        <f t="shared" si="32"/>
        <v>#DIV/0!</v>
      </c>
      <c r="M230" s="61">
        <f t="shared" si="33"/>
        <v>0</v>
      </c>
      <c r="N230" s="61">
        <f t="shared" si="34"/>
        <v>1.8653010929413644E-3</v>
      </c>
    </row>
    <row r="231" spans="1:14" ht="15.95" hidden="1" customHeight="1" x14ac:dyDescent="0.2">
      <c r="A231" s="11"/>
      <c r="B231" s="52" t="s">
        <v>81</v>
      </c>
      <c r="C231" s="48">
        <v>30685478.509999998</v>
      </c>
      <c r="D231" s="48">
        <v>147496.76999999999</v>
      </c>
      <c r="E231" s="83"/>
      <c r="F231" s="63">
        <f t="shared" si="35"/>
        <v>30832975.279999997</v>
      </c>
      <c r="G231" s="48">
        <f>'PNC, Exon. &amp; no Exon.'!B258</f>
        <v>28902448.103448275</v>
      </c>
      <c r="H231" s="48">
        <f>'PNC, Exon. &amp; no Exon.'!C258</f>
        <v>44607.89</v>
      </c>
      <c r="I231" s="82"/>
      <c r="J231" s="63">
        <f t="shared" si="30"/>
        <v>28947055.993448276</v>
      </c>
      <c r="K231" s="48">
        <f t="shared" si="31"/>
        <v>-1885919.2865517214</v>
      </c>
      <c r="L231" s="93">
        <f t="shared" si="32"/>
        <v>-6.1165660122817753</v>
      </c>
      <c r="M231" s="61">
        <f t="shared" si="33"/>
        <v>0.5552334127586751</v>
      </c>
      <c r="N231" s="61">
        <f t="shared" si="34"/>
        <v>0.61329826131951737</v>
      </c>
    </row>
    <row r="232" spans="1:14" ht="15.95" hidden="1" customHeight="1" x14ac:dyDescent="0.2">
      <c r="A232" s="11"/>
      <c r="B232" s="52" t="s">
        <v>80</v>
      </c>
      <c r="C232" s="48">
        <v>38769707.109999999</v>
      </c>
      <c r="D232" s="48">
        <v>7471509.8300000001</v>
      </c>
      <c r="E232" s="82"/>
      <c r="F232" s="63">
        <f t="shared" si="35"/>
        <v>46241216.939999998</v>
      </c>
      <c r="G232" s="48">
        <f>'PNC, Exon. &amp; no Exon.'!B259</f>
        <v>12616640.48</v>
      </c>
      <c r="H232" s="48">
        <f>'PNC, Exon. &amp; no Exon.'!C259</f>
        <v>357782.62</v>
      </c>
      <c r="I232" s="82"/>
      <c r="J232" s="63">
        <f t="shared" si="30"/>
        <v>12974423.1</v>
      </c>
      <c r="K232" s="48">
        <f t="shared" si="31"/>
        <v>-33266793.839999996</v>
      </c>
      <c r="L232" s="93">
        <f t="shared" si="32"/>
        <v>-71.941864945217844</v>
      </c>
      <c r="M232" s="61">
        <f t="shared" si="33"/>
        <v>0.83270162735039366</v>
      </c>
      <c r="N232" s="61">
        <f t="shared" si="34"/>
        <v>0.27488775130205889</v>
      </c>
    </row>
    <row r="233" spans="1:14" ht="15.95" hidden="1" customHeight="1" x14ac:dyDescent="0.2">
      <c r="A233" s="11"/>
      <c r="B233" s="52" t="s">
        <v>103</v>
      </c>
      <c r="C233" s="48">
        <v>56412888.520000003</v>
      </c>
      <c r="D233" s="48">
        <v>0</v>
      </c>
      <c r="E233" s="82"/>
      <c r="F233" s="63">
        <f t="shared" si="35"/>
        <v>56412888.520000003</v>
      </c>
      <c r="G233" s="48">
        <f>'PNC, Exon. &amp; no Exon.'!B260</f>
        <v>27654286.789999999</v>
      </c>
      <c r="H233" s="48">
        <f>'PNC, Exon. &amp; no Exon.'!C260</f>
        <v>0</v>
      </c>
      <c r="I233" s="82"/>
      <c r="J233" s="63">
        <f t="shared" si="30"/>
        <v>27654286.789999999</v>
      </c>
      <c r="K233" s="48">
        <f t="shared" si="31"/>
        <v>-28758601.730000004</v>
      </c>
      <c r="L233" s="93">
        <f t="shared" si="32"/>
        <v>-50.978778935959369</v>
      </c>
      <c r="M233" s="61">
        <f t="shared" si="33"/>
        <v>1.015870843864092</v>
      </c>
      <c r="N233" s="61">
        <f t="shared" si="34"/>
        <v>0.58590849481125151</v>
      </c>
    </row>
    <row r="234" spans="1:14" ht="15.95" hidden="1" customHeight="1" x14ac:dyDescent="0.2">
      <c r="A234" s="11"/>
      <c r="B234" s="52" t="s">
        <v>79</v>
      </c>
      <c r="C234" s="48">
        <v>38440885.959999993</v>
      </c>
      <c r="D234" s="48">
        <v>80470013.349999994</v>
      </c>
      <c r="E234" s="82"/>
      <c r="F234" s="63">
        <f t="shared" si="35"/>
        <v>118910899.30999999</v>
      </c>
      <c r="G234" s="48">
        <f>'PNC, Exon. &amp; no Exon.'!B261</f>
        <v>20888184.155862067</v>
      </c>
      <c r="H234" s="48">
        <f>'PNC, Exon. &amp; no Exon.'!C261</f>
        <v>91313045.150000006</v>
      </c>
      <c r="I234" s="82"/>
      <c r="J234" s="63">
        <f t="shared" si="30"/>
        <v>112201229.30586207</v>
      </c>
      <c r="K234" s="48">
        <f t="shared" si="31"/>
        <v>-6709670.0041379184</v>
      </c>
      <c r="L234" s="93">
        <f t="shared" si="32"/>
        <v>-5.6426030272009378</v>
      </c>
      <c r="M234" s="61">
        <f t="shared" si="33"/>
        <v>2.1413212263339667</v>
      </c>
      <c r="N234" s="61">
        <f t="shared" si="34"/>
        <v>2.3771957627322244</v>
      </c>
    </row>
    <row r="235" spans="1:14" ht="15.95" hidden="1" customHeight="1" x14ac:dyDescent="0.2">
      <c r="A235" s="11"/>
      <c r="B235" s="52" t="s">
        <v>84</v>
      </c>
      <c r="C235" s="48">
        <v>0</v>
      </c>
      <c r="D235" s="48">
        <v>0</v>
      </c>
      <c r="E235" s="82"/>
      <c r="F235" s="63">
        <f t="shared" si="35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0</v>
      </c>
      <c r="L235" s="93" t="e">
        <f t="shared" si="32"/>
        <v>#DIV/0!</v>
      </c>
      <c r="M235" s="61">
        <f t="shared" si="33"/>
        <v>0</v>
      </c>
      <c r="N235" s="61">
        <f t="shared" si="34"/>
        <v>0</v>
      </c>
    </row>
    <row r="236" spans="1:14" ht="15.95" hidden="1" customHeight="1" x14ac:dyDescent="0.2">
      <c r="A236" s="11"/>
      <c r="B236" s="52" t="s">
        <v>97</v>
      </c>
      <c r="C236" s="48">
        <v>1649093.15</v>
      </c>
      <c r="D236" s="48">
        <v>29361525.559999999</v>
      </c>
      <c r="E236" s="82"/>
      <c r="F236" s="63">
        <f t="shared" si="35"/>
        <v>31010618.709999997</v>
      </c>
      <c r="G236" s="48">
        <f>'PNC, Exon. &amp; no Exon.'!B263</f>
        <v>1346568.5775862071</v>
      </c>
      <c r="H236" s="48">
        <f>'PNC, Exon. &amp; no Exon.'!C263</f>
        <v>23445420.219999999</v>
      </c>
      <c r="I236" s="82"/>
      <c r="J236" s="63">
        <f t="shared" si="30"/>
        <v>24791988.797586206</v>
      </c>
      <c r="K236" s="48">
        <f t="shared" si="31"/>
        <v>-6218629.9124137908</v>
      </c>
      <c r="L236" s="93">
        <f t="shared" si="32"/>
        <v>-20.053227478523247</v>
      </c>
      <c r="M236" s="61">
        <f t="shared" si="33"/>
        <v>0.55843237643303179</v>
      </c>
      <c r="N236" s="61">
        <f t="shared" si="34"/>
        <v>0.52526528527301586</v>
      </c>
    </row>
    <row r="237" spans="1:14" ht="15.95" hidden="1" customHeight="1" x14ac:dyDescent="0.2">
      <c r="A237" s="11"/>
      <c r="B237" s="52" t="s">
        <v>89</v>
      </c>
      <c r="C237" s="48">
        <v>5694916.5</v>
      </c>
      <c r="D237" s="48">
        <v>11523390.58</v>
      </c>
      <c r="E237" s="83"/>
      <c r="F237" s="63">
        <f t="shared" si="35"/>
        <v>17218307.079999998</v>
      </c>
      <c r="G237" s="48">
        <f>'PNC, Exon. &amp; no Exon.'!B264</f>
        <v>2890027.7155172415</v>
      </c>
      <c r="H237" s="48">
        <f>'PNC, Exon. &amp; no Exon.'!C264</f>
        <v>2070</v>
      </c>
      <c r="I237" s="82"/>
      <c r="J237" s="63">
        <f t="shared" si="30"/>
        <v>2892097.7155172415</v>
      </c>
      <c r="K237" s="48">
        <f t="shared" si="31"/>
        <v>-14326209.364482757</v>
      </c>
      <c r="L237" s="93">
        <f t="shared" si="32"/>
        <v>-83.203356159929513</v>
      </c>
      <c r="M237" s="61">
        <f t="shared" si="33"/>
        <v>0.31006347312049792</v>
      </c>
      <c r="N237" s="61">
        <f t="shared" si="34"/>
        <v>6.1274573168833703E-2</v>
      </c>
    </row>
    <row r="238" spans="1:14" ht="15.95" hidden="1" customHeight="1" x14ac:dyDescent="0.2">
      <c r="A238" s="11"/>
      <c r="B238" s="52" t="s">
        <v>98</v>
      </c>
      <c r="C238" s="48">
        <v>46184375.350000001</v>
      </c>
      <c r="D238" s="48">
        <v>0</v>
      </c>
      <c r="E238" s="83"/>
      <c r="F238" s="63">
        <f t="shared" si="35"/>
        <v>46184375.350000001</v>
      </c>
      <c r="G238" s="48">
        <f>'PNC, Exon. &amp; no Exon.'!B265</f>
        <v>23364525.275862072</v>
      </c>
      <c r="H238" s="48">
        <f>'PNC, Exon. &amp; no Exon.'!C265</f>
        <v>14820</v>
      </c>
      <c r="I238" s="82"/>
      <c r="J238" s="63">
        <f t="shared" si="30"/>
        <v>23379345.275862072</v>
      </c>
      <c r="K238" s="48">
        <f t="shared" si="31"/>
        <v>-22805030.07413793</v>
      </c>
      <c r="L238" s="93">
        <f t="shared" si="32"/>
        <v>-49.378236473513176</v>
      </c>
      <c r="M238" s="61">
        <f t="shared" si="33"/>
        <v>0.83167803654490957</v>
      </c>
      <c r="N238" s="61">
        <f t="shared" si="34"/>
        <v>0.49533575406494484</v>
      </c>
    </row>
    <row r="239" spans="1:14" ht="15.95" hidden="1" customHeight="1" x14ac:dyDescent="0.2">
      <c r="A239" s="11"/>
      <c r="B239" s="51" t="s">
        <v>111</v>
      </c>
      <c r="C239" s="48">
        <v>49098974.890000008</v>
      </c>
      <c r="D239" s="48">
        <v>-15629.28</v>
      </c>
      <c r="E239" s="83"/>
      <c r="F239" s="63">
        <f t="shared" si="35"/>
        <v>49083345.610000007</v>
      </c>
      <c r="G239" s="48">
        <f>'PNC, Exon. &amp; no Exon.'!B266</f>
        <v>16752689.094827589</v>
      </c>
      <c r="H239" s="48">
        <f>'PNC, Exon. &amp; no Exon.'!C266</f>
        <v>0</v>
      </c>
      <c r="I239" s="82"/>
      <c r="J239" s="63">
        <f t="shared" si="30"/>
        <v>16752689.094827589</v>
      </c>
      <c r="K239" s="48">
        <f t="shared" si="31"/>
        <v>-32330656.515172418</v>
      </c>
      <c r="L239" s="93">
        <f t="shared" si="32"/>
        <v>-65.868893233279366</v>
      </c>
      <c r="M239" s="61">
        <f t="shared" si="33"/>
        <v>0.88388205306710965</v>
      </c>
      <c r="N239" s="61">
        <f t="shared" si="34"/>
        <v>0.35493747953538529</v>
      </c>
    </row>
    <row r="240" spans="1:14" ht="15.95" hidden="1" customHeight="1" x14ac:dyDescent="0.2">
      <c r="A240" s="11"/>
      <c r="B240" s="52" t="s">
        <v>102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3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5787533.2000000002</v>
      </c>
      <c r="D241" s="48">
        <v>0</v>
      </c>
      <c r="E241" s="83"/>
      <c r="F241" s="63">
        <f t="shared" si="35"/>
        <v>5787533.2000000002</v>
      </c>
      <c r="G241" s="48">
        <f>'PNC, Exon. &amp; no Exon.'!B268</f>
        <v>552020.5948275862</v>
      </c>
      <c r="H241" s="48">
        <f>'PNC, Exon. &amp; no Exon.'!C268</f>
        <v>0</v>
      </c>
      <c r="I241" s="82"/>
      <c r="J241" s="63">
        <f t="shared" si="30"/>
        <v>552020.5948275862</v>
      </c>
      <c r="K241" s="48">
        <f t="shared" si="31"/>
        <v>-5235512.6051724143</v>
      </c>
      <c r="L241" s="93">
        <f t="shared" si="32"/>
        <v>-90.461901888915548</v>
      </c>
      <c r="M241" s="61">
        <f t="shared" si="33"/>
        <v>0.10422062032315604</v>
      </c>
      <c r="N241" s="61">
        <f t="shared" si="34"/>
        <v>1.1695602865346677E-2</v>
      </c>
    </row>
    <row r="242" spans="1:14" ht="15.95" hidden="1" customHeight="1" x14ac:dyDescent="0.2">
      <c r="A242" s="11"/>
      <c r="B242" s="52" t="s">
        <v>101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3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110</v>
      </c>
      <c r="C243" s="48">
        <v>35986713.239999995</v>
      </c>
      <c r="D243" s="48">
        <v>401524.13</v>
      </c>
      <c r="E243" s="82"/>
      <c r="F243" s="63">
        <f t="shared" si="35"/>
        <v>36388237.369999997</v>
      </c>
      <c r="G243" s="48">
        <f>'PNC, Exon. &amp; no Exon.'!B270</f>
        <v>35130432.519999996</v>
      </c>
      <c r="H243" s="48">
        <f>'PNC, Exon. &amp; no Exon.'!C270</f>
        <v>2848358.6900000004</v>
      </c>
      <c r="I243" s="82"/>
      <c r="J243" s="63">
        <f t="shared" si="30"/>
        <v>37978791.209999993</v>
      </c>
      <c r="K243" s="48">
        <f t="shared" si="31"/>
        <v>1590553.8399999961</v>
      </c>
      <c r="L243" s="93">
        <f t="shared" si="32"/>
        <v>4.3710659129406357</v>
      </c>
      <c r="M243" s="61">
        <f t="shared" si="33"/>
        <v>0.65527134620457095</v>
      </c>
      <c r="N243" s="61">
        <f t="shared" si="34"/>
        <v>0.80465269495391256</v>
      </c>
    </row>
    <row r="244" spans="1:14" ht="15.95" hidden="1" customHeight="1" x14ac:dyDescent="0.2">
      <c r="A244" s="11"/>
      <c r="B244" s="52" t="s">
        <v>112</v>
      </c>
      <c r="C244" s="48">
        <v>76451363.399999991</v>
      </c>
      <c r="D244" s="48">
        <v>797432563.34000003</v>
      </c>
      <c r="E244" s="82"/>
      <c r="F244" s="63">
        <f t="shared" si="35"/>
        <v>873883926.74000001</v>
      </c>
      <c r="G244" s="48">
        <f>'PNC, Exon. &amp; no Exon.'!B271</f>
        <v>69334797.120000005</v>
      </c>
      <c r="H244" s="48">
        <f>'PNC, Exon. &amp; no Exon.'!C271</f>
        <v>731492702.82999706</v>
      </c>
      <c r="I244" s="82"/>
      <c r="J244" s="63">
        <f t="shared" si="30"/>
        <v>800827499.94999707</v>
      </c>
      <c r="K244" s="48">
        <f t="shared" si="31"/>
        <v>-73056426.790002942</v>
      </c>
      <c r="L244" s="93">
        <f t="shared" si="32"/>
        <v>-8.3599691623277632</v>
      </c>
      <c r="M244" s="61">
        <f t="shared" si="33"/>
        <v>15.73670885123877</v>
      </c>
      <c r="N244" s="61">
        <f t="shared" si="34"/>
        <v>16.967048858003125</v>
      </c>
    </row>
    <row r="245" spans="1:14" ht="15.95" hidden="1" customHeight="1" x14ac:dyDescent="0.2">
      <c r="A245" s="11"/>
      <c r="B245" s="52" t="s">
        <v>115</v>
      </c>
      <c r="C245" s="48">
        <v>21448199.049999997</v>
      </c>
      <c r="D245" s="48">
        <v>203521.82</v>
      </c>
      <c r="E245" s="82"/>
      <c r="F245" s="63">
        <f t="shared" si="35"/>
        <v>21651720.869999997</v>
      </c>
      <c r="G245" s="48">
        <f>'PNC, Exon. &amp; no Exon.'!B272</f>
        <v>9899024.6500000004</v>
      </c>
      <c r="H245" s="48">
        <f>'PNC, Exon. &amp; no Exon.'!C272</f>
        <v>10323791.59</v>
      </c>
      <c r="I245" s="82"/>
      <c r="J245" s="63">
        <f t="shared" si="30"/>
        <v>20222816.240000002</v>
      </c>
      <c r="K245" s="48">
        <f t="shared" si="31"/>
        <v>-1428904.6299999952</v>
      </c>
      <c r="L245" s="93">
        <f t="shared" si="32"/>
        <v>-6.5994968186563154</v>
      </c>
      <c r="M245" s="61">
        <f t="shared" si="33"/>
        <v>0.38989941001724593</v>
      </c>
      <c r="N245" s="61">
        <f t="shared" si="34"/>
        <v>0.42845870204497638</v>
      </c>
    </row>
    <row r="246" spans="1:14" ht="15.95" hidden="1" customHeight="1" x14ac:dyDescent="0.2">
      <c r="A246" s="11"/>
      <c r="B246" s="52" t="s">
        <v>119</v>
      </c>
      <c r="C246" s="48">
        <v>16867415.66</v>
      </c>
      <c r="D246" s="48">
        <v>0</v>
      </c>
      <c r="E246" s="82"/>
      <c r="F246" s="63">
        <f t="shared" si="35"/>
        <v>16867415.66</v>
      </c>
      <c r="G246" s="48">
        <f>'PNC, Exon. &amp; no Exon.'!B273</f>
        <v>7073511.5862068962</v>
      </c>
      <c r="H246" s="48">
        <f>'PNC, Exon. &amp; no Exon.'!C273</f>
        <v>121745</v>
      </c>
      <c r="I246" s="82"/>
      <c r="J246" s="63">
        <f t="shared" si="30"/>
        <v>7195256.5862068962</v>
      </c>
      <c r="K246" s="48">
        <f t="shared" si="31"/>
        <v>-9672159.0737931039</v>
      </c>
      <c r="L246" s="93">
        <f t="shared" si="32"/>
        <v>-57.342270260938747</v>
      </c>
      <c r="M246" s="61">
        <f t="shared" si="33"/>
        <v>0.30374469788505343</v>
      </c>
      <c r="N246" s="61">
        <f t="shared" si="34"/>
        <v>0.15244515211036569</v>
      </c>
    </row>
    <row r="247" spans="1:14" ht="15.95" hidden="1" customHeight="1" x14ac:dyDescent="0.2">
      <c r="A247" s="11"/>
      <c r="B247" s="52" t="s">
        <v>99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3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105</v>
      </c>
      <c r="C248" s="48">
        <v>0</v>
      </c>
      <c r="D248" s="48">
        <v>22386105.780000001</v>
      </c>
      <c r="E248" s="82"/>
      <c r="F248" s="63">
        <f t="shared" ref="F248:F254" si="36">(C248+D248)</f>
        <v>22386105.780000001</v>
      </c>
      <c r="G248" s="48">
        <f>'PNC, Exon. &amp; no Exon.'!B275</f>
        <v>0</v>
      </c>
      <c r="H248" s="48">
        <f>'PNC, Exon. &amp; no Exon.'!C275</f>
        <v>19761358.09</v>
      </c>
      <c r="I248" s="82"/>
      <c r="J248" s="63">
        <f t="shared" si="30"/>
        <v>19761358.09</v>
      </c>
      <c r="K248" s="48">
        <f t="shared" si="31"/>
        <v>-2624747.6900000013</v>
      </c>
      <c r="L248" s="93">
        <f t="shared" si="32"/>
        <v>-11.724896307534562</v>
      </c>
      <c r="M248" s="61">
        <f t="shared" si="33"/>
        <v>0.40312405136810087</v>
      </c>
      <c r="N248" s="61">
        <f t="shared" si="34"/>
        <v>0.41868183626868538</v>
      </c>
    </row>
    <row r="249" spans="1:14" ht="15.95" hidden="1" customHeight="1" x14ac:dyDescent="0.2">
      <c r="A249" s="11"/>
      <c r="B249" s="52" t="s">
        <v>118</v>
      </c>
      <c r="C249" s="48">
        <v>5404465.4199999999</v>
      </c>
      <c r="D249" s="48">
        <v>0</v>
      </c>
      <c r="E249" s="83"/>
      <c r="F249" s="63">
        <f t="shared" si="36"/>
        <v>5404465.4199999999</v>
      </c>
      <c r="G249" s="48">
        <f>'PNC, Exon. &amp; no Exon.'!B276</f>
        <v>2157721.2800000003</v>
      </c>
      <c r="H249" s="48">
        <f>'PNC, Exon. &amp; no Exon.'!C276</f>
        <v>0</v>
      </c>
      <c r="I249" s="82"/>
      <c r="J249" s="63">
        <f t="shared" si="30"/>
        <v>2157721.2800000003</v>
      </c>
      <c r="K249" s="48">
        <f t="shared" si="31"/>
        <v>-3246744.1399999997</v>
      </c>
      <c r="L249" s="93">
        <f t="shared" si="32"/>
        <v>-60.075213507425865</v>
      </c>
      <c r="M249" s="61">
        <f t="shared" si="33"/>
        <v>9.7322420299454357E-2</v>
      </c>
      <c r="N249" s="61">
        <f t="shared" si="34"/>
        <v>4.5715416093976481E-2</v>
      </c>
    </row>
    <row r="250" spans="1:14" ht="15.95" hidden="1" customHeight="1" x14ac:dyDescent="0.2">
      <c r="A250" s="11"/>
      <c r="B250" s="52" t="s">
        <v>114</v>
      </c>
      <c r="C250" s="48">
        <v>13270776.359999999</v>
      </c>
      <c r="D250" s="48">
        <v>0</v>
      </c>
      <c r="E250" s="83"/>
      <c r="F250" s="63">
        <f t="shared" si="36"/>
        <v>13270776.359999999</v>
      </c>
      <c r="G250" s="48">
        <f>'PNC, Exon. &amp; no Exon.'!B277</f>
        <v>13725139.369999999</v>
      </c>
      <c r="H250" s="48">
        <f>'PNC, Exon. &amp; no Exon.'!C277</f>
        <v>636658.19999999995</v>
      </c>
      <c r="I250" s="82"/>
      <c r="J250" s="63">
        <f t="shared" si="30"/>
        <v>14361797.569999998</v>
      </c>
      <c r="K250" s="48">
        <f t="shared" si="31"/>
        <v>1091021.209999999</v>
      </c>
      <c r="L250" s="93">
        <f t="shared" si="32"/>
        <v>8.221231225691449</v>
      </c>
      <c r="M250" s="61">
        <f t="shared" si="33"/>
        <v>0.23897721129428245</v>
      </c>
      <c r="N250" s="61">
        <f t="shared" si="34"/>
        <v>0.30428190974230468</v>
      </c>
    </row>
    <row r="251" spans="1:14" ht="15.95" hidden="1" customHeight="1" x14ac:dyDescent="0.2">
      <c r="A251" s="11"/>
      <c r="B251" s="52" t="s">
        <v>116</v>
      </c>
      <c r="C251" s="48">
        <v>0</v>
      </c>
      <c r="D251" s="48">
        <v>0</v>
      </c>
      <c r="E251" s="83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121</v>
      </c>
      <c r="C252" s="48">
        <v>79269.59</v>
      </c>
      <c r="D252" s="48">
        <v>0</v>
      </c>
      <c r="E252" s="83"/>
      <c r="F252" s="63">
        <f t="shared" si="36"/>
        <v>79269.59</v>
      </c>
      <c r="G252" s="48">
        <f>'PNC, Exon. &amp; no Exon.'!B279</f>
        <v>435246.28448275873</v>
      </c>
      <c r="H252" s="48">
        <f>'PNC, Exon. &amp; no Exon.'!C279</f>
        <v>0</v>
      </c>
      <c r="I252" s="82"/>
      <c r="J252" s="63">
        <f t="shared" si="30"/>
        <v>435246.28448275873</v>
      </c>
      <c r="K252" s="48">
        <f t="shared" si="31"/>
        <v>355976.69448275876</v>
      </c>
      <c r="L252" s="93">
        <f t="shared" si="32"/>
        <v>449.07094193720286</v>
      </c>
      <c r="M252" s="61">
        <f t="shared" si="33"/>
        <v>1.4274692787183056E-3</v>
      </c>
      <c r="N252" s="61">
        <f t="shared" si="34"/>
        <v>9.2215177107983909E-3</v>
      </c>
    </row>
    <row r="253" spans="1:14" ht="15.95" hidden="1" customHeight="1" x14ac:dyDescent="0.2">
      <c r="A253" s="11"/>
      <c r="B253" s="52" t="s">
        <v>123</v>
      </c>
      <c r="C253" s="48">
        <v>0</v>
      </c>
      <c r="D253" s="48">
        <v>0</v>
      </c>
      <c r="E253" s="83"/>
      <c r="F253" s="63">
        <f t="shared" si="36"/>
        <v>0</v>
      </c>
      <c r="G253" s="48">
        <f>'PNC, Exon. &amp; no Exon.'!B280</f>
        <v>1171998.4310344828</v>
      </c>
      <c r="H253" s="48">
        <f>'PNC, Exon. &amp; no Exon.'!C280</f>
        <v>0</v>
      </c>
      <c r="I253" s="82"/>
      <c r="J253" s="63">
        <f t="shared" si="30"/>
        <v>1171998.4310344828</v>
      </c>
      <c r="K253" s="48">
        <f t="shared" si="31"/>
        <v>1171998.4310344828</v>
      </c>
      <c r="L253" s="93" t="e">
        <f t="shared" si="32"/>
        <v>#DIV/0!</v>
      </c>
      <c r="M253" s="61">
        <f t="shared" si="33"/>
        <v>0</v>
      </c>
      <c r="N253" s="61">
        <f t="shared" si="34"/>
        <v>2.4831008727980369E-2</v>
      </c>
    </row>
    <row r="254" spans="1:14" ht="15.95" hidden="1" customHeight="1" x14ac:dyDescent="0.2">
      <c r="A254" s="11"/>
      <c r="B254" s="52" t="s">
        <v>100</v>
      </c>
      <c r="C254" s="48">
        <v>1783637.56</v>
      </c>
      <c r="D254" s="48">
        <v>15539744.380000001</v>
      </c>
      <c r="E254" s="83"/>
      <c r="F254" s="63">
        <f t="shared" si="36"/>
        <v>17323381.940000001</v>
      </c>
      <c r="G254" s="48">
        <f>'PNC, Exon. &amp; no Exon.'!B281</f>
        <v>840422.72</v>
      </c>
      <c r="H254" s="48">
        <f>'PNC, Exon. &amp; no Exon.'!C281</f>
        <v>34733495.240000002</v>
      </c>
      <c r="I254" s="82"/>
      <c r="J254" s="63">
        <f t="shared" si="30"/>
        <v>35573917.960000001</v>
      </c>
      <c r="K254" s="48">
        <f t="shared" si="31"/>
        <v>18250536.02</v>
      </c>
      <c r="L254" s="93">
        <f t="shared" si="32"/>
        <v>105.35203855235208</v>
      </c>
      <c r="M254" s="61">
        <f t="shared" si="33"/>
        <v>0.31195563800511045</v>
      </c>
      <c r="N254" s="61">
        <f t="shared" si="34"/>
        <v>0.75370089580540389</v>
      </c>
    </row>
    <row r="255" spans="1:14" ht="15.95" hidden="1" customHeight="1" x14ac:dyDescent="0.2">
      <c r="A255" s="11"/>
      <c r="B255" s="52" t="s">
        <v>106</v>
      </c>
      <c r="C255" s="48">
        <v>25347389.27</v>
      </c>
      <c r="D255" s="48">
        <v>0</v>
      </c>
      <c r="E255" s="83"/>
      <c r="F255" s="63">
        <f>(C255+D255)</f>
        <v>25347389.27</v>
      </c>
      <c r="G255" s="48">
        <f>'PNC, Exon. &amp; no Exon.'!B282</f>
        <v>36333106.590000004</v>
      </c>
      <c r="H255" s="48">
        <f>'PNC, Exon. &amp; no Exon.'!C282</f>
        <v>0</v>
      </c>
      <c r="I255" s="82"/>
      <c r="J255" s="63">
        <f>(G255+H255)</f>
        <v>36333106.590000004</v>
      </c>
      <c r="K255" s="48">
        <f>J255-F255</f>
        <v>10985717.320000004</v>
      </c>
      <c r="L255" s="93">
        <f>K255/F255*100</f>
        <v>43.340626535460167</v>
      </c>
      <c r="M255" s="61">
        <f>(F255/$F$256*100)</f>
        <v>0.45645019078109295</v>
      </c>
      <c r="N255" s="61">
        <f>(J255/$J$256*100)</f>
        <v>0.76978574626128216</v>
      </c>
    </row>
    <row r="256" spans="1:14" ht="19.5" hidden="1" customHeight="1" x14ac:dyDescent="0.2">
      <c r="A256" s="8"/>
      <c r="B256" s="55" t="s">
        <v>21</v>
      </c>
      <c r="C256" s="66">
        <f>SUM(C218:C255)</f>
        <v>3589044989.7900004</v>
      </c>
      <c r="D256" s="66">
        <f>SUM(D218:D255)</f>
        <v>1964110596.9400001</v>
      </c>
      <c r="E256" s="66"/>
      <c r="F256" s="66">
        <f>SUM(F218:F255)</f>
        <v>5553155586.7299986</v>
      </c>
      <c r="G256" s="66">
        <f>SUM(G218:G255)</f>
        <v>2903208896.6944828</v>
      </c>
      <c r="H256" s="66">
        <f>SUM(H218:H255)</f>
        <v>1816689694.109997</v>
      </c>
      <c r="I256" s="66"/>
      <c r="J256" s="66">
        <f>SUM(J218:J255)</f>
        <v>4719898590.8044796</v>
      </c>
      <c r="K256" s="66">
        <f>J256-F256</f>
        <v>-833256995.92551899</v>
      </c>
      <c r="L256" s="94">
        <f>K256/F256*100</f>
        <v>-15.00510804913691</v>
      </c>
      <c r="M256" s="67">
        <f>SUM(M218:M255)</f>
        <v>100.00000000000006</v>
      </c>
      <c r="N256" s="67">
        <f>SUM(N218:N255)</f>
        <v>100.00000000000001</v>
      </c>
    </row>
    <row r="257" spans="1:14" hidden="1" x14ac:dyDescent="0.2">
      <c r="B257" s="81" t="s">
        <v>94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hidden="1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hidden="1" x14ac:dyDescent="0.2">
      <c r="A265" s="189" t="s">
        <v>150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hidden="1" x14ac:dyDescent="0.2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0" t="s">
        <v>33</v>
      </c>
      <c r="C268" s="190" t="s">
        <v>120</v>
      </c>
      <c r="D268" s="190"/>
      <c r="E268" s="190" t="s">
        <v>52</v>
      </c>
      <c r="F268" s="190"/>
      <c r="G268" s="190" t="s">
        <v>158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hidden="1" customHeight="1" x14ac:dyDescent="0.2">
      <c r="A269" s="95"/>
      <c r="B269" s="190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5.95" hidden="1" customHeight="1" x14ac:dyDescent="0.2">
      <c r="A270" s="96"/>
      <c r="B270" s="102" t="s">
        <v>87</v>
      </c>
      <c r="C270" s="48">
        <v>970948769.82000005</v>
      </c>
      <c r="D270" s="48">
        <v>552729382.74000001</v>
      </c>
      <c r="E270" s="82"/>
      <c r="F270" s="63">
        <f t="shared" ref="F270:F299" si="37">(C270+D270)</f>
        <v>1523678152.5599999</v>
      </c>
      <c r="G270" s="48">
        <f>'PNC, Exon. &amp; no Exon.'!B302</f>
        <v>553532233.05999994</v>
      </c>
      <c r="H270" s="48">
        <f>'PNC, Exon. &amp; no Exon.'!C302</f>
        <v>500164729.5</v>
      </c>
      <c r="I270" s="82"/>
      <c r="J270" s="63">
        <f>(G270+H270)</f>
        <v>1053696962.5599999</v>
      </c>
      <c r="K270" s="48">
        <f>J270-F270</f>
        <v>-469981190</v>
      </c>
      <c r="L270" s="93">
        <f>K270/F270*100</f>
        <v>-30.845174829760701</v>
      </c>
      <c r="M270" s="61">
        <f>(F270/$F$308*100)</f>
        <v>24.758073758793927</v>
      </c>
      <c r="N270" s="61">
        <f>(J270/$J$308*100)</f>
        <v>20.639326865797244</v>
      </c>
    </row>
    <row r="271" spans="1:14" ht="15.95" hidden="1" customHeight="1" x14ac:dyDescent="0.2">
      <c r="A271" s="97"/>
      <c r="B271" s="52" t="s">
        <v>117</v>
      </c>
      <c r="C271" s="48">
        <v>706472546.95000005</v>
      </c>
      <c r="D271" s="48">
        <v>132502244.98000002</v>
      </c>
      <c r="E271" s="82"/>
      <c r="F271" s="63">
        <f t="shared" si="37"/>
        <v>838974791.93000007</v>
      </c>
      <c r="G271" s="48">
        <f>'PNC, Exon. &amp; no Exon.'!B303</f>
        <v>529822472.94</v>
      </c>
      <c r="H271" s="48">
        <f>'PNC, Exon. &amp; no Exon.'!C303</f>
        <v>85764215.830000013</v>
      </c>
      <c r="I271" s="82"/>
      <c r="J271" s="63">
        <f t="shared" ref="J271:J306" si="38">(G271+H271)</f>
        <v>615586688.76999998</v>
      </c>
      <c r="K271" s="48">
        <f t="shared" ref="K271:K306" si="39">J271-F271</f>
        <v>-223388103.16000009</v>
      </c>
      <c r="L271" s="93">
        <f t="shared" ref="L271:L307" si="40">K271/F271*100</f>
        <v>-26.626318848759702</v>
      </c>
      <c r="M271" s="61">
        <f t="shared" ref="M271:M306" si="41">(F271/$F$308*100)</f>
        <v>13.632406388102874</v>
      </c>
      <c r="N271" s="61">
        <f t="shared" ref="N271:N306" si="42">(J271/$J$308*100)</f>
        <v>12.057826239614275</v>
      </c>
    </row>
    <row r="272" spans="1:14" ht="15.95" hidden="1" customHeight="1" x14ac:dyDescent="0.2">
      <c r="A272" s="97"/>
      <c r="B272" s="52" t="s">
        <v>96</v>
      </c>
      <c r="C272" s="48">
        <v>682284058.6400001</v>
      </c>
      <c r="D272" s="48">
        <v>117687668.96000001</v>
      </c>
      <c r="E272" s="82"/>
      <c r="F272" s="63">
        <f t="shared" si="37"/>
        <v>799971727.60000014</v>
      </c>
      <c r="G272" s="48">
        <f>'PNC, Exon. &amp; no Exon.'!B304</f>
        <v>455655326.07999998</v>
      </c>
      <c r="H272" s="48">
        <f>'PNC, Exon. &amp; no Exon.'!C304</f>
        <v>108240001.51000001</v>
      </c>
      <c r="I272" s="82"/>
      <c r="J272" s="63">
        <f t="shared" si="38"/>
        <v>563895327.59000003</v>
      </c>
      <c r="K272" s="48">
        <f t="shared" si="39"/>
        <v>-236076400.01000011</v>
      </c>
      <c r="L272" s="93">
        <f t="shared" si="40"/>
        <v>-29.510592920359109</v>
      </c>
      <c r="M272" s="61">
        <f t="shared" si="41"/>
        <v>12.998650012533201</v>
      </c>
      <c r="N272" s="61">
        <f t="shared" si="42"/>
        <v>11.045319857380823</v>
      </c>
    </row>
    <row r="273" spans="1:14" ht="15.95" hidden="1" customHeight="1" x14ac:dyDescent="0.2">
      <c r="A273" s="97"/>
      <c r="B273" s="52" t="s">
        <v>93</v>
      </c>
      <c r="C273" s="48">
        <v>464113716.48000002</v>
      </c>
      <c r="D273" s="48">
        <v>26209420.380000003</v>
      </c>
      <c r="E273" s="82"/>
      <c r="F273" s="63">
        <f t="shared" si="37"/>
        <v>490323136.86000001</v>
      </c>
      <c r="G273" s="48">
        <f>'PNC, Exon. &amp; no Exon.'!B305</f>
        <v>406543968.83999997</v>
      </c>
      <c r="H273" s="48">
        <f>'PNC, Exon. &amp; no Exon.'!C305</f>
        <v>20309528.02</v>
      </c>
      <c r="I273" s="82"/>
      <c r="J273" s="63">
        <f t="shared" si="38"/>
        <v>426853496.85999995</v>
      </c>
      <c r="K273" s="48">
        <f t="shared" si="39"/>
        <v>-63469640.00000006</v>
      </c>
      <c r="L273" s="93">
        <f t="shared" si="40"/>
        <v>-12.944451368633311</v>
      </c>
      <c r="M273" s="61">
        <f t="shared" si="41"/>
        <v>7.9672051263759647</v>
      </c>
      <c r="N273" s="61">
        <f t="shared" si="42"/>
        <v>8.3610081062565822</v>
      </c>
    </row>
    <row r="274" spans="1:14" ht="15.95" hidden="1" customHeight="1" x14ac:dyDescent="0.2">
      <c r="A274" s="97"/>
      <c r="B274" s="52" t="s">
        <v>88</v>
      </c>
      <c r="C274" s="48">
        <v>356024575.25</v>
      </c>
      <c r="D274" s="48">
        <v>47559970.430000007</v>
      </c>
      <c r="E274" s="82"/>
      <c r="F274" s="63">
        <f t="shared" si="37"/>
        <v>403584545.68000001</v>
      </c>
      <c r="G274" s="48">
        <f>'PNC, Exon. &amp; no Exon.'!B306</f>
        <v>391599512.44000006</v>
      </c>
      <c r="H274" s="48">
        <f>'PNC, Exon. &amp; no Exon.'!C306</f>
        <v>59268768.5</v>
      </c>
      <c r="I274" s="82"/>
      <c r="J274" s="63">
        <f t="shared" si="38"/>
        <v>450868280.94000006</v>
      </c>
      <c r="K274" s="48">
        <f t="shared" si="39"/>
        <v>47283735.26000005</v>
      </c>
      <c r="L274" s="93">
        <f t="shared" si="40"/>
        <v>11.715942982983067</v>
      </c>
      <c r="M274" s="61">
        <f t="shared" si="41"/>
        <v>6.5577995806180009</v>
      </c>
      <c r="N274" s="61">
        <f t="shared" si="42"/>
        <v>8.8313985466299378</v>
      </c>
    </row>
    <row r="275" spans="1:14" ht="15.95" hidden="1" customHeight="1" x14ac:dyDescent="0.2">
      <c r="A275" s="97"/>
      <c r="B275" s="52" t="s">
        <v>125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5454680.2800000003</v>
      </c>
      <c r="I275" s="82"/>
      <c r="J275" s="63">
        <f t="shared" si="38"/>
        <v>5454680.2800000003</v>
      </c>
      <c r="K275" s="48">
        <f t="shared" si="39"/>
        <v>5454680.2800000003</v>
      </c>
      <c r="L275" s="93" t="e">
        <f t="shared" si="40"/>
        <v>#DIV/0!</v>
      </c>
      <c r="M275" s="61">
        <f t="shared" si="41"/>
        <v>0</v>
      </c>
      <c r="N275" s="61">
        <f t="shared" si="42"/>
        <v>0.10684374468900287</v>
      </c>
    </row>
    <row r="276" spans="1:14" ht="15.95" hidden="1" customHeight="1" x14ac:dyDescent="0.2">
      <c r="A276" s="97"/>
      <c r="B276" s="52" t="s">
        <v>90</v>
      </c>
      <c r="C276" s="48">
        <v>102380217.91999999</v>
      </c>
      <c r="D276" s="48">
        <v>270898.83</v>
      </c>
      <c r="E276" s="82"/>
      <c r="F276" s="63">
        <f t="shared" si="37"/>
        <v>102651116.74999999</v>
      </c>
      <c r="G276" s="48">
        <f>'PNC, Exon. &amp; no Exon.'!B308</f>
        <v>73072757.163793102</v>
      </c>
      <c r="H276" s="48">
        <f>'PNC, Exon. &amp; no Exon.'!C308</f>
        <v>71300.87999999999</v>
      </c>
      <c r="I276" s="82"/>
      <c r="J276" s="63">
        <f t="shared" si="38"/>
        <v>73144058.043793097</v>
      </c>
      <c r="K276" s="48">
        <f t="shared" si="39"/>
        <v>-29507058.706206888</v>
      </c>
      <c r="L276" s="93">
        <f t="shared" si="40"/>
        <v>-28.74499532047896</v>
      </c>
      <c r="M276" s="61">
        <f t="shared" si="41"/>
        <v>1.6679663718017304</v>
      </c>
      <c r="N276" s="61">
        <f t="shared" si="42"/>
        <v>1.4327118478057959</v>
      </c>
    </row>
    <row r="277" spans="1:14" ht="15.95" hidden="1" customHeight="1" x14ac:dyDescent="0.2">
      <c r="A277" s="97"/>
      <c r="B277" s="52" t="s">
        <v>122</v>
      </c>
      <c r="C277" s="48">
        <v>39733038.780000001</v>
      </c>
      <c r="D277" s="48">
        <v>92577825.75</v>
      </c>
      <c r="E277" s="82"/>
      <c r="F277" s="63">
        <f t="shared" si="37"/>
        <v>132310864.53</v>
      </c>
      <c r="G277" s="48">
        <f>'PNC, Exon. &amp; no Exon.'!B309</f>
        <v>13836957.370352646</v>
      </c>
      <c r="H277" s="48">
        <f>'PNC, Exon. &amp; no Exon.'!C309</f>
        <v>76475695.260000005</v>
      </c>
      <c r="I277" s="82"/>
      <c r="J277" s="63">
        <f t="shared" si="38"/>
        <v>90312652.630352646</v>
      </c>
      <c r="K277" s="48">
        <f t="shared" si="39"/>
        <v>-41998211.899647355</v>
      </c>
      <c r="L277" s="93">
        <f t="shared" si="40"/>
        <v>-31.742073524222747</v>
      </c>
      <c r="M277" s="61">
        <f t="shared" si="41"/>
        <v>2.1499042547927698</v>
      </c>
      <c r="N277" s="61">
        <f t="shared" si="42"/>
        <v>1.7690023071020398</v>
      </c>
    </row>
    <row r="278" spans="1:14" ht="15.95" hidden="1" customHeight="1" x14ac:dyDescent="0.2">
      <c r="A278" s="97"/>
      <c r="B278" s="52" t="s">
        <v>78</v>
      </c>
      <c r="C278" s="48">
        <v>96161827.069999993</v>
      </c>
      <c r="D278" s="48">
        <v>182214.29</v>
      </c>
      <c r="E278" s="83"/>
      <c r="F278" s="63">
        <f t="shared" si="37"/>
        <v>96344041.359999999</v>
      </c>
      <c r="G278" s="48">
        <f>'PNC, Exon. &amp; no Exon.'!B310</f>
        <v>82236780.767241389</v>
      </c>
      <c r="H278" s="48">
        <f>'PNC, Exon. &amp; no Exon.'!C310</f>
        <v>62159.95</v>
      </c>
      <c r="I278" s="82"/>
      <c r="J278" s="63">
        <f t="shared" si="38"/>
        <v>82298940.717241392</v>
      </c>
      <c r="K278" s="48">
        <f t="shared" si="39"/>
        <v>-14045100.642758608</v>
      </c>
      <c r="L278" s="93">
        <f t="shared" si="40"/>
        <v>-14.578068808923595</v>
      </c>
      <c r="M278" s="61">
        <f t="shared" si="41"/>
        <v>1.5654834180063126</v>
      </c>
      <c r="N278" s="61">
        <f t="shared" si="42"/>
        <v>1.6120334389549815</v>
      </c>
    </row>
    <row r="279" spans="1:14" ht="15.95" hidden="1" customHeight="1" x14ac:dyDescent="0.2">
      <c r="A279" s="97"/>
      <c r="B279" s="52" t="s">
        <v>92</v>
      </c>
      <c r="C279" s="48">
        <v>5400230.8700000001</v>
      </c>
      <c r="D279" s="48">
        <v>172240223.06</v>
      </c>
      <c r="E279" s="83"/>
      <c r="F279" s="63">
        <f t="shared" si="37"/>
        <v>177640453.93000001</v>
      </c>
      <c r="G279" s="48">
        <f>'PNC, Exon. &amp; no Exon.'!B311</f>
        <v>6566739.1896551726</v>
      </c>
      <c r="H279" s="48">
        <f>'PNC, Exon. &amp; no Exon.'!C311</f>
        <v>228966265.98999998</v>
      </c>
      <c r="I279" s="82"/>
      <c r="J279" s="63">
        <f t="shared" si="38"/>
        <v>235533005.17965516</v>
      </c>
      <c r="K279" s="48">
        <f t="shared" si="39"/>
        <v>57892551.249655157</v>
      </c>
      <c r="L279" s="93">
        <f t="shared" si="40"/>
        <v>32.589733908509359</v>
      </c>
      <c r="M279" s="61">
        <f t="shared" si="41"/>
        <v>2.8864596198056907</v>
      </c>
      <c r="N279" s="61">
        <f t="shared" si="42"/>
        <v>4.6135111462937406</v>
      </c>
    </row>
    <row r="280" spans="1:14" ht="15.95" hidden="1" customHeight="1" x14ac:dyDescent="0.2">
      <c r="A280" s="11"/>
      <c r="B280" s="52" t="s">
        <v>95</v>
      </c>
      <c r="C280" s="48">
        <v>9943623.9999999981</v>
      </c>
      <c r="D280" s="48">
        <v>0</v>
      </c>
      <c r="E280" s="83"/>
      <c r="F280" s="63">
        <f t="shared" si="37"/>
        <v>9943623.9999999981</v>
      </c>
      <c r="G280" s="48">
        <f>'PNC, Exon. &amp; no Exon.'!B312</f>
        <v>6407668.7600000007</v>
      </c>
      <c r="H280" s="48">
        <f>'PNC, Exon. &amp; no Exon.'!C312</f>
        <v>0</v>
      </c>
      <c r="I280" s="82"/>
      <c r="J280" s="63">
        <f t="shared" si="38"/>
        <v>6407668.7600000007</v>
      </c>
      <c r="K280" s="48">
        <f t="shared" si="39"/>
        <v>-3535955.2399999974</v>
      </c>
      <c r="L280" s="93">
        <f t="shared" si="40"/>
        <v>-35.560025600324366</v>
      </c>
      <c r="M280" s="61">
        <f t="shared" si="41"/>
        <v>0.16157282035453949</v>
      </c>
      <c r="N280" s="61">
        <f t="shared" si="42"/>
        <v>0.12551044055787255</v>
      </c>
    </row>
    <row r="281" spans="1:14" ht="15.95" hidden="1" customHeight="1" x14ac:dyDescent="0.2">
      <c r="A281" s="11"/>
      <c r="B281" s="52" t="s">
        <v>83</v>
      </c>
      <c r="C281" s="48">
        <v>25916955.579999998</v>
      </c>
      <c r="D281" s="48">
        <v>0</v>
      </c>
      <c r="E281" s="83"/>
      <c r="F281" s="63">
        <f t="shared" si="37"/>
        <v>25916955.579999998</v>
      </c>
      <c r="G281" s="48">
        <f>'PNC, Exon. &amp; no Exon.'!B313</f>
        <v>21121497.75</v>
      </c>
      <c r="H281" s="48">
        <f>'PNC, Exon. &amp; no Exon.'!C313</f>
        <v>0</v>
      </c>
      <c r="I281" s="82"/>
      <c r="J281" s="63">
        <f t="shared" si="38"/>
        <v>21121497.75</v>
      </c>
      <c r="K281" s="48">
        <f t="shared" si="39"/>
        <v>-4795457.8299999982</v>
      </c>
      <c r="L281" s="93">
        <f t="shared" si="40"/>
        <v>-18.503167994394495</v>
      </c>
      <c r="M281" s="61">
        <f t="shared" si="41"/>
        <v>0.42112167636909043</v>
      </c>
      <c r="N281" s="61">
        <f t="shared" si="42"/>
        <v>0.41371809110878788</v>
      </c>
    </row>
    <row r="282" spans="1:14" ht="15.95" hidden="1" customHeight="1" x14ac:dyDescent="0.2">
      <c r="A282" s="11"/>
      <c r="B282" s="52" t="s">
        <v>124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51575.03</v>
      </c>
      <c r="H282" s="48">
        <f>'PNC, Exon. &amp; no Exon.'!C314</f>
        <v>16362</v>
      </c>
      <c r="I282" s="82"/>
      <c r="J282" s="63">
        <f t="shared" si="38"/>
        <v>67937.03</v>
      </c>
      <c r="K282" s="48">
        <f t="shared" si="39"/>
        <v>67937.03</v>
      </c>
      <c r="L282" s="93" t="e">
        <f t="shared" si="40"/>
        <v>#DIV/0!</v>
      </c>
      <c r="M282" s="61">
        <f t="shared" si="41"/>
        <v>0</v>
      </c>
      <c r="N282" s="61">
        <f t="shared" si="42"/>
        <v>1.3307190001334282E-3</v>
      </c>
    </row>
    <row r="283" spans="1:14" ht="15.95" hidden="1" customHeight="1" x14ac:dyDescent="0.2">
      <c r="A283" s="11"/>
      <c r="B283" s="52" t="s">
        <v>81</v>
      </c>
      <c r="C283" s="48">
        <v>35895271.489999995</v>
      </c>
      <c r="D283" s="48">
        <v>173887.05</v>
      </c>
      <c r="E283" s="83"/>
      <c r="F283" s="63">
        <f t="shared" si="37"/>
        <v>36069158.539999992</v>
      </c>
      <c r="G283" s="48">
        <f>'PNC, Exon. &amp; no Exon.'!B315</f>
        <v>31122773.22413794</v>
      </c>
      <c r="H283" s="48">
        <f>'PNC, Exon. &amp; no Exon.'!C315</f>
        <v>41181.629999999997</v>
      </c>
      <c r="I283" s="82"/>
      <c r="J283" s="63">
        <f t="shared" si="38"/>
        <v>31163954.854137938</v>
      </c>
      <c r="K283" s="48">
        <f t="shared" si="39"/>
        <v>-4905203.6858620532</v>
      </c>
      <c r="L283" s="93">
        <f t="shared" si="40"/>
        <v>-13.599440309710243</v>
      </c>
      <c r="M283" s="61">
        <f t="shared" si="41"/>
        <v>0.58608367262507344</v>
      </c>
      <c r="N283" s="61">
        <f t="shared" si="42"/>
        <v>0.61042507810102575</v>
      </c>
    </row>
    <row r="284" spans="1:14" ht="15.95" hidden="1" customHeight="1" x14ac:dyDescent="0.2">
      <c r="A284" s="11"/>
      <c r="B284" s="52" t="s">
        <v>80</v>
      </c>
      <c r="C284" s="48">
        <v>43058520.57</v>
      </c>
      <c r="D284" s="48">
        <v>9438183.7200000007</v>
      </c>
      <c r="E284" s="82"/>
      <c r="F284" s="63">
        <f t="shared" si="37"/>
        <v>52496704.289999999</v>
      </c>
      <c r="G284" s="48">
        <f>'PNC, Exon. &amp; no Exon.'!B316</f>
        <v>13791867.770000001</v>
      </c>
      <c r="H284" s="48">
        <f>'PNC, Exon. &amp; no Exon.'!C316</f>
        <v>357380.31</v>
      </c>
      <c r="I284" s="82"/>
      <c r="J284" s="63">
        <f t="shared" si="38"/>
        <v>14149248.080000002</v>
      </c>
      <c r="K284" s="48">
        <f t="shared" si="39"/>
        <v>-38347456.209999993</v>
      </c>
      <c r="L284" s="93">
        <f t="shared" si="40"/>
        <v>-73.047359312620188</v>
      </c>
      <c r="M284" s="61">
        <f t="shared" si="41"/>
        <v>0.85301300325249152</v>
      </c>
      <c r="N284" s="61">
        <f t="shared" si="42"/>
        <v>0.27714890182360685</v>
      </c>
    </row>
    <row r="285" spans="1:14" ht="15.95" hidden="1" customHeight="1" x14ac:dyDescent="0.2">
      <c r="A285" s="11"/>
      <c r="B285" s="52" t="s">
        <v>103</v>
      </c>
      <c r="C285" s="48">
        <v>59350319.240000002</v>
      </c>
      <c r="D285" s="48">
        <v>0</v>
      </c>
      <c r="E285" s="82"/>
      <c r="F285" s="63">
        <f t="shared" si="37"/>
        <v>59350319.240000002</v>
      </c>
      <c r="G285" s="48">
        <f>'PNC, Exon. &amp; no Exon.'!B317</f>
        <v>43892352.890000001</v>
      </c>
      <c r="H285" s="48">
        <f>'PNC, Exon. &amp; no Exon.'!C317</f>
        <v>0</v>
      </c>
      <c r="I285" s="82"/>
      <c r="J285" s="63">
        <f t="shared" si="38"/>
        <v>43892352.890000001</v>
      </c>
      <c r="K285" s="48">
        <f t="shared" si="39"/>
        <v>-15457966.350000001</v>
      </c>
      <c r="L285" s="93">
        <f t="shared" si="40"/>
        <v>-26.045296045487625</v>
      </c>
      <c r="M285" s="61">
        <f t="shared" si="41"/>
        <v>0.9643766164679084</v>
      </c>
      <c r="N285" s="61">
        <f t="shared" si="42"/>
        <v>0.85974302896791899</v>
      </c>
    </row>
    <row r="286" spans="1:14" ht="15.95" hidden="1" customHeight="1" x14ac:dyDescent="0.2">
      <c r="A286" s="11"/>
      <c r="B286" s="52" t="s">
        <v>79</v>
      </c>
      <c r="C286" s="48">
        <v>54886468.299999997</v>
      </c>
      <c r="D286" s="48">
        <v>80832720.169999987</v>
      </c>
      <c r="E286" s="82"/>
      <c r="F286" s="63">
        <f t="shared" si="37"/>
        <v>135719188.46999997</v>
      </c>
      <c r="G286" s="48">
        <f>'PNC, Exon. &amp; no Exon.'!B318</f>
        <v>24924002.335517243</v>
      </c>
      <c r="H286" s="48">
        <f>'PNC, Exon. &amp; no Exon.'!C318</f>
        <v>86966018.709999993</v>
      </c>
      <c r="I286" s="82"/>
      <c r="J286" s="63">
        <f t="shared" si="38"/>
        <v>111890021.04551724</v>
      </c>
      <c r="K286" s="48">
        <f t="shared" si="39"/>
        <v>-23829167.424482733</v>
      </c>
      <c r="L286" s="93">
        <f t="shared" si="40"/>
        <v>-17.55769960984555</v>
      </c>
      <c r="M286" s="61">
        <f t="shared" si="41"/>
        <v>2.2052857245333488</v>
      </c>
      <c r="N286" s="61">
        <f t="shared" si="42"/>
        <v>2.1916497811370164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3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97</v>
      </c>
      <c r="C288" s="48">
        <v>1749766.03</v>
      </c>
      <c r="D288" s="48">
        <v>33472070.739999998</v>
      </c>
      <c r="E288" s="82"/>
      <c r="F288" s="63">
        <f t="shared" si="37"/>
        <v>35221836.769999996</v>
      </c>
      <c r="G288" s="48">
        <f>'PNC, Exon. &amp; no Exon.'!B320</f>
        <v>822975.06034482759</v>
      </c>
      <c r="H288" s="48">
        <f>'PNC, Exon. &amp; no Exon.'!C320</f>
        <v>32271365.57</v>
      </c>
      <c r="I288" s="82"/>
      <c r="J288" s="63">
        <f t="shared" si="38"/>
        <v>33094340.630344827</v>
      </c>
      <c r="K288" s="48">
        <f t="shared" si="39"/>
        <v>-2127496.1396551691</v>
      </c>
      <c r="L288" s="93">
        <f t="shared" si="40"/>
        <v>-6.0402759616081472</v>
      </c>
      <c r="M288" s="61">
        <f t="shared" si="41"/>
        <v>0.57231563713552758</v>
      </c>
      <c r="N288" s="61">
        <f t="shared" si="42"/>
        <v>0.64823657839748883</v>
      </c>
    </row>
    <row r="289" spans="1:14" ht="15.95" hidden="1" customHeight="1" x14ac:dyDescent="0.2">
      <c r="A289" s="11"/>
      <c r="B289" s="52" t="s">
        <v>89</v>
      </c>
      <c r="C289" s="48">
        <v>9604586.3100000005</v>
      </c>
      <c r="D289" s="48">
        <v>48105</v>
      </c>
      <c r="E289" s="83"/>
      <c r="F289" s="63">
        <f t="shared" si="37"/>
        <v>9652691.3100000005</v>
      </c>
      <c r="G289" s="48">
        <f>'PNC, Exon. &amp; no Exon.'!B321</f>
        <v>4165881.215517242</v>
      </c>
      <c r="H289" s="48">
        <f>'PNC, Exon. &amp; no Exon.'!C321</f>
        <v>750</v>
      </c>
      <c r="I289" s="82"/>
      <c r="J289" s="63">
        <f t="shared" si="38"/>
        <v>4166631.215517242</v>
      </c>
      <c r="K289" s="48">
        <f t="shared" si="39"/>
        <v>-5486060.094482759</v>
      </c>
      <c r="L289" s="93">
        <f t="shared" si="40"/>
        <v>-56.834512969448291</v>
      </c>
      <c r="M289" s="61">
        <f t="shared" si="41"/>
        <v>0.15684548802010762</v>
      </c>
      <c r="N289" s="61">
        <f t="shared" si="42"/>
        <v>8.1614037661608616E-2</v>
      </c>
    </row>
    <row r="290" spans="1:14" ht="15.95" hidden="1" customHeight="1" x14ac:dyDescent="0.2">
      <c r="A290" s="11"/>
      <c r="B290" s="52" t="s">
        <v>98</v>
      </c>
      <c r="C290" s="48">
        <v>59508367.249999993</v>
      </c>
      <c r="D290" s="48">
        <v>1955.37</v>
      </c>
      <c r="E290" s="83"/>
      <c r="F290" s="63">
        <f t="shared" si="37"/>
        <v>59510322.61999999</v>
      </c>
      <c r="G290" s="48">
        <f>'PNC, Exon. &amp; no Exon.'!B322</f>
        <v>48149413.98275888</v>
      </c>
      <c r="H290" s="48">
        <f>'PNC, Exon. &amp; no Exon.'!C322</f>
        <v>116000</v>
      </c>
      <c r="I290" s="82"/>
      <c r="J290" s="63">
        <f t="shared" si="38"/>
        <v>48265413.98275888</v>
      </c>
      <c r="K290" s="48">
        <f t="shared" si="39"/>
        <v>-11244908.63724111</v>
      </c>
      <c r="L290" s="93">
        <f t="shared" si="40"/>
        <v>-18.895727904291292</v>
      </c>
      <c r="M290" s="61">
        <f t="shared" si="41"/>
        <v>0.96697649327065738</v>
      </c>
      <c r="N290" s="61">
        <f t="shared" si="42"/>
        <v>0.9454005192185011</v>
      </c>
    </row>
    <row r="291" spans="1:14" ht="15.95" hidden="1" customHeight="1" x14ac:dyDescent="0.2">
      <c r="A291" s="11"/>
      <c r="B291" s="51" t="s">
        <v>111</v>
      </c>
      <c r="C291" s="48">
        <v>54590959.68</v>
      </c>
      <c r="D291" s="48">
        <v>120044.42</v>
      </c>
      <c r="E291" s="83"/>
      <c r="F291" s="63">
        <f t="shared" si="37"/>
        <v>54711004.100000001</v>
      </c>
      <c r="G291" s="48">
        <f>'PNC, Exon. &amp; no Exon.'!B323</f>
        <v>22451792.120689657</v>
      </c>
      <c r="H291" s="48">
        <f>'PNC, Exon. &amp; no Exon.'!C323</f>
        <v>0</v>
      </c>
      <c r="I291" s="82"/>
      <c r="J291" s="63">
        <f t="shared" si="38"/>
        <v>22451792.120689657</v>
      </c>
      <c r="K291" s="48">
        <f t="shared" si="39"/>
        <v>-32259211.979310345</v>
      </c>
      <c r="L291" s="93">
        <f t="shared" si="40"/>
        <v>-58.962931698982189</v>
      </c>
      <c r="M291" s="61">
        <f t="shared" si="41"/>
        <v>0.88899291011665105</v>
      </c>
      <c r="N291" s="61">
        <f t="shared" si="42"/>
        <v>0.4397752795794535</v>
      </c>
    </row>
    <row r="292" spans="1:14" ht="15.95" hidden="1" customHeight="1" x14ac:dyDescent="0.2">
      <c r="A292" s="11"/>
      <c r="B292" s="52" t="s">
        <v>102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3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6454948.4699999997</v>
      </c>
      <c r="D293" s="48">
        <v>0</v>
      </c>
      <c r="E293" s="83"/>
      <c r="F293" s="63">
        <f t="shared" si="37"/>
        <v>6454948.4699999997</v>
      </c>
      <c r="G293" s="48">
        <f>'PNC, Exon. &amp; no Exon.'!B325</f>
        <v>2235149.3793103448</v>
      </c>
      <c r="H293" s="48">
        <f>'PNC, Exon. &amp; no Exon.'!C325</f>
        <v>0</v>
      </c>
      <c r="I293" s="82"/>
      <c r="J293" s="63">
        <f t="shared" si="38"/>
        <v>2235149.3793103448</v>
      </c>
      <c r="K293" s="48">
        <f t="shared" si="39"/>
        <v>-4219799.0906896554</v>
      </c>
      <c r="L293" s="93">
        <f t="shared" si="40"/>
        <v>-65.373087179573659</v>
      </c>
      <c r="M293" s="61">
        <f t="shared" si="41"/>
        <v>0.10488572672710871</v>
      </c>
      <c r="N293" s="61">
        <f t="shared" si="42"/>
        <v>4.3781068250771556E-2</v>
      </c>
    </row>
    <row r="294" spans="1:14" ht="15.95" hidden="1" customHeight="1" x14ac:dyDescent="0.2">
      <c r="A294" s="11"/>
      <c r="B294" s="52" t="s">
        <v>101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3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110</v>
      </c>
      <c r="C295" s="48">
        <v>47991542.269999996</v>
      </c>
      <c r="D295" s="48">
        <v>411554.60000000003</v>
      </c>
      <c r="E295" s="82"/>
      <c r="F295" s="63">
        <f t="shared" si="37"/>
        <v>48403096.869999997</v>
      </c>
      <c r="G295" s="48">
        <f>'PNC, Exon. &amp; no Exon.'!B327</f>
        <v>36868127.179999992</v>
      </c>
      <c r="H295" s="48">
        <f>'PNC, Exon. &amp; no Exon.'!C327</f>
        <v>2254860.0799999996</v>
      </c>
      <c r="I295" s="82"/>
      <c r="J295" s="63">
        <f t="shared" si="38"/>
        <v>39122987.25999999</v>
      </c>
      <c r="K295" s="48">
        <f t="shared" si="39"/>
        <v>-9280109.6100000069</v>
      </c>
      <c r="L295" s="93">
        <f t="shared" si="40"/>
        <v>-19.172553431703609</v>
      </c>
      <c r="M295" s="61">
        <f t="shared" si="41"/>
        <v>0.78649643984727136</v>
      </c>
      <c r="N295" s="61">
        <f t="shared" si="42"/>
        <v>0.76632290944805859</v>
      </c>
    </row>
    <row r="296" spans="1:14" ht="15.95" hidden="1" customHeight="1" x14ac:dyDescent="0.2">
      <c r="A296" s="11"/>
      <c r="B296" s="52" t="s">
        <v>112</v>
      </c>
      <c r="C296" s="48">
        <v>92129888.560000002</v>
      </c>
      <c r="D296" s="48">
        <v>824070981.69000006</v>
      </c>
      <c r="E296" s="82"/>
      <c r="F296" s="63">
        <f t="shared" si="37"/>
        <v>916200870.25</v>
      </c>
      <c r="G296" s="48">
        <f>'PNC, Exon. &amp; no Exon.'!B328</f>
        <v>104767294.11</v>
      </c>
      <c r="H296" s="48">
        <f>'PNC, Exon. &amp; no Exon.'!C328</f>
        <v>896662625.48000014</v>
      </c>
      <c r="I296" s="82"/>
      <c r="J296" s="63">
        <f t="shared" si="38"/>
        <v>1001429919.5900002</v>
      </c>
      <c r="K296" s="48">
        <f t="shared" si="39"/>
        <v>85229049.340000153</v>
      </c>
      <c r="L296" s="93">
        <f t="shared" si="40"/>
        <v>9.3024414304195151</v>
      </c>
      <c r="M296" s="61">
        <f t="shared" si="41"/>
        <v>14.887244189600896</v>
      </c>
      <c r="N296" s="61">
        <f t="shared" si="42"/>
        <v>19.615544295953242</v>
      </c>
    </row>
    <row r="297" spans="1:14" ht="15.95" hidden="1" customHeight="1" x14ac:dyDescent="0.2">
      <c r="A297" s="11"/>
      <c r="B297" s="52" t="s">
        <v>115</v>
      </c>
      <c r="C297" s="48">
        <v>22861474.899999999</v>
      </c>
      <c r="D297" s="48">
        <v>31899.72</v>
      </c>
      <c r="E297" s="82"/>
      <c r="F297" s="63">
        <f t="shared" si="37"/>
        <v>22893374.619999997</v>
      </c>
      <c r="G297" s="48">
        <f>'PNC, Exon. &amp; no Exon.'!B329</f>
        <v>10682411.600000001</v>
      </c>
      <c r="H297" s="48">
        <f>'PNC, Exon. &amp; no Exon.'!C329</f>
        <v>10796221.58</v>
      </c>
      <c r="I297" s="82"/>
      <c r="J297" s="63">
        <f t="shared" si="38"/>
        <v>21478633.18</v>
      </c>
      <c r="K297" s="48">
        <f t="shared" si="39"/>
        <v>-1414741.4399999976</v>
      </c>
      <c r="L297" s="93">
        <f t="shared" si="40"/>
        <v>-6.1796981156463415</v>
      </c>
      <c r="M297" s="61">
        <f t="shared" si="41"/>
        <v>0.3719918517420242</v>
      </c>
      <c r="N297" s="61">
        <f t="shared" si="42"/>
        <v>0.42071349409184172</v>
      </c>
    </row>
    <row r="298" spans="1:14" ht="15.95" hidden="1" customHeight="1" x14ac:dyDescent="0.2">
      <c r="A298" s="11"/>
      <c r="B298" s="52" t="s">
        <v>119</v>
      </c>
      <c r="C298" s="48">
        <v>19809101.840000004</v>
      </c>
      <c r="D298" s="48">
        <v>369604</v>
      </c>
      <c r="E298" s="82"/>
      <c r="F298" s="63">
        <f t="shared" si="37"/>
        <v>20178705.840000004</v>
      </c>
      <c r="G298" s="48">
        <f>'PNC, Exon. &amp; no Exon.'!B330</f>
        <v>12377173.948275862</v>
      </c>
      <c r="H298" s="48">
        <f>'PNC, Exon. &amp; no Exon.'!C330</f>
        <v>812505</v>
      </c>
      <c r="I298" s="82"/>
      <c r="J298" s="63">
        <f t="shared" si="38"/>
        <v>13189678.948275862</v>
      </c>
      <c r="K298" s="48">
        <f t="shared" si="39"/>
        <v>-6989026.8917241413</v>
      </c>
      <c r="L298" s="93">
        <f t="shared" si="40"/>
        <v>-34.635654769642748</v>
      </c>
      <c r="M298" s="61">
        <f t="shared" si="41"/>
        <v>0.32788150614639267</v>
      </c>
      <c r="N298" s="61">
        <f t="shared" si="42"/>
        <v>0.25835330720419458</v>
      </c>
    </row>
    <row r="299" spans="1:14" ht="15.95" hidden="1" customHeight="1" x14ac:dyDescent="0.2">
      <c r="A299" s="11"/>
      <c r="B299" s="52" t="s">
        <v>99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3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105</v>
      </c>
      <c r="C300" s="48">
        <v>0</v>
      </c>
      <c r="D300" s="48">
        <v>25989089.399999999</v>
      </c>
      <c r="E300" s="82"/>
      <c r="F300" s="63">
        <f t="shared" ref="F300:F306" si="43">(C300+D300)</f>
        <v>25989089.399999999</v>
      </c>
      <c r="G300" s="48">
        <f>'PNC, Exon. &amp; no Exon.'!B332</f>
        <v>0</v>
      </c>
      <c r="H300" s="48">
        <f>'PNC, Exon. &amp; no Exon.'!C332</f>
        <v>23403082.190000001</v>
      </c>
      <c r="I300" s="82"/>
      <c r="J300" s="63">
        <f t="shared" si="38"/>
        <v>23403082.190000001</v>
      </c>
      <c r="K300" s="48">
        <f t="shared" si="39"/>
        <v>-2586007.2099999972</v>
      </c>
      <c r="L300" s="93">
        <f t="shared" si="40"/>
        <v>-9.9503571294806399</v>
      </c>
      <c r="M300" s="61">
        <f t="shared" si="41"/>
        <v>0.42229377064179685</v>
      </c>
      <c r="N300" s="61">
        <f t="shared" si="42"/>
        <v>0.45840870776831488</v>
      </c>
    </row>
    <row r="301" spans="1:14" ht="15.95" hidden="1" customHeight="1" x14ac:dyDescent="0.2">
      <c r="A301" s="11"/>
      <c r="B301" s="52" t="s">
        <v>118</v>
      </c>
      <c r="C301" s="48">
        <v>8085611.8200000003</v>
      </c>
      <c r="D301" s="48">
        <v>0</v>
      </c>
      <c r="E301" s="83"/>
      <c r="F301" s="63">
        <f t="shared" si="43"/>
        <v>8085611.8200000003</v>
      </c>
      <c r="G301" s="48">
        <f>'PNC, Exon. &amp; no Exon.'!B333</f>
        <v>5463348.7300000004</v>
      </c>
      <c r="H301" s="48">
        <f>'PNC, Exon. &amp; no Exon.'!C333</f>
        <v>0</v>
      </c>
      <c r="I301" s="82"/>
      <c r="J301" s="63">
        <f t="shared" si="38"/>
        <v>5463348.7300000004</v>
      </c>
      <c r="K301" s="48">
        <f t="shared" si="39"/>
        <v>-2622263.09</v>
      </c>
      <c r="L301" s="93">
        <f t="shared" si="40"/>
        <v>-32.431226583420127</v>
      </c>
      <c r="M301" s="61">
        <f t="shared" si="41"/>
        <v>0.13138219084404251</v>
      </c>
      <c r="N301" s="61">
        <f t="shared" si="42"/>
        <v>0.10701353826279771</v>
      </c>
    </row>
    <row r="302" spans="1:14" ht="15.95" hidden="1" customHeight="1" x14ac:dyDescent="0.2">
      <c r="A302" s="11"/>
      <c r="B302" s="52" t="s">
        <v>114</v>
      </c>
      <c r="C302" s="48">
        <v>13538488.059999999</v>
      </c>
      <c r="D302" s="48">
        <v>0</v>
      </c>
      <c r="E302" s="83"/>
      <c r="F302" s="63">
        <f t="shared" si="43"/>
        <v>13538488.059999999</v>
      </c>
      <c r="G302" s="48">
        <f>'PNC, Exon. &amp; no Exon.'!B334</f>
        <v>14563353.709999997</v>
      </c>
      <c r="H302" s="48">
        <f>'PNC, Exon. &amp; no Exon.'!C334</f>
        <v>0</v>
      </c>
      <c r="I302" s="82"/>
      <c r="J302" s="63">
        <f t="shared" si="38"/>
        <v>14563353.709999997</v>
      </c>
      <c r="K302" s="48">
        <f t="shared" si="39"/>
        <v>1024865.6499999985</v>
      </c>
      <c r="L302" s="93">
        <f t="shared" si="40"/>
        <v>7.5700155398297744</v>
      </c>
      <c r="M302" s="61">
        <f t="shared" si="41"/>
        <v>0.21998535938109265</v>
      </c>
      <c r="N302" s="61">
        <f t="shared" si="42"/>
        <v>0.28526021063270868</v>
      </c>
    </row>
    <row r="303" spans="1:14" ht="15.95" hidden="1" customHeight="1" x14ac:dyDescent="0.2">
      <c r="A303" s="11"/>
      <c r="B303" s="52" t="s">
        <v>116</v>
      </c>
      <c r="C303" s="48">
        <v>0</v>
      </c>
      <c r="D303" s="48">
        <v>0</v>
      </c>
      <c r="E303" s="83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3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121</v>
      </c>
      <c r="C304" s="48">
        <v>210036.19999999998</v>
      </c>
      <c r="D304" s="48">
        <v>0</v>
      </c>
      <c r="E304" s="83"/>
      <c r="F304" s="63">
        <f t="shared" si="43"/>
        <v>210036.19999999998</v>
      </c>
      <c r="G304" s="48">
        <f>'PNC, Exon. &amp; no Exon.'!B336</f>
        <v>456812.34482758626</v>
      </c>
      <c r="H304" s="48">
        <f>'PNC, Exon. &amp; no Exon.'!C336</f>
        <v>0</v>
      </c>
      <c r="I304" s="82"/>
      <c r="J304" s="63">
        <f t="shared" si="38"/>
        <v>456812.34482758626</v>
      </c>
      <c r="K304" s="48">
        <f t="shared" si="39"/>
        <v>246776.14482758628</v>
      </c>
      <c r="L304" s="93">
        <f t="shared" si="40"/>
        <v>117.49219650116804</v>
      </c>
      <c r="M304" s="61">
        <f t="shared" si="41"/>
        <v>3.412854429184986E-3</v>
      </c>
      <c r="N304" s="61">
        <f t="shared" si="42"/>
        <v>8.9478281102010546E-3</v>
      </c>
    </row>
    <row r="305" spans="1:14" ht="15.95" hidden="1" customHeight="1" x14ac:dyDescent="0.2">
      <c r="A305" s="11"/>
      <c r="B305" s="52" t="s">
        <v>123</v>
      </c>
      <c r="C305" s="48">
        <v>0</v>
      </c>
      <c r="D305" s="48">
        <v>0</v>
      </c>
      <c r="E305" s="83"/>
      <c r="F305" s="63">
        <f t="shared" si="43"/>
        <v>0</v>
      </c>
      <c r="G305" s="48">
        <f>'PNC, Exon. &amp; no Exon.'!B337</f>
        <v>53932.948275862072</v>
      </c>
      <c r="H305" s="48">
        <f>'PNC, Exon. &amp; no Exon.'!C337</f>
        <v>0</v>
      </c>
      <c r="I305" s="82"/>
      <c r="J305" s="63">
        <f t="shared" si="38"/>
        <v>53932.948275862072</v>
      </c>
      <c r="K305" s="48">
        <f t="shared" si="39"/>
        <v>53932.948275862072</v>
      </c>
      <c r="L305" s="93" t="e">
        <f t="shared" si="40"/>
        <v>#DIV/0!</v>
      </c>
      <c r="M305" s="61">
        <f t="shared" si="41"/>
        <v>0</v>
      </c>
      <c r="N305" s="61">
        <f t="shared" si="42"/>
        <v>1.0564135494869746E-3</v>
      </c>
    </row>
    <row r="306" spans="1:14" ht="15.95" hidden="1" customHeight="1" x14ac:dyDescent="0.2">
      <c r="A306" s="11"/>
      <c r="B306" s="52" t="s">
        <v>100</v>
      </c>
      <c r="C306" s="48">
        <v>2365136.09</v>
      </c>
      <c r="D306" s="48">
        <v>17887370.66</v>
      </c>
      <c r="E306" s="83"/>
      <c r="F306" s="63">
        <f t="shared" si="43"/>
        <v>20252506.75</v>
      </c>
      <c r="G306" s="48">
        <f>'PNC, Exon. &amp; no Exon.'!B338</f>
        <v>1858645.69</v>
      </c>
      <c r="H306" s="48">
        <f>'PNC, Exon. &amp; no Exon.'!C338</f>
        <v>34612755.359999999</v>
      </c>
      <c r="I306" s="82"/>
      <c r="J306" s="63">
        <f t="shared" si="38"/>
        <v>36471401.049999997</v>
      </c>
      <c r="K306" s="48">
        <f t="shared" si="39"/>
        <v>16218894.299999997</v>
      </c>
      <c r="L306" s="93">
        <f t="shared" si="40"/>
        <v>80.083391652245709</v>
      </c>
      <c r="M306" s="61">
        <f t="shared" si="41"/>
        <v>0.32908068877572688</v>
      </c>
      <c r="N306" s="61">
        <f t="shared" si="42"/>
        <v>0.71438486991146444</v>
      </c>
    </row>
    <row r="307" spans="1:14" ht="15.95" hidden="1" customHeight="1" x14ac:dyDescent="0.2">
      <c r="A307" s="11"/>
      <c r="B307" s="52" t="s">
        <v>106</v>
      </c>
      <c r="C307" s="48">
        <v>27990400.550000001</v>
      </c>
      <c r="D307" s="48">
        <v>0</v>
      </c>
      <c r="E307" s="83"/>
      <c r="F307" s="63">
        <f>(C307+D307)</f>
        <v>27990400.550000001</v>
      </c>
      <c r="G307" s="48">
        <f>'PNC, Exon. &amp; no Exon.'!B339</f>
        <v>13104190.58</v>
      </c>
      <c r="H307" s="48">
        <f>'PNC, Exon. &amp; no Exon.'!C339</f>
        <v>0</v>
      </c>
      <c r="I307" s="82"/>
      <c r="J307" s="63">
        <f>(G307+H307)</f>
        <v>13104190.58</v>
      </c>
      <c r="K307" s="48">
        <f>J307-F307</f>
        <v>-14886209.970000001</v>
      </c>
      <c r="L307" s="93">
        <f t="shared" si="40"/>
        <v>-53.183268826069018</v>
      </c>
      <c r="M307" s="61">
        <f>(F307/$F$308*100)</f>
        <v>0.4548128488885696</v>
      </c>
      <c r="N307" s="61">
        <f>(J307/$J$308*100)</f>
        <v>0.25667880073908866</v>
      </c>
    </row>
    <row r="308" spans="1:14" ht="19.5" hidden="1" customHeight="1" x14ac:dyDescent="0.2">
      <c r="A308" s="8"/>
      <c r="B308" s="55" t="s">
        <v>21</v>
      </c>
      <c r="C308" s="66">
        <f>SUM(C270:C307)</f>
        <v>4019460448.9900002</v>
      </c>
      <c r="D308" s="66">
        <f>SUM(D270:D307)</f>
        <v>2134807315.9600003</v>
      </c>
      <c r="E308" s="66"/>
      <c r="F308" s="66">
        <f>SUM(F270:F307)</f>
        <v>6154267764.9500017</v>
      </c>
      <c r="G308" s="66">
        <f>SUM(G270:G307)</f>
        <v>2932198988.2106981</v>
      </c>
      <c r="H308" s="66">
        <f>SUM(H270:H307)</f>
        <v>2173088453.6300001</v>
      </c>
      <c r="I308" s="66"/>
      <c r="J308" s="66">
        <f>SUM(J270:J307)</f>
        <v>5105287441.8406973</v>
      </c>
      <c r="K308" s="66">
        <f>J308-F308</f>
        <v>-1048980323.1093044</v>
      </c>
      <c r="L308" s="94">
        <f>K308/F308*100</f>
        <v>-17.044762483093333</v>
      </c>
      <c r="M308" s="67">
        <f>SUM(M270:M307)</f>
        <v>99.999999999999986</v>
      </c>
      <c r="N308" s="67">
        <f>SUM(N270:N307)</f>
        <v>100.00000000000001</v>
      </c>
    </row>
    <row r="309" spans="1:14" hidden="1" x14ac:dyDescent="0.2">
      <c r="B309" s="81" t="s">
        <v>94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151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109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120</v>
      </c>
      <c r="D320" s="190"/>
      <c r="E320" s="190" t="s">
        <v>52</v>
      </c>
      <c r="F320" s="190"/>
      <c r="G320" s="190" t="s">
        <v>158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5"/>
      <c r="B321" s="190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5.95" hidden="1" customHeight="1" x14ac:dyDescent="0.2">
      <c r="A322" s="96"/>
      <c r="B322" s="102" t="s">
        <v>87</v>
      </c>
      <c r="C322" s="48">
        <v>727923092.63999999</v>
      </c>
      <c r="D322" s="48">
        <v>492907843.77000004</v>
      </c>
      <c r="E322" s="82"/>
      <c r="F322" s="63">
        <f>C322+D322</f>
        <v>1220830936.4100001</v>
      </c>
      <c r="G322" s="48">
        <f>'PNC, Exon. &amp; no Exon.'!B362</f>
        <v>836586334.40999997</v>
      </c>
      <c r="H322" s="48">
        <f>'PNC, Exon. &amp; no Exon.'!C362</f>
        <v>525344724.02999997</v>
      </c>
      <c r="I322" s="82"/>
      <c r="J322" s="63">
        <f>(G322+H322)</f>
        <v>1361931058.4400001</v>
      </c>
      <c r="K322" s="48">
        <f>J322-F322</f>
        <v>141100122.02999997</v>
      </c>
      <c r="L322" s="93">
        <f>K322/F322*100</f>
        <v>11.557711868354337</v>
      </c>
      <c r="M322" s="61">
        <f>(F322/$F$360*100)</f>
        <v>22.120571982925195</v>
      </c>
      <c r="N322" s="61">
        <f>(J322/$J$360*100)</f>
        <v>22.616883414947235</v>
      </c>
    </row>
    <row r="323" spans="1:14" ht="15.95" hidden="1" customHeight="1" x14ac:dyDescent="0.2">
      <c r="A323" s="97"/>
      <c r="B323" s="52" t="s">
        <v>117</v>
      </c>
      <c r="C323" s="48">
        <v>603334927.01999998</v>
      </c>
      <c r="D323" s="48">
        <v>140742971.45000002</v>
      </c>
      <c r="E323" s="82"/>
      <c r="F323" s="63">
        <f t="shared" ref="F323:F359" si="44">C323+D323</f>
        <v>744077898.47000003</v>
      </c>
      <c r="G323" s="48">
        <f>'PNC, Exon. &amp; no Exon.'!B363</f>
        <v>769454049.42000008</v>
      </c>
      <c r="H323" s="48">
        <f>'PNC, Exon. &amp; no Exon.'!C363</f>
        <v>132415631.44</v>
      </c>
      <c r="I323" s="82"/>
      <c r="J323" s="63">
        <f t="shared" ref="J323:J358" si="45">(G323+H323)</f>
        <v>901869680.86000013</v>
      </c>
      <c r="K323" s="48">
        <f t="shared" ref="K323:K358" si="46">J323-F323</f>
        <v>157791782.3900001</v>
      </c>
      <c r="L323" s="93">
        <f t="shared" ref="L323:L358" si="47">K323/F323*100</f>
        <v>21.206352549169555</v>
      </c>
      <c r="M323" s="61">
        <f t="shared" ref="M323:M358" si="48">(F323/$F$360*100)</f>
        <v>13.482152379272321</v>
      </c>
      <c r="N323" s="61">
        <f t="shared" ref="N323:N358" si="49">(J323/$J$360*100)</f>
        <v>14.976882494221277</v>
      </c>
    </row>
    <row r="324" spans="1:14" ht="15.95" hidden="1" customHeight="1" x14ac:dyDescent="0.2">
      <c r="A324" s="97"/>
      <c r="B324" s="52" t="s">
        <v>96</v>
      </c>
      <c r="C324" s="48">
        <v>705355502.93999994</v>
      </c>
      <c r="D324" s="48">
        <v>122039277.33</v>
      </c>
      <c r="E324" s="82"/>
      <c r="F324" s="63">
        <f t="shared" si="44"/>
        <v>827394780.26999998</v>
      </c>
      <c r="G324" s="48">
        <f>'PNC, Exon. &amp; no Exon.'!B364</f>
        <v>547851341.46000004</v>
      </c>
      <c r="H324" s="48">
        <f>'PNC, Exon. &amp; no Exon.'!C364</f>
        <v>93948163.640000015</v>
      </c>
      <c r="I324" s="82"/>
      <c r="J324" s="63">
        <f t="shared" si="45"/>
        <v>641799505.10000002</v>
      </c>
      <c r="K324" s="48">
        <f t="shared" si="46"/>
        <v>-185595275.16999996</v>
      </c>
      <c r="L324" s="93">
        <f t="shared" si="47"/>
        <v>-22.431284266675636</v>
      </c>
      <c r="M324" s="61">
        <f t="shared" si="48"/>
        <v>14.991793908073504</v>
      </c>
      <c r="N324" s="61">
        <f t="shared" si="49"/>
        <v>10.658031838442735</v>
      </c>
    </row>
    <row r="325" spans="1:14" ht="15.95" hidden="1" customHeight="1" x14ac:dyDescent="0.2">
      <c r="A325" s="97"/>
      <c r="B325" s="52" t="s">
        <v>93</v>
      </c>
      <c r="C325" s="48">
        <v>345561808.11000001</v>
      </c>
      <c r="D325" s="48">
        <v>29921979.560000006</v>
      </c>
      <c r="E325" s="82"/>
      <c r="F325" s="63">
        <f t="shared" si="44"/>
        <v>375483787.67000002</v>
      </c>
      <c r="G325" s="48">
        <f>'PNC, Exon. &amp; no Exon.'!B365</f>
        <v>348964837.10000002</v>
      </c>
      <c r="H325" s="48">
        <f>'PNC, Exon. &amp; no Exon.'!C365</f>
        <v>22964642.989999998</v>
      </c>
      <c r="I325" s="82"/>
      <c r="J325" s="63">
        <f t="shared" si="45"/>
        <v>371929480.09000003</v>
      </c>
      <c r="K325" s="48">
        <f t="shared" si="46"/>
        <v>-3554307.5799999833</v>
      </c>
      <c r="L325" s="93">
        <f t="shared" si="47"/>
        <v>-0.94659415312059858</v>
      </c>
      <c r="M325" s="61">
        <f t="shared" si="48"/>
        <v>6.8034941660310304</v>
      </c>
      <c r="N325" s="61">
        <f t="shared" si="49"/>
        <v>6.1764401638748998</v>
      </c>
    </row>
    <row r="326" spans="1:14" ht="15.95" hidden="1" customHeight="1" x14ac:dyDescent="0.2">
      <c r="A326" s="97"/>
      <c r="B326" s="52" t="s">
        <v>88</v>
      </c>
      <c r="C326" s="48">
        <v>378845433.75999999</v>
      </c>
      <c r="D326" s="48">
        <v>48785077.030000001</v>
      </c>
      <c r="E326" s="82"/>
      <c r="F326" s="63">
        <f t="shared" si="44"/>
        <v>427630510.78999996</v>
      </c>
      <c r="G326" s="48">
        <f>'PNC, Exon. &amp; no Exon.'!B366</f>
        <v>504834201.38999999</v>
      </c>
      <c r="H326" s="48">
        <f>'PNC, Exon. &amp; no Exon.'!C366</f>
        <v>45631991.029999994</v>
      </c>
      <c r="I326" s="82"/>
      <c r="J326" s="63">
        <f t="shared" si="45"/>
        <v>550466192.41999996</v>
      </c>
      <c r="K326" s="48">
        <f t="shared" si="46"/>
        <v>122835681.63</v>
      </c>
      <c r="L326" s="93">
        <f t="shared" si="47"/>
        <v>28.724723454150801</v>
      </c>
      <c r="M326" s="61">
        <f t="shared" si="48"/>
        <v>7.7483550047002065</v>
      </c>
      <c r="N326" s="61">
        <f t="shared" si="49"/>
        <v>9.1413068383163889</v>
      </c>
    </row>
    <row r="327" spans="1:14" ht="15.95" hidden="1" customHeight="1" x14ac:dyDescent="0.2">
      <c r="A327" s="97"/>
      <c r="B327" s="52" t="s">
        <v>125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2384308.41</v>
      </c>
      <c r="I327" s="82"/>
      <c r="J327" s="63">
        <f t="shared" si="45"/>
        <v>2384308.41</v>
      </c>
      <c r="K327" s="48">
        <f t="shared" si="46"/>
        <v>2384308.41</v>
      </c>
      <c r="L327" s="93" t="e">
        <f t="shared" si="47"/>
        <v>#DIV/0!</v>
      </c>
      <c r="M327" s="61">
        <f t="shared" si="48"/>
        <v>0</v>
      </c>
      <c r="N327" s="61">
        <f t="shared" si="49"/>
        <v>3.9594974356496698E-2</v>
      </c>
    </row>
    <row r="328" spans="1:14" ht="15.95" hidden="1" customHeight="1" x14ac:dyDescent="0.2">
      <c r="A328" s="97"/>
      <c r="B328" s="52" t="s">
        <v>90</v>
      </c>
      <c r="C328" s="48">
        <v>87727214.810000002</v>
      </c>
      <c r="D328" s="48">
        <v>429849.7</v>
      </c>
      <c r="E328" s="82"/>
      <c r="F328" s="63">
        <f t="shared" si="44"/>
        <v>88157064.510000005</v>
      </c>
      <c r="G328" s="48">
        <f>'PNC, Exon. &amp; no Exon.'!B368</f>
        <v>93881836.198275864</v>
      </c>
      <c r="H328" s="48">
        <f>'PNC, Exon. &amp; no Exon.'!C368</f>
        <v>354984.05000000005</v>
      </c>
      <c r="I328" s="82"/>
      <c r="J328" s="63">
        <f t="shared" si="45"/>
        <v>94236820.248275861</v>
      </c>
      <c r="K328" s="48">
        <f t="shared" si="46"/>
        <v>6079755.7382758558</v>
      </c>
      <c r="L328" s="93">
        <f t="shared" si="47"/>
        <v>6.8965042927288085</v>
      </c>
      <c r="M328" s="61">
        <f t="shared" si="48"/>
        <v>1.5973421324260453</v>
      </c>
      <c r="N328" s="61">
        <f t="shared" si="49"/>
        <v>1.5649420458858638</v>
      </c>
    </row>
    <row r="329" spans="1:14" ht="15.95" hidden="1" customHeight="1" x14ac:dyDescent="0.2">
      <c r="A329" s="97"/>
      <c r="B329" s="52" t="s">
        <v>122</v>
      </c>
      <c r="C329" s="48">
        <v>50805940.730000004</v>
      </c>
      <c r="D329" s="48">
        <v>90584253.739999995</v>
      </c>
      <c r="E329" s="82"/>
      <c r="F329" s="63">
        <f t="shared" si="44"/>
        <v>141390194.47</v>
      </c>
      <c r="G329" s="48">
        <f>'PNC, Exon. &amp; no Exon.'!B369</f>
        <v>46108230.112068973</v>
      </c>
      <c r="H329" s="48">
        <f>'PNC, Exon. &amp; no Exon.'!C369</f>
        <v>69328313.150000006</v>
      </c>
      <c r="I329" s="82"/>
      <c r="J329" s="63">
        <f t="shared" si="45"/>
        <v>115436543.26206899</v>
      </c>
      <c r="K329" s="48">
        <f t="shared" si="46"/>
        <v>-25953651.207931012</v>
      </c>
      <c r="L329" s="93">
        <f t="shared" si="47"/>
        <v>-18.356047465114582</v>
      </c>
      <c r="M329" s="61">
        <f t="shared" si="48"/>
        <v>2.5618878758516752</v>
      </c>
      <c r="N329" s="61">
        <f t="shared" si="49"/>
        <v>1.9169948615264263</v>
      </c>
    </row>
    <row r="330" spans="1:14" ht="15.95" hidden="1" customHeight="1" x14ac:dyDescent="0.2">
      <c r="A330" s="97"/>
      <c r="B330" s="52" t="s">
        <v>78</v>
      </c>
      <c r="C330" s="48">
        <v>81798736.940000013</v>
      </c>
      <c r="D330" s="48">
        <v>36838</v>
      </c>
      <c r="E330" s="83"/>
      <c r="F330" s="63">
        <f t="shared" si="44"/>
        <v>81835574.940000013</v>
      </c>
      <c r="G330" s="48">
        <f>'PNC, Exon. &amp; no Exon.'!B370</f>
        <v>107513787.60344827</v>
      </c>
      <c r="H330" s="48">
        <f>'PNC, Exon. &amp; no Exon.'!C370</f>
        <v>35096.57</v>
      </c>
      <c r="I330" s="82"/>
      <c r="J330" s="63">
        <f t="shared" si="45"/>
        <v>107548884.17344826</v>
      </c>
      <c r="K330" s="48">
        <f t="shared" si="46"/>
        <v>25713309.233448252</v>
      </c>
      <c r="L330" s="93">
        <f t="shared" si="47"/>
        <v>31.420698458220237</v>
      </c>
      <c r="M330" s="61">
        <f t="shared" si="48"/>
        <v>1.4828013218174141</v>
      </c>
      <c r="N330" s="61">
        <f t="shared" si="49"/>
        <v>1.7860085939626902</v>
      </c>
    </row>
    <row r="331" spans="1:14" ht="15.95" hidden="1" customHeight="1" x14ac:dyDescent="0.2">
      <c r="A331" s="97"/>
      <c r="B331" s="52" t="s">
        <v>92</v>
      </c>
      <c r="C331" s="48">
        <v>11580419.6</v>
      </c>
      <c r="D331" s="48">
        <v>149784452</v>
      </c>
      <c r="E331" s="83"/>
      <c r="F331" s="63">
        <f t="shared" si="44"/>
        <v>161364871.59999999</v>
      </c>
      <c r="G331" s="48">
        <f>'PNC, Exon. &amp; no Exon.'!B371</f>
        <v>12969052.25</v>
      </c>
      <c r="H331" s="48">
        <f>'PNC, Exon. &amp; no Exon.'!C371</f>
        <v>197417177.02000001</v>
      </c>
      <c r="I331" s="82"/>
      <c r="J331" s="63">
        <f t="shared" si="45"/>
        <v>210386229.27000001</v>
      </c>
      <c r="K331" s="48">
        <f t="shared" si="46"/>
        <v>49021357.670000017</v>
      </c>
      <c r="L331" s="93">
        <f t="shared" si="47"/>
        <v>30.379200369902577</v>
      </c>
      <c r="M331" s="61">
        <f t="shared" si="48"/>
        <v>2.9238145522751702</v>
      </c>
      <c r="N331" s="61">
        <f t="shared" si="49"/>
        <v>3.4937750997177774</v>
      </c>
    </row>
    <row r="332" spans="1:14" ht="15.95" hidden="1" customHeight="1" x14ac:dyDescent="0.2">
      <c r="A332" s="11"/>
      <c r="B332" s="52" t="s">
        <v>95</v>
      </c>
      <c r="C332" s="48">
        <v>11792940.790000001</v>
      </c>
      <c r="D332" s="48">
        <v>0</v>
      </c>
      <c r="E332" s="83"/>
      <c r="F332" s="63">
        <f t="shared" si="44"/>
        <v>11792940.790000001</v>
      </c>
      <c r="G332" s="48">
        <f>'PNC, Exon. &amp; no Exon.'!B372</f>
        <v>8314014.1100000013</v>
      </c>
      <c r="H332" s="48">
        <f>'PNC, Exon. &amp; no Exon.'!C372</f>
        <v>0</v>
      </c>
      <c r="I332" s="82"/>
      <c r="J332" s="63">
        <f t="shared" si="45"/>
        <v>8314014.1100000013</v>
      </c>
      <c r="K332" s="48">
        <f t="shared" si="46"/>
        <v>-3478926.6799999997</v>
      </c>
      <c r="L332" s="93">
        <f t="shared" si="47"/>
        <v>-29.500077562926521</v>
      </c>
      <c r="M332" s="61">
        <f t="shared" si="48"/>
        <v>0.21367954223266922</v>
      </c>
      <c r="N332" s="61">
        <f t="shared" si="49"/>
        <v>0.1380665244916876</v>
      </c>
    </row>
    <row r="333" spans="1:14" ht="15.95" hidden="1" customHeight="1" x14ac:dyDescent="0.2">
      <c r="A333" s="11"/>
      <c r="B333" s="52" t="s">
        <v>83</v>
      </c>
      <c r="C333" s="48">
        <v>23612418.800000001</v>
      </c>
      <c r="D333" s="48">
        <v>0</v>
      </c>
      <c r="E333" s="83"/>
      <c r="F333" s="63">
        <f t="shared" si="44"/>
        <v>23612418.800000001</v>
      </c>
      <c r="G333" s="48">
        <f>'PNC, Exon. &amp; no Exon.'!B373</f>
        <v>28506638.327586208</v>
      </c>
      <c r="H333" s="48">
        <f>'PNC, Exon. &amp; no Exon.'!C373</f>
        <v>0</v>
      </c>
      <c r="I333" s="82"/>
      <c r="J333" s="63">
        <f t="shared" si="45"/>
        <v>28506638.327586208</v>
      </c>
      <c r="K333" s="48">
        <f t="shared" si="46"/>
        <v>4894219.5275862068</v>
      </c>
      <c r="L333" s="93">
        <f t="shared" si="47"/>
        <v>20.727311204501451</v>
      </c>
      <c r="M333" s="61">
        <f t="shared" si="48"/>
        <v>0.42783991966350515</v>
      </c>
      <c r="N333" s="61">
        <f t="shared" si="49"/>
        <v>0.47339497224300014</v>
      </c>
    </row>
    <row r="334" spans="1:14" ht="15.95" hidden="1" customHeight="1" x14ac:dyDescent="0.2">
      <c r="A334" s="11"/>
      <c r="B334" s="52" t="s">
        <v>124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85837.959999999992</v>
      </c>
      <c r="H334" s="48">
        <f>'PNC, Exon. &amp; no Exon.'!C374</f>
        <v>18007</v>
      </c>
      <c r="I334" s="82"/>
      <c r="J334" s="63">
        <f t="shared" si="45"/>
        <v>103844.95999999999</v>
      </c>
      <c r="K334" s="48">
        <f t="shared" si="46"/>
        <v>103844.95999999999</v>
      </c>
      <c r="L334" s="93" t="e">
        <f t="shared" si="47"/>
        <v>#DIV/0!</v>
      </c>
      <c r="M334" s="61">
        <f t="shared" si="48"/>
        <v>0</v>
      </c>
      <c r="N334" s="61">
        <f t="shared" si="49"/>
        <v>1.724499444369877E-3</v>
      </c>
    </row>
    <row r="335" spans="1:14" ht="15.95" hidden="1" customHeight="1" x14ac:dyDescent="0.2">
      <c r="A335" s="11"/>
      <c r="B335" s="52" t="s">
        <v>81</v>
      </c>
      <c r="C335" s="48">
        <v>33713099.329999998</v>
      </c>
      <c r="D335" s="48">
        <v>778505.17999999993</v>
      </c>
      <c r="E335" s="83"/>
      <c r="F335" s="63">
        <f t="shared" si="44"/>
        <v>34491604.509999998</v>
      </c>
      <c r="G335" s="48">
        <f>'PNC, Exon. &amp; no Exon.'!B375</f>
        <v>36934093.043103449</v>
      </c>
      <c r="H335" s="48">
        <f>'PNC, Exon. &amp; no Exon.'!C375</f>
        <v>160558.62</v>
      </c>
      <c r="I335" s="82"/>
      <c r="J335" s="63">
        <f t="shared" si="45"/>
        <v>37094651.663103446</v>
      </c>
      <c r="K335" s="48">
        <f t="shared" si="46"/>
        <v>2603047.1531034485</v>
      </c>
      <c r="L335" s="93">
        <f t="shared" si="47"/>
        <v>7.5469007315932739</v>
      </c>
      <c r="M335" s="61">
        <f t="shared" si="48"/>
        <v>0.62496288193159566</v>
      </c>
      <c r="N335" s="61">
        <f t="shared" si="49"/>
        <v>0.61601165990257056</v>
      </c>
    </row>
    <row r="336" spans="1:14" ht="15.95" hidden="1" customHeight="1" x14ac:dyDescent="0.2">
      <c r="A336" s="11"/>
      <c r="B336" s="52" t="s">
        <v>80</v>
      </c>
      <c r="C336" s="48">
        <v>25853506.530000001</v>
      </c>
      <c r="D336" s="48">
        <v>9454942.7300000004</v>
      </c>
      <c r="E336" s="82"/>
      <c r="F336" s="63">
        <f t="shared" si="44"/>
        <v>35308449.260000005</v>
      </c>
      <c r="G336" s="48">
        <f>'PNC, Exon. &amp; no Exon.'!B376</f>
        <v>25551166.749999996</v>
      </c>
      <c r="H336" s="48">
        <f>'PNC, Exon. &amp; no Exon.'!C376</f>
        <v>0</v>
      </c>
      <c r="I336" s="82"/>
      <c r="J336" s="63">
        <f t="shared" si="45"/>
        <v>25551166.749999996</v>
      </c>
      <c r="K336" s="48">
        <f t="shared" si="46"/>
        <v>-9757282.5100000091</v>
      </c>
      <c r="L336" s="93">
        <f t="shared" si="47"/>
        <v>-27.634412483398901</v>
      </c>
      <c r="M336" s="61">
        <f t="shared" si="48"/>
        <v>0.63976351693547595</v>
      </c>
      <c r="N336" s="61">
        <f t="shared" si="49"/>
        <v>0.42431498710555693</v>
      </c>
    </row>
    <row r="337" spans="1:14" ht="15.95" hidden="1" customHeight="1" x14ac:dyDescent="0.2">
      <c r="A337" s="11"/>
      <c r="B337" s="52" t="s">
        <v>103</v>
      </c>
      <c r="C337" s="48">
        <v>51099998.890000008</v>
      </c>
      <c r="D337" s="48">
        <v>0</v>
      </c>
      <c r="E337" s="82"/>
      <c r="F337" s="63">
        <f t="shared" si="44"/>
        <v>51099998.890000008</v>
      </c>
      <c r="G337" s="48">
        <f>'PNC, Exon. &amp; no Exon.'!B377</f>
        <v>62268915.960000001</v>
      </c>
      <c r="H337" s="48">
        <f>'PNC, Exon. &amp; no Exon.'!C377</f>
        <v>0</v>
      </c>
      <c r="I337" s="82"/>
      <c r="J337" s="63">
        <f t="shared" si="45"/>
        <v>62268915.960000001</v>
      </c>
      <c r="K337" s="48">
        <f t="shared" si="46"/>
        <v>11168917.069999993</v>
      </c>
      <c r="L337" s="93">
        <f t="shared" si="47"/>
        <v>21.856981042294482</v>
      </c>
      <c r="M337" s="61">
        <f t="shared" si="48"/>
        <v>0.92589495405285649</v>
      </c>
      <c r="N337" s="61">
        <f t="shared" si="49"/>
        <v>1.0340676232581205</v>
      </c>
    </row>
    <row r="338" spans="1:14" ht="15.95" hidden="1" customHeight="1" x14ac:dyDescent="0.2">
      <c r="A338" s="11"/>
      <c r="B338" s="52" t="s">
        <v>79</v>
      </c>
      <c r="C338" s="48">
        <v>40983883.130000003</v>
      </c>
      <c r="D338" s="48">
        <v>80457491.989999995</v>
      </c>
      <c r="E338" s="82"/>
      <c r="F338" s="63">
        <f t="shared" si="44"/>
        <v>121441375.12</v>
      </c>
      <c r="G338" s="48">
        <f>'PNC, Exon. &amp; no Exon.'!B378</f>
        <v>40224959.277241379</v>
      </c>
      <c r="H338" s="48">
        <f>'PNC, Exon. &amp; no Exon.'!C378</f>
        <v>86823621.209999993</v>
      </c>
      <c r="I338" s="82"/>
      <c r="J338" s="63">
        <f t="shared" si="45"/>
        <v>127048580.48724137</v>
      </c>
      <c r="K338" s="48">
        <f t="shared" si="46"/>
        <v>5607205.3672413677</v>
      </c>
      <c r="L338" s="93">
        <f t="shared" si="47"/>
        <v>4.6172116889327981</v>
      </c>
      <c r="M338" s="61">
        <f t="shared" si="48"/>
        <v>2.2004297236658528</v>
      </c>
      <c r="N338" s="61">
        <f t="shared" si="49"/>
        <v>2.1098299470501924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3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97</v>
      </c>
      <c r="C340" s="48">
        <v>1417758.59</v>
      </c>
      <c r="D340" s="48">
        <v>39024307.030000001</v>
      </c>
      <c r="E340" s="82"/>
      <c r="F340" s="63">
        <f t="shared" si="44"/>
        <v>40442065.620000005</v>
      </c>
      <c r="G340" s="48">
        <f>'PNC, Exon. &amp; no Exon.'!B380</f>
        <v>81030.146551724145</v>
      </c>
      <c r="H340" s="48">
        <f>'PNC, Exon. &amp; no Exon.'!C380</f>
        <v>32608747.710000001</v>
      </c>
      <c r="I340" s="82"/>
      <c r="J340" s="63">
        <f t="shared" si="45"/>
        <v>32689777.856551725</v>
      </c>
      <c r="K340" s="48">
        <f t="shared" si="46"/>
        <v>-7752287.7634482794</v>
      </c>
      <c r="L340" s="93">
        <f t="shared" si="47"/>
        <v>-19.16887192728975</v>
      </c>
      <c r="M340" s="61">
        <f t="shared" si="48"/>
        <v>0.73278092568335285</v>
      </c>
      <c r="N340" s="61">
        <f t="shared" si="49"/>
        <v>0.54286220294367837</v>
      </c>
    </row>
    <row r="341" spans="1:14" ht="15.95" hidden="1" customHeight="1" x14ac:dyDescent="0.2">
      <c r="A341" s="11"/>
      <c r="B341" s="52" t="s">
        <v>89</v>
      </c>
      <c r="C341" s="48">
        <v>5015195.0199999996</v>
      </c>
      <c r="D341" s="48">
        <v>105510</v>
      </c>
      <c r="E341" s="83"/>
      <c r="F341" s="63">
        <f t="shared" si="44"/>
        <v>5120705.0199999996</v>
      </c>
      <c r="G341" s="48">
        <f>'PNC, Exon. &amp; no Exon.'!B381</f>
        <v>4336951.3620689651</v>
      </c>
      <c r="H341" s="48">
        <f>'PNC, Exon. &amp; no Exon.'!C381</f>
        <v>79230</v>
      </c>
      <c r="I341" s="82"/>
      <c r="J341" s="63">
        <f t="shared" si="45"/>
        <v>4416181.3620689651</v>
      </c>
      <c r="K341" s="48">
        <f t="shared" si="46"/>
        <v>-704523.65793103445</v>
      </c>
      <c r="L341" s="93">
        <f t="shared" si="47"/>
        <v>-13.758333182235022</v>
      </c>
      <c r="M341" s="61">
        <f t="shared" si="48"/>
        <v>9.2783464622324383E-2</v>
      </c>
      <c r="N341" s="61">
        <f t="shared" si="49"/>
        <v>7.3337235674456783E-2</v>
      </c>
    </row>
    <row r="342" spans="1:14" ht="15.95" hidden="1" customHeight="1" x14ac:dyDescent="0.2">
      <c r="A342" s="11"/>
      <c r="B342" s="52" t="s">
        <v>98</v>
      </c>
      <c r="C342" s="48">
        <v>52809020.149999999</v>
      </c>
      <c r="D342" s="48">
        <v>0</v>
      </c>
      <c r="E342" s="83"/>
      <c r="F342" s="63">
        <f t="shared" si="44"/>
        <v>52809020.149999999</v>
      </c>
      <c r="G342" s="48">
        <f>'PNC, Exon. &amp; no Exon.'!B382</f>
        <v>60633342.637930602</v>
      </c>
      <c r="H342" s="48">
        <f>'PNC, Exon. &amp; no Exon.'!C382</f>
        <v>157160.1</v>
      </c>
      <c r="I342" s="82"/>
      <c r="J342" s="63">
        <f t="shared" si="45"/>
        <v>60790502.737930603</v>
      </c>
      <c r="K342" s="48">
        <f t="shared" si="46"/>
        <v>7981482.5879306048</v>
      </c>
      <c r="L342" s="93">
        <f t="shared" si="47"/>
        <v>15.1138623009096</v>
      </c>
      <c r="M342" s="61">
        <f t="shared" si="48"/>
        <v>0.95686118096822947</v>
      </c>
      <c r="N342" s="61">
        <f t="shared" si="49"/>
        <v>1.0095163809059855</v>
      </c>
    </row>
    <row r="343" spans="1:14" ht="15.95" hidden="1" customHeight="1" x14ac:dyDescent="0.2">
      <c r="A343" s="11"/>
      <c r="B343" s="51" t="s">
        <v>111</v>
      </c>
      <c r="C343" s="48">
        <v>44120635.940000005</v>
      </c>
      <c r="D343" s="48">
        <v>-349448.4</v>
      </c>
      <c r="E343" s="83"/>
      <c r="F343" s="63">
        <f t="shared" si="44"/>
        <v>43771187.540000007</v>
      </c>
      <c r="G343" s="48">
        <f>'PNC, Exon. &amp; no Exon.'!B383</f>
        <v>39529761.698275872</v>
      </c>
      <c r="H343" s="48">
        <f>'PNC, Exon. &amp; no Exon.'!C383</f>
        <v>0</v>
      </c>
      <c r="I343" s="82"/>
      <c r="J343" s="63">
        <f t="shared" si="45"/>
        <v>39529761.698275872</v>
      </c>
      <c r="K343" s="48">
        <f t="shared" si="46"/>
        <v>-4241425.841724135</v>
      </c>
      <c r="L343" s="93">
        <f t="shared" si="47"/>
        <v>-9.6899949032640169</v>
      </c>
      <c r="M343" s="61">
        <f t="shared" si="48"/>
        <v>0.79310220267183384</v>
      </c>
      <c r="N343" s="61">
        <f t="shared" si="49"/>
        <v>0.65645027052589167</v>
      </c>
    </row>
    <row r="344" spans="1:14" ht="15.95" hidden="1" customHeight="1" x14ac:dyDescent="0.2">
      <c r="A344" s="11"/>
      <c r="B344" s="52" t="s">
        <v>102</v>
      </c>
      <c r="C344" s="48">
        <v>0</v>
      </c>
      <c r="D344" s="48">
        <v>0</v>
      </c>
      <c r="E344" s="83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3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4579299.45</v>
      </c>
      <c r="D345" s="48">
        <v>0</v>
      </c>
      <c r="E345" s="82"/>
      <c r="F345" s="63">
        <f t="shared" si="44"/>
        <v>4579299.45</v>
      </c>
      <c r="G345" s="48">
        <f>'PNC, Exon. &amp; no Exon.'!B385</f>
        <v>6966892.9827586217</v>
      </c>
      <c r="H345" s="48">
        <f>'PNC, Exon. &amp; no Exon.'!C385</f>
        <v>0</v>
      </c>
      <c r="I345" s="82"/>
      <c r="J345" s="63">
        <f t="shared" si="45"/>
        <v>6966892.9827586217</v>
      </c>
      <c r="K345" s="48">
        <f t="shared" si="46"/>
        <v>2387593.5327586215</v>
      </c>
      <c r="L345" s="93">
        <f t="shared" si="47"/>
        <v>52.138838239954396</v>
      </c>
      <c r="M345" s="61">
        <f t="shared" si="48"/>
        <v>8.2973587983418848E-2</v>
      </c>
      <c r="N345" s="61">
        <f t="shared" si="49"/>
        <v>0.11569558193052065</v>
      </c>
    </row>
    <row r="346" spans="1:14" ht="15.95" hidden="1" customHeight="1" x14ac:dyDescent="0.2">
      <c r="A346" s="11"/>
      <c r="B346" s="52" t="s">
        <v>101</v>
      </c>
      <c r="C346" s="48">
        <v>0</v>
      </c>
      <c r="D346" s="48">
        <v>0</v>
      </c>
      <c r="E346" s="83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3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110</v>
      </c>
      <c r="C347" s="48">
        <v>38256912.919999994</v>
      </c>
      <c r="D347" s="48">
        <v>401524.65</v>
      </c>
      <c r="E347" s="82"/>
      <c r="F347" s="63">
        <f t="shared" si="44"/>
        <v>38658437.569999993</v>
      </c>
      <c r="G347" s="48">
        <f>'PNC, Exon. &amp; no Exon.'!B387</f>
        <v>43049854.550000004</v>
      </c>
      <c r="H347" s="48">
        <f>'PNC, Exon. &amp; no Exon.'!C387</f>
        <v>1094925.7000000002</v>
      </c>
      <c r="I347" s="82"/>
      <c r="J347" s="63">
        <f t="shared" si="45"/>
        <v>44144780.250000007</v>
      </c>
      <c r="K347" s="48">
        <f t="shared" si="46"/>
        <v>5486342.6800000146</v>
      </c>
      <c r="L347" s="93">
        <f t="shared" si="47"/>
        <v>14.191837603539279</v>
      </c>
      <c r="M347" s="61">
        <f t="shared" si="48"/>
        <v>0.70046287779147076</v>
      </c>
      <c r="N347" s="61">
        <f t="shared" si="49"/>
        <v>0.73308949238321575</v>
      </c>
    </row>
    <row r="348" spans="1:14" ht="15.95" hidden="1" customHeight="1" x14ac:dyDescent="0.2">
      <c r="A348" s="11"/>
      <c r="B348" s="52" t="s">
        <v>112</v>
      </c>
      <c r="C348" s="48">
        <v>65056469.650000013</v>
      </c>
      <c r="D348" s="48">
        <v>777204000.54999995</v>
      </c>
      <c r="E348" s="82"/>
      <c r="F348" s="63">
        <f t="shared" si="44"/>
        <v>842260470.19999993</v>
      </c>
      <c r="G348" s="48">
        <f>'PNC, Exon. &amp; no Exon.'!B388</f>
        <v>89900811.820000008</v>
      </c>
      <c r="H348" s="48">
        <f>'PNC, Exon. &amp; no Exon.'!C388</f>
        <v>942670149.1500001</v>
      </c>
      <c r="I348" s="82"/>
      <c r="J348" s="63">
        <f t="shared" si="45"/>
        <v>1032570960.9700001</v>
      </c>
      <c r="K348" s="48">
        <f t="shared" si="46"/>
        <v>190310490.77000022</v>
      </c>
      <c r="L348" s="93">
        <f t="shared" si="47"/>
        <v>22.595206293465232</v>
      </c>
      <c r="M348" s="61">
        <f t="shared" si="48"/>
        <v>15.261149438282622</v>
      </c>
      <c r="N348" s="61">
        <f t="shared" si="49"/>
        <v>17.147370931292532</v>
      </c>
    </row>
    <row r="349" spans="1:14" ht="15.95" hidden="1" customHeight="1" x14ac:dyDescent="0.2">
      <c r="A349" s="11"/>
      <c r="B349" s="52" t="s">
        <v>115</v>
      </c>
      <c r="C349" s="48">
        <v>27296870.190000001</v>
      </c>
      <c r="D349" s="48">
        <v>111681.2</v>
      </c>
      <c r="E349" s="82"/>
      <c r="F349" s="63">
        <f t="shared" si="44"/>
        <v>27408551.390000001</v>
      </c>
      <c r="G349" s="48">
        <f>'PNC, Exon. &amp; no Exon.'!B389</f>
        <v>21023930.643399999</v>
      </c>
      <c r="H349" s="48">
        <f>'PNC, Exon. &amp; no Exon.'!C389</f>
        <v>14662285.031599998</v>
      </c>
      <c r="I349" s="82"/>
      <c r="J349" s="63">
        <f t="shared" si="45"/>
        <v>35686215.674999997</v>
      </c>
      <c r="K349" s="48">
        <f t="shared" si="46"/>
        <v>8277664.2849999964</v>
      </c>
      <c r="L349" s="93">
        <f t="shared" si="47"/>
        <v>30.201028019379745</v>
      </c>
      <c r="M349" s="61">
        <f t="shared" si="48"/>
        <v>0.49662309160765233</v>
      </c>
      <c r="N349" s="61">
        <f t="shared" si="49"/>
        <v>0.59262249321682148</v>
      </c>
    </row>
    <row r="350" spans="1:14" ht="15.95" hidden="1" customHeight="1" x14ac:dyDescent="0.2">
      <c r="A350" s="11"/>
      <c r="B350" s="52" t="s">
        <v>119</v>
      </c>
      <c r="C350" s="48">
        <v>14498489.34</v>
      </c>
      <c r="D350" s="48">
        <v>305878.84000000003</v>
      </c>
      <c r="E350" s="82"/>
      <c r="F350" s="63">
        <f t="shared" si="44"/>
        <v>14804368.18</v>
      </c>
      <c r="G350" s="48">
        <f>'PNC, Exon. &amp; no Exon.'!B390</f>
        <v>15128789.327586206</v>
      </c>
      <c r="H350" s="48">
        <f>'PNC, Exon. &amp; no Exon.'!C390</f>
        <v>471260</v>
      </c>
      <c r="I350" s="82"/>
      <c r="J350" s="63">
        <f t="shared" si="45"/>
        <v>15600049.327586206</v>
      </c>
      <c r="K350" s="48">
        <f t="shared" si="46"/>
        <v>795681.14758620597</v>
      </c>
      <c r="L350" s="93">
        <f t="shared" si="47"/>
        <v>5.3746376603976485</v>
      </c>
      <c r="M350" s="61">
        <f t="shared" si="48"/>
        <v>0.26824442453138903</v>
      </c>
      <c r="N350" s="61">
        <f t="shared" si="49"/>
        <v>0.25906193615525575</v>
      </c>
    </row>
    <row r="351" spans="1:14" ht="15.95" hidden="1" customHeight="1" x14ac:dyDescent="0.2">
      <c r="A351" s="11"/>
      <c r="B351" s="52" t="s">
        <v>99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3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105</v>
      </c>
      <c r="C352" s="48">
        <v>0</v>
      </c>
      <c r="D352" s="48">
        <v>21389910.829999998</v>
      </c>
      <c r="E352" s="82"/>
      <c r="F352" s="63">
        <f t="shared" si="44"/>
        <v>21389910.829999998</v>
      </c>
      <c r="G352" s="48">
        <f>'PNC, Exon. &amp; no Exon.'!B392</f>
        <v>0</v>
      </c>
      <c r="H352" s="48">
        <f>'PNC, Exon. &amp; no Exon.'!C392</f>
        <v>21445884.379999999</v>
      </c>
      <c r="I352" s="82"/>
      <c r="J352" s="63">
        <f t="shared" si="45"/>
        <v>21445884.379999999</v>
      </c>
      <c r="K352" s="48">
        <f t="shared" si="46"/>
        <v>55973.550000000745</v>
      </c>
      <c r="L352" s="93">
        <f t="shared" si="47"/>
        <v>0.26168201655846152</v>
      </c>
      <c r="M352" s="61">
        <f t="shared" si="48"/>
        <v>0.38756968562308985</v>
      </c>
      <c r="N352" s="61">
        <f t="shared" si="49"/>
        <v>0.35614068990281883</v>
      </c>
    </row>
    <row r="353" spans="1:14" ht="15.95" hidden="1" customHeight="1" x14ac:dyDescent="0.2">
      <c r="A353" s="11"/>
      <c r="B353" s="52" t="s">
        <v>118</v>
      </c>
      <c r="C353" s="48">
        <v>4847449.21</v>
      </c>
      <c r="D353" s="48">
        <v>0</v>
      </c>
      <c r="E353" s="83"/>
      <c r="F353" s="63">
        <f t="shared" si="44"/>
        <v>4847449.21</v>
      </c>
      <c r="G353" s="48">
        <f>'PNC, Exon. &amp; no Exon.'!B393</f>
        <v>7626982.8799999999</v>
      </c>
      <c r="H353" s="48">
        <f>'PNC, Exon. &amp; no Exon.'!C393</f>
        <v>0</v>
      </c>
      <c r="I353" s="82"/>
      <c r="J353" s="63">
        <f t="shared" si="45"/>
        <v>7626982.8799999999</v>
      </c>
      <c r="K353" s="48">
        <f t="shared" si="46"/>
        <v>2779533.67</v>
      </c>
      <c r="L353" s="93">
        <f t="shared" si="47"/>
        <v>57.340129820565977</v>
      </c>
      <c r="M353" s="61">
        <f t="shared" si="48"/>
        <v>8.7832267339732317E-2</v>
      </c>
      <c r="N353" s="61">
        <f t="shared" si="49"/>
        <v>0.12665735283424989</v>
      </c>
    </row>
    <row r="354" spans="1:14" ht="15.95" hidden="1" customHeight="1" x14ac:dyDescent="0.2">
      <c r="A354" s="11"/>
      <c r="B354" s="52" t="s">
        <v>114</v>
      </c>
      <c r="C354" s="48">
        <v>15048281.58</v>
      </c>
      <c r="D354" s="48">
        <v>3454.59</v>
      </c>
      <c r="E354" s="83"/>
      <c r="F354" s="63">
        <f t="shared" si="44"/>
        <v>15051736.17</v>
      </c>
      <c r="G354" s="48">
        <f>'PNC, Exon. &amp; no Exon.'!B394</f>
        <v>5975954.6600000001</v>
      </c>
      <c r="H354" s="48">
        <f>'PNC, Exon. &amp; no Exon.'!C394</f>
        <v>699324.28000000014</v>
      </c>
      <c r="I354" s="82"/>
      <c r="J354" s="63">
        <f t="shared" si="45"/>
        <v>6675278.9400000004</v>
      </c>
      <c r="K354" s="48">
        <f t="shared" si="46"/>
        <v>-8376457.2299999995</v>
      </c>
      <c r="L354" s="93">
        <f t="shared" si="47"/>
        <v>-55.651103204262441</v>
      </c>
      <c r="M354" s="61">
        <f t="shared" si="48"/>
        <v>0.27272655327327477</v>
      </c>
      <c r="N354" s="61">
        <f t="shared" si="49"/>
        <v>0.11085289861967249</v>
      </c>
    </row>
    <row r="355" spans="1:14" ht="15.95" hidden="1" customHeight="1" x14ac:dyDescent="0.2">
      <c r="A355" s="11"/>
      <c r="B355" s="52" t="s">
        <v>116</v>
      </c>
      <c r="C355" s="48">
        <v>0</v>
      </c>
      <c r="D355" s="48">
        <v>0</v>
      </c>
      <c r="E355" s="83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3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121</v>
      </c>
      <c r="C356" s="48">
        <v>106842.86</v>
      </c>
      <c r="D356" s="48">
        <v>0</v>
      </c>
      <c r="E356" s="83"/>
      <c r="F356" s="63">
        <f t="shared" si="44"/>
        <v>106842.86</v>
      </c>
      <c r="G356" s="48">
        <f>'PNC, Exon. &amp; no Exon.'!B396</f>
        <v>612922.35344827594</v>
      </c>
      <c r="H356" s="48">
        <f>'PNC, Exon. &amp; no Exon.'!C396</f>
        <v>0</v>
      </c>
      <c r="I356" s="82"/>
      <c r="J356" s="63">
        <f t="shared" si="45"/>
        <v>612922.35344827594</v>
      </c>
      <c r="K356" s="48">
        <f t="shared" si="46"/>
        <v>506079.49344827596</v>
      </c>
      <c r="L356" s="93">
        <f t="shared" si="47"/>
        <v>473.66711584496704</v>
      </c>
      <c r="M356" s="61">
        <f t="shared" si="48"/>
        <v>1.9359152074254725E-3</v>
      </c>
      <c r="N356" s="61">
        <f t="shared" si="49"/>
        <v>1.0178483943403987E-2</v>
      </c>
    </row>
    <row r="357" spans="1:14" ht="15.95" hidden="1" customHeight="1" x14ac:dyDescent="0.2">
      <c r="A357" s="11"/>
      <c r="B357" s="52" t="s">
        <v>123</v>
      </c>
      <c r="C357" s="48">
        <v>0</v>
      </c>
      <c r="D357" s="48">
        <v>0</v>
      </c>
      <c r="E357" s="83"/>
      <c r="F357" s="63">
        <f t="shared" si="44"/>
        <v>0</v>
      </c>
      <c r="G357" s="48">
        <f>'PNC, Exon. &amp; no Exon.'!B397</f>
        <v>390317.16379310348</v>
      </c>
      <c r="H357" s="48">
        <f>'PNC, Exon. &amp; no Exon.'!C397</f>
        <v>0</v>
      </c>
      <c r="I357" s="82"/>
      <c r="J357" s="63">
        <f t="shared" si="45"/>
        <v>390317.16379310348</v>
      </c>
      <c r="K357" s="48">
        <f t="shared" si="46"/>
        <v>390317.16379310348</v>
      </c>
      <c r="L357" s="93" t="e">
        <f t="shared" si="47"/>
        <v>#DIV/0!</v>
      </c>
      <c r="M357" s="61">
        <f t="shared" si="48"/>
        <v>0</v>
      </c>
      <c r="N357" s="61">
        <f t="shared" si="49"/>
        <v>6.4817948997162051E-3</v>
      </c>
    </row>
    <row r="358" spans="1:14" ht="15.95" hidden="1" customHeight="1" x14ac:dyDescent="0.2">
      <c r="A358" s="11"/>
      <c r="B358" s="52" t="s">
        <v>100</v>
      </c>
      <c r="C358" s="48">
        <v>2914479.1999999997</v>
      </c>
      <c r="D358" s="48">
        <v>40382250.880000003</v>
      </c>
      <c r="E358" s="83"/>
      <c r="F358" s="63">
        <f t="shared" si="44"/>
        <v>43296730.080000006</v>
      </c>
      <c r="G358" s="48">
        <f>'PNC, Exon. &amp; no Exon.'!B398</f>
        <v>1384841.6100000003</v>
      </c>
      <c r="H358" s="48">
        <f>'PNC, Exon. &amp; no Exon.'!C398</f>
        <v>31682172.280000001</v>
      </c>
      <c r="I358" s="82"/>
      <c r="J358" s="63">
        <f t="shared" si="45"/>
        <v>33067013.890000001</v>
      </c>
      <c r="K358" s="48">
        <f t="shared" si="46"/>
        <v>-10229716.190000005</v>
      </c>
      <c r="L358" s="93">
        <f t="shared" si="47"/>
        <v>-23.626994858730459</v>
      </c>
      <c r="M358" s="61">
        <f t="shared" si="48"/>
        <v>0.7845053772771331</v>
      </c>
      <c r="N358" s="61">
        <f t="shared" si="49"/>
        <v>0.54912676628963031</v>
      </c>
    </row>
    <row r="359" spans="1:14" ht="15.95" hidden="1" customHeight="1" x14ac:dyDescent="0.2">
      <c r="A359" s="11"/>
      <c r="B359" s="52" t="s">
        <v>106</v>
      </c>
      <c r="C359" s="48">
        <v>18525307.299999997</v>
      </c>
      <c r="D359" s="48">
        <v>0</v>
      </c>
      <c r="E359" s="83"/>
      <c r="F359" s="63">
        <f t="shared" si="44"/>
        <v>18525307.299999997</v>
      </c>
      <c r="G359" s="48">
        <f>'PNC, Exon. &amp; no Exon.'!B399</f>
        <v>32655017.140000001</v>
      </c>
      <c r="H359" s="48">
        <f>'PNC, Exon. &amp; no Exon.'!C399</f>
        <v>0</v>
      </c>
      <c r="I359" s="82"/>
      <c r="J359" s="63">
        <f>(G359+H359)</f>
        <v>32655017.140000001</v>
      </c>
      <c r="K359" s="48">
        <f>J359-F359</f>
        <v>14129709.840000004</v>
      </c>
      <c r="L359" s="93">
        <f>K359/F359*100</f>
        <v>76.272472090112132</v>
      </c>
      <c r="M359" s="61">
        <f>(F359/$F$360*100)</f>
        <v>0.33566514528252156</v>
      </c>
      <c r="N359" s="61">
        <f>(J359/$J$360*100)</f>
        <v>0.54228494973486263</v>
      </c>
    </row>
    <row r="360" spans="1:14" ht="19.5" hidden="1" customHeight="1" x14ac:dyDescent="0.2">
      <c r="A360" s="8"/>
      <c r="B360" s="55" t="s">
        <v>21</v>
      </c>
      <c r="C360" s="66">
        <f>SUM(C322:C359)</f>
        <v>3474481935.420001</v>
      </c>
      <c r="D360" s="66">
        <f>SUM(D322:D359)</f>
        <v>2044502552.6500001</v>
      </c>
      <c r="E360" s="66"/>
      <c r="F360" s="66">
        <f>SUM(F322:F359)</f>
        <v>5518984488.0700006</v>
      </c>
      <c r="G360" s="66">
        <f>SUM(G322:G359)</f>
        <v>3799346696.347538</v>
      </c>
      <c r="H360" s="66">
        <f>SUM(H322:H359)</f>
        <v>2222398357.7916002</v>
      </c>
      <c r="I360" s="66"/>
      <c r="J360" s="66">
        <f>SUM(J322:J359)</f>
        <v>6021745054.1391382</v>
      </c>
      <c r="K360" s="66">
        <f>J360-F360</f>
        <v>502760566.06913757</v>
      </c>
      <c r="L360" s="94">
        <f>K360/F360*100</f>
        <v>9.109657168921558</v>
      </c>
      <c r="M360" s="67">
        <f>SUM(M322:M359)</f>
        <v>100</v>
      </c>
      <c r="N360" s="67">
        <f>SUM(N322:N359)</f>
        <v>100</v>
      </c>
    </row>
    <row r="361" spans="1:14" hidden="1" x14ac:dyDescent="0.2">
      <c r="B361" s="81" t="s">
        <v>94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152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109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120</v>
      </c>
      <c r="D372" s="190"/>
      <c r="E372" s="190" t="s">
        <v>52</v>
      </c>
      <c r="F372" s="190"/>
      <c r="G372" s="190" t="s">
        <v>158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5"/>
      <c r="B373" s="190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5.95" hidden="1" customHeight="1" x14ac:dyDescent="0.2">
      <c r="A374" s="96"/>
      <c r="B374" s="102" t="s">
        <v>87</v>
      </c>
      <c r="C374" s="48">
        <v>923781647.04999995</v>
      </c>
      <c r="D374" s="48">
        <v>589188902.11999989</v>
      </c>
      <c r="E374" s="82"/>
      <c r="F374" s="63">
        <f t="shared" ref="F374:F380" si="50">(C374+D374)</f>
        <v>1512970549.1699998</v>
      </c>
      <c r="G374" s="48">
        <f>'PNC, Exon. &amp; no Exon.'!B419</f>
        <v>1151013655.97</v>
      </c>
      <c r="H374" s="48">
        <f>'PNC, Exon. &amp; no Exon.'!C419</f>
        <v>586504810.09000003</v>
      </c>
      <c r="I374" s="82"/>
      <c r="J374" s="63">
        <f>(G374+H374)</f>
        <v>1737518466.0599999</v>
      </c>
      <c r="K374" s="48">
        <f>J374-F374</f>
        <v>224547916.8900001</v>
      </c>
      <c r="L374" s="93">
        <f>K374/F374*100</f>
        <v>14.84152596447993</v>
      </c>
      <c r="M374" s="61">
        <f>(F374/$F$412*100)</f>
        <v>23.270072444771234</v>
      </c>
      <c r="N374" s="61">
        <f>(J374/$J$412*100)</f>
        <v>24.422189664851512</v>
      </c>
    </row>
    <row r="375" spans="1:14" ht="15.95" hidden="1" customHeight="1" x14ac:dyDescent="0.2">
      <c r="A375" s="97"/>
      <c r="B375" s="52" t="s">
        <v>117</v>
      </c>
      <c r="C375" s="48">
        <v>609859571.84000003</v>
      </c>
      <c r="D375" s="48">
        <v>123804438.3</v>
      </c>
      <c r="E375" s="82"/>
      <c r="F375" s="63">
        <f t="shared" si="50"/>
        <v>733664010.13999999</v>
      </c>
      <c r="G375" s="48">
        <f>'PNC, Exon. &amp; no Exon.'!B420</f>
        <v>785741690.13000011</v>
      </c>
      <c r="H375" s="48">
        <f>'PNC, Exon. &amp; no Exon.'!C420</f>
        <v>181877901.97000006</v>
      </c>
      <c r="I375" s="82"/>
      <c r="J375" s="63">
        <f t="shared" ref="J375:J410" si="51">(G375+H375)</f>
        <v>967619592.10000014</v>
      </c>
      <c r="K375" s="48">
        <f t="shared" ref="K375:K410" si="52">J375-F375</f>
        <v>233955581.96000016</v>
      </c>
      <c r="L375" s="93">
        <f t="shared" ref="L375:L410" si="53">K375/F375*100</f>
        <v>31.888654578456975</v>
      </c>
      <c r="M375" s="61">
        <f t="shared" ref="M375:M410" si="54">(F375/$F$412*100)</f>
        <v>11.284036345218306</v>
      </c>
      <c r="N375" s="61">
        <f t="shared" ref="N375:N410" si="55">(J375/$J$412*100)</f>
        <v>13.600654993485648</v>
      </c>
    </row>
    <row r="376" spans="1:14" ht="15.95" hidden="1" customHeight="1" x14ac:dyDescent="0.2">
      <c r="A376" s="97"/>
      <c r="B376" s="52" t="s">
        <v>96</v>
      </c>
      <c r="C376" s="48">
        <v>676928717.64999986</v>
      </c>
      <c r="D376" s="48">
        <v>123254194.49000001</v>
      </c>
      <c r="E376" s="82"/>
      <c r="F376" s="63">
        <f t="shared" si="50"/>
        <v>800182912.13999987</v>
      </c>
      <c r="G376" s="48">
        <f>'PNC, Exon. &amp; no Exon.'!B421</f>
        <v>461120364.98000008</v>
      </c>
      <c r="H376" s="48">
        <f>'PNC, Exon. &amp; no Exon.'!C421</f>
        <v>107515743.97</v>
      </c>
      <c r="I376" s="82"/>
      <c r="J376" s="63">
        <f t="shared" si="51"/>
        <v>568636108.95000005</v>
      </c>
      <c r="K376" s="48">
        <f t="shared" si="52"/>
        <v>-231546803.18999982</v>
      </c>
      <c r="L376" s="93">
        <f t="shared" si="53"/>
        <v>-28.936734298755983</v>
      </c>
      <c r="M376" s="61">
        <f t="shared" si="54"/>
        <v>12.307122795470624</v>
      </c>
      <c r="N376" s="61">
        <f t="shared" si="55"/>
        <v>7.9926280924950532</v>
      </c>
    </row>
    <row r="377" spans="1:14" ht="15.95" hidden="1" customHeight="1" x14ac:dyDescent="0.2">
      <c r="A377" s="97"/>
      <c r="B377" s="52" t="s">
        <v>93</v>
      </c>
      <c r="C377" s="48">
        <v>396030129.43000001</v>
      </c>
      <c r="D377" s="48">
        <v>19951444.410000004</v>
      </c>
      <c r="E377" s="82"/>
      <c r="F377" s="63">
        <f t="shared" si="50"/>
        <v>415981573.84000003</v>
      </c>
      <c r="G377" s="48">
        <f>'PNC, Exon. &amp; no Exon.'!B422</f>
        <v>520959739.10000002</v>
      </c>
      <c r="H377" s="48">
        <f>'PNC, Exon. &amp; no Exon.'!C422</f>
        <v>27013753.120000001</v>
      </c>
      <c r="I377" s="82"/>
      <c r="J377" s="63">
        <f t="shared" si="51"/>
        <v>547973492.22000003</v>
      </c>
      <c r="K377" s="48">
        <f t="shared" si="52"/>
        <v>131991918.38</v>
      </c>
      <c r="L377" s="93">
        <f t="shared" si="53"/>
        <v>31.730231981565694</v>
      </c>
      <c r="M377" s="61">
        <f t="shared" si="54"/>
        <v>6.397957557241984</v>
      </c>
      <c r="N377" s="61">
        <f t="shared" si="55"/>
        <v>7.7021987505286997</v>
      </c>
    </row>
    <row r="378" spans="1:14" ht="15.95" hidden="1" customHeight="1" x14ac:dyDescent="0.2">
      <c r="A378" s="97"/>
      <c r="B378" s="52" t="s">
        <v>88</v>
      </c>
      <c r="C378" s="48">
        <v>431342785.12</v>
      </c>
      <c r="D378" s="48">
        <v>53348575.560000002</v>
      </c>
      <c r="E378" s="82"/>
      <c r="F378" s="63">
        <f t="shared" si="50"/>
        <v>484691360.68000001</v>
      </c>
      <c r="G378" s="48">
        <f>'PNC, Exon. &amp; no Exon.'!B423</f>
        <v>693415758.48999989</v>
      </c>
      <c r="H378" s="48">
        <f>'PNC, Exon. &amp; no Exon.'!C423</f>
        <v>72132584.780000016</v>
      </c>
      <c r="I378" s="82"/>
      <c r="J378" s="63">
        <f t="shared" si="51"/>
        <v>765548343.26999986</v>
      </c>
      <c r="K378" s="48">
        <f t="shared" si="52"/>
        <v>280856982.58999985</v>
      </c>
      <c r="L378" s="93">
        <f t="shared" si="53"/>
        <v>57.945530986145542</v>
      </c>
      <c r="M378" s="61">
        <f t="shared" si="54"/>
        <v>7.4547406640306253</v>
      </c>
      <c r="N378" s="61">
        <f t="shared" si="55"/>
        <v>10.760384538156135</v>
      </c>
    </row>
    <row r="379" spans="1:14" ht="15.95" hidden="1" customHeight="1" x14ac:dyDescent="0.2">
      <c r="A379" s="97"/>
      <c r="B379" s="52" t="s">
        <v>125</v>
      </c>
      <c r="C379" s="48">
        <v>0</v>
      </c>
      <c r="D379" s="48">
        <v>0</v>
      </c>
      <c r="E379" s="82"/>
      <c r="F379" s="63">
        <f t="shared" si="50"/>
        <v>0</v>
      </c>
      <c r="G379" s="48">
        <f>'PNC, Exon. &amp; no Exon.'!B424</f>
        <v>45419.224137931044</v>
      </c>
      <c r="H379" s="48">
        <f>'PNC, Exon. &amp; no Exon.'!C424</f>
        <v>571726.05000000005</v>
      </c>
      <c r="I379" s="82"/>
      <c r="J379" s="63">
        <f t="shared" si="51"/>
        <v>617145.27413793106</v>
      </c>
      <c r="K379" s="48">
        <f t="shared" si="52"/>
        <v>617145.27413793106</v>
      </c>
      <c r="L379" s="93" t="e">
        <f t="shared" si="53"/>
        <v>#DIV/0!</v>
      </c>
      <c r="M379" s="61">
        <f t="shared" si="54"/>
        <v>0</v>
      </c>
      <c r="N379" s="61">
        <f t="shared" si="55"/>
        <v>8.6744625914340432E-3</v>
      </c>
    </row>
    <row r="380" spans="1:14" ht="15.95" hidden="1" customHeight="1" x14ac:dyDescent="0.2">
      <c r="A380" s="11"/>
      <c r="B380" s="52" t="s">
        <v>90</v>
      </c>
      <c r="C380" s="48">
        <v>94009100.710000008</v>
      </c>
      <c r="D380" s="48">
        <v>50336.21</v>
      </c>
      <c r="E380" s="82"/>
      <c r="F380" s="63">
        <f t="shared" si="50"/>
        <v>94059436.920000002</v>
      </c>
      <c r="G380" s="48">
        <f>'PNC, Exon. &amp; no Exon.'!B425</f>
        <v>100210634.45689654</v>
      </c>
      <c r="H380" s="48">
        <f>'PNC, Exon. &amp; no Exon.'!C425</f>
        <v>87336.89</v>
      </c>
      <c r="I380" s="82"/>
      <c r="J380" s="63">
        <f t="shared" si="51"/>
        <v>100297971.34689654</v>
      </c>
      <c r="K380" s="48">
        <f t="shared" si="52"/>
        <v>6238534.4268965423</v>
      </c>
      <c r="L380" s="93">
        <f t="shared" si="53"/>
        <v>6.6325449430476375</v>
      </c>
      <c r="M380" s="61">
        <f t="shared" si="54"/>
        <v>1.446670533305177</v>
      </c>
      <c r="N380" s="61">
        <f t="shared" si="55"/>
        <v>1.4097669331758136</v>
      </c>
    </row>
    <row r="381" spans="1:14" ht="15.95" hidden="1" customHeight="1" x14ac:dyDescent="0.2">
      <c r="A381" s="97"/>
      <c r="B381" s="52" t="s">
        <v>122</v>
      </c>
      <c r="C381" s="48">
        <v>38728851.489999995</v>
      </c>
      <c r="D381" s="48">
        <v>92708951.819999993</v>
      </c>
      <c r="E381" s="82"/>
      <c r="F381" s="63">
        <f t="shared" ref="F381:F401" si="56">(C381+D381)</f>
        <v>131437803.30999999</v>
      </c>
      <c r="G381" s="48">
        <f>'PNC, Exon. &amp; no Exon.'!B426</f>
        <v>40756167.534482762</v>
      </c>
      <c r="H381" s="48">
        <f>'PNC, Exon. &amp; no Exon.'!C426</f>
        <v>77145744.459999993</v>
      </c>
      <c r="I381" s="82"/>
      <c r="J381" s="63">
        <f t="shared" si="51"/>
        <v>117901911.99448276</v>
      </c>
      <c r="K381" s="48">
        <f t="shared" si="52"/>
        <v>-13535891.315517232</v>
      </c>
      <c r="L381" s="93">
        <f t="shared" si="53"/>
        <v>-10.298324359235087</v>
      </c>
      <c r="M381" s="61">
        <f t="shared" si="54"/>
        <v>2.0215642708202028</v>
      </c>
      <c r="N381" s="61">
        <f t="shared" si="55"/>
        <v>1.6572041752783633</v>
      </c>
    </row>
    <row r="382" spans="1:14" ht="15.95" hidden="1" customHeight="1" x14ac:dyDescent="0.2">
      <c r="A382" s="97"/>
      <c r="B382" s="52" t="s">
        <v>78</v>
      </c>
      <c r="C382" s="48">
        <v>93294118.710000008</v>
      </c>
      <c r="D382" s="48">
        <v>30584.93</v>
      </c>
      <c r="E382" s="82"/>
      <c r="F382" s="63">
        <f t="shared" si="56"/>
        <v>93324703.640000015</v>
      </c>
      <c r="G382" s="48">
        <f>'PNC, Exon. &amp; no Exon.'!B427</f>
        <v>105892677.78448276</v>
      </c>
      <c r="H382" s="48">
        <f>'PNC, Exon. &amp; no Exon.'!C427</f>
        <v>0</v>
      </c>
      <c r="I382" s="82"/>
      <c r="J382" s="63">
        <f t="shared" si="51"/>
        <v>105892677.78448276</v>
      </c>
      <c r="K382" s="48">
        <f t="shared" si="52"/>
        <v>12567974.144482747</v>
      </c>
      <c r="L382" s="93">
        <f t="shared" si="53"/>
        <v>13.466931749350847</v>
      </c>
      <c r="M382" s="61">
        <f t="shared" si="54"/>
        <v>1.4353700511757903</v>
      </c>
      <c r="N382" s="61">
        <f t="shared" si="55"/>
        <v>1.4884049358254947</v>
      </c>
    </row>
    <row r="383" spans="1:14" ht="15.95" hidden="1" customHeight="1" x14ac:dyDescent="0.2">
      <c r="A383" s="97"/>
      <c r="B383" s="52" t="s">
        <v>92</v>
      </c>
      <c r="C383" s="48">
        <v>8873082.2800000012</v>
      </c>
      <c r="D383" s="48">
        <v>186564595.94</v>
      </c>
      <c r="E383" s="83"/>
      <c r="F383" s="63">
        <f t="shared" si="56"/>
        <v>195437678.22</v>
      </c>
      <c r="G383" s="48">
        <f>'PNC, Exon. &amp; no Exon.'!B428</f>
        <v>9999672.862068966</v>
      </c>
      <c r="H383" s="48">
        <f>'PNC, Exon. &amp; no Exon.'!C428</f>
        <v>230263168.13999999</v>
      </c>
      <c r="I383" s="82"/>
      <c r="J383" s="63">
        <f t="shared" si="51"/>
        <v>240262841.00206894</v>
      </c>
      <c r="K383" s="48">
        <f t="shared" si="52"/>
        <v>44825162.782068938</v>
      </c>
      <c r="L383" s="93">
        <f t="shared" si="53"/>
        <v>22.935783514379562</v>
      </c>
      <c r="M383" s="61">
        <f t="shared" si="54"/>
        <v>3.0059071097664081</v>
      </c>
      <c r="N383" s="61">
        <f t="shared" si="55"/>
        <v>3.3770833444287351</v>
      </c>
    </row>
    <row r="384" spans="1:14" ht="15.95" hidden="1" customHeight="1" x14ac:dyDescent="0.2">
      <c r="A384" s="97"/>
      <c r="B384" s="52" t="s">
        <v>95</v>
      </c>
      <c r="C384" s="48">
        <v>10925389.84</v>
      </c>
      <c r="D384" s="48">
        <v>0</v>
      </c>
      <c r="E384" s="83"/>
      <c r="F384" s="63">
        <f t="shared" si="56"/>
        <v>10925389.84</v>
      </c>
      <c r="G384" s="48">
        <f>'PNC, Exon. &amp; no Exon.'!B429</f>
        <v>11271860.129999999</v>
      </c>
      <c r="H384" s="48">
        <f>'PNC, Exon. &amp; no Exon.'!C429</f>
        <v>0</v>
      </c>
      <c r="I384" s="82"/>
      <c r="J384" s="63">
        <f t="shared" si="51"/>
        <v>11271860.129999999</v>
      </c>
      <c r="K384" s="48">
        <f t="shared" si="52"/>
        <v>346470.28999999911</v>
      </c>
      <c r="L384" s="93">
        <f t="shared" si="53"/>
        <v>3.1712396085996239</v>
      </c>
      <c r="M384" s="61">
        <f t="shared" si="54"/>
        <v>0.16803672299083292</v>
      </c>
      <c r="N384" s="61">
        <f t="shared" si="55"/>
        <v>0.15843486636131768</v>
      </c>
    </row>
    <row r="385" spans="1:14" ht="15.95" hidden="1" customHeight="1" x14ac:dyDescent="0.2">
      <c r="A385" s="11"/>
      <c r="B385" s="52" t="s">
        <v>83</v>
      </c>
      <c r="C385" s="48">
        <v>28788700.32</v>
      </c>
      <c r="D385" s="48">
        <v>0</v>
      </c>
      <c r="E385" s="83"/>
      <c r="F385" s="63">
        <f t="shared" si="56"/>
        <v>28788700.32</v>
      </c>
      <c r="G385" s="48">
        <f>'PNC, Exon. &amp; no Exon.'!B430</f>
        <v>33838398.93965517</v>
      </c>
      <c r="H385" s="48">
        <f>'PNC, Exon. &amp; no Exon.'!C430</f>
        <v>0</v>
      </c>
      <c r="I385" s="82"/>
      <c r="J385" s="63">
        <f t="shared" si="51"/>
        <v>33838398.93965517</v>
      </c>
      <c r="K385" s="48">
        <f t="shared" si="52"/>
        <v>5049698.6196551695</v>
      </c>
      <c r="L385" s="93">
        <f t="shared" si="53"/>
        <v>17.540557800544605</v>
      </c>
      <c r="M385" s="61">
        <f t="shared" si="54"/>
        <v>0.44278134984499029</v>
      </c>
      <c r="N385" s="61">
        <f t="shared" si="55"/>
        <v>0.47562533176014676</v>
      </c>
    </row>
    <row r="386" spans="1:14" ht="15.95" hidden="1" customHeight="1" x14ac:dyDescent="0.2">
      <c r="A386" s="11"/>
      <c r="B386" s="52" t="s">
        <v>124</v>
      </c>
      <c r="C386" s="48">
        <v>0</v>
      </c>
      <c r="D386" s="48">
        <v>0</v>
      </c>
      <c r="E386" s="83"/>
      <c r="F386" s="63">
        <f t="shared" si="56"/>
        <v>0</v>
      </c>
      <c r="G386" s="48">
        <f>'PNC, Exon. &amp; no Exon.'!B431</f>
        <v>100297.45</v>
      </c>
      <c r="H386" s="48">
        <f>'PNC, Exon. &amp; no Exon.'!C431</f>
        <v>16106</v>
      </c>
      <c r="I386" s="82"/>
      <c r="J386" s="63">
        <f t="shared" si="51"/>
        <v>116403.45</v>
      </c>
      <c r="K386" s="48">
        <f t="shared" si="52"/>
        <v>116403.45</v>
      </c>
      <c r="L386" s="93" t="e">
        <f t="shared" si="53"/>
        <v>#DIV/0!</v>
      </c>
      <c r="M386" s="61">
        <f t="shared" si="54"/>
        <v>0</v>
      </c>
      <c r="N386" s="61">
        <f t="shared" si="55"/>
        <v>1.6361421124861247E-3</v>
      </c>
    </row>
    <row r="387" spans="1:14" ht="15.95" hidden="1" customHeight="1" x14ac:dyDescent="0.2">
      <c r="A387" s="11"/>
      <c r="B387" s="52" t="s">
        <v>81</v>
      </c>
      <c r="C387" s="48">
        <v>37839379.969999999</v>
      </c>
      <c r="D387" s="48">
        <v>4903188.9800000004</v>
      </c>
      <c r="E387" s="82"/>
      <c r="F387" s="63">
        <f t="shared" si="56"/>
        <v>42742568.950000003</v>
      </c>
      <c r="G387" s="48">
        <f>'PNC, Exon. &amp; no Exon.'!B432</f>
        <v>40985530.698275872</v>
      </c>
      <c r="H387" s="48">
        <f>'PNC, Exon. &amp; no Exon.'!C432</f>
        <v>4907667.6500000004</v>
      </c>
      <c r="I387" s="82"/>
      <c r="J387" s="63">
        <f t="shared" si="51"/>
        <v>45893198.34827587</v>
      </c>
      <c r="K387" s="48">
        <f t="shared" si="52"/>
        <v>3150629.3982758671</v>
      </c>
      <c r="L387" s="93">
        <f t="shared" si="53"/>
        <v>7.3711746291184657</v>
      </c>
      <c r="M387" s="61">
        <f t="shared" si="54"/>
        <v>0.65739724840498015</v>
      </c>
      <c r="N387" s="61">
        <f t="shared" si="55"/>
        <v>0.64506502594461612</v>
      </c>
    </row>
    <row r="388" spans="1:14" ht="15.95" hidden="1" customHeight="1" x14ac:dyDescent="0.2">
      <c r="A388" s="11"/>
      <c r="B388" s="52" t="s">
        <v>80</v>
      </c>
      <c r="C388" s="48">
        <v>31597284.030000005</v>
      </c>
      <c r="D388" s="48">
        <v>9471732.540000001</v>
      </c>
      <c r="E388" s="83"/>
      <c r="F388" s="63">
        <f t="shared" si="56"/>
        <v>41069016.570000008</v>
      </c>
      <c r="G388" s="48">
        <f>'PNC, Exon. &amp; no Exon.'!B433</f>
        <v>27202163.490000002</v>
      </c>
      <c r="H388" s="48">
        <f>'PNC, Exon. &amp; no Exon.'!C433</f>
        <v>356183.56</v>
      </c>
      <c r="I388" s="82"/>
      <c r="J388" s="63">
        <f t="shared" si="51"/>
        <v>27558347.050000001</v>
      </c>
      <c r="K388" s="48">
        <f t="shared" si="52"/>
        <v>-13510669.520000007</v>
      </c>
      <c r="L388" s="93">
        <f t="shared" si="53"/>
        <v>-32.89747514886745</v>
      </c>
      <c r="M388" s="61">
        <f t="shared" si="54"/>
        <v>0.6316573652697246</v>
      </c>
      <c r="N388" s="61">
        <f t="shared" si="55"/>
        <v>0.38735425933692491</v>
      </c>
    </row>
    <row r="389" spans="1:14" ht="15.95" hidden="1" customHeight="1" x14ac:dyDescent="0.2">
      <c r="A389" s="11"/>
      <c r="B389" s="52" t="s">
        <v>103</v>
      </c>
      <c r="C389" s="48">
        <v>61600144.420000002</v>
      </c>
      <c r="D389" s="48">
        <v>0</v>
      </c>
      <c r="E389" s="82"/>
      <c r="F389" s="63">
        <f t="shared" si="56"/>
        <v>61600144.420000002</v>
      </c>
      <c r="G389" s="48">
        <f>'PNC, Exon. &amp; no Exon.'!B434</f>
        <v>66519990.820000015</v>
      </c>
      <c r="H389" s="48">
        <f>'PNC, Exon. &amp; no Exon.'!C434</f>
        <v>0</v>
      </c>
      <c r="I389" s="82"/>
      <c r="J389" s="63">
        <f t="shared" si="51"/>
        <v>66519990.820000015</v>
      </c>
      <c r="K389" s="48">
        <f t="shared" si="52"/>
        <v>4919846.4000000134</v>
      </c>
      <c r="L389" s="93">
        <f t="shared" si="53"/>
        <v>7.9867449115957987</v>
      </c>
      <c r="M389" s="61">
        <f t="shared" si="54"/>
        <v>0.94743405550632898</v>
      </c>
      <c r="N389" s="61">
        <f t="shared" si="55"/>
        <v>0.93499082976314241</v>
      </c>
    </row>
    <row r="390" spans="1:14" ht="15.95" hidden="1" customHeight="1" x14ac:dyDescent="0.2">
      <c r="A390" s="11"/>
      <c r="B390" s="52" t="s">
        <v>79</v>
      </c>
      <c r="C390" s="48">
        <v>53338676.390000001</v>
      </c>
      <c r="D390" s="48">
        <v>79974439.189999998</v>
      </c>
      <c r="E390" s="82"/>
      <c r="F390" s="63">
        <f t="shared" si="56"/>
        <v>133313115.58</v>
      </c>
      <c r="G390" s="48">
        <f>'PNC, Exon. &amp; no Exon.'!B435</f>
        <v>39275024.025862075</v>
      </c>
      <c r="H390" s="48">
        <f>'PNC, Exon. &amp; no Exon.'!C435</f>
        <v>87225150.329999998</v>
      </c>
      <c r="I390" s="82"/>
      <c r="J390" s="63">
        <f t="shared" si="51"/>
        <v>126500174.35586208</v>
      </c>
      <c r="K390" s="48">
        <f t="shared" si="52"/>
        <v>-6812941.2241379172</v>
      </c>
      <c r="L390" s="93">
        <f t="shared" si="53"/>
        <v>-5.1104808364106775</v>
      </c>
      <c r="M390" s="61">
        <f t="shared" si="54"/>
        <v>2.0504072991285911</v>
      </c>
      <c r="N390" s="61">
        <f t="shared" si="55"/>
        <v>1.7780595205766092</v>
      </c>
    </row>
    <row r="391" spans="1:14" ht="15.95" hidden="1" customHeight="1" x14ac:dyDescent="0.2">
      <c r="A391" s="11"/>
      <c r="B391" s="52" t="s">
        <v>84</v>
      </c>
      <c r="C391" s="48">
        <v>0</v>
      </c>
      <c r="D391" s="48">
        <v>0</v>
      </c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3" t="e">
        <f t="shared" si="53"/>
        <v>#DIV/0!</v>
      </c>
      <c r="M391" s="61">
        <f t="shared" si="54"/>
        <v>0</v>
      </c>
      <c r="N391" s="61">
        <f t="shared" si="55"/>
        <v>0</v>
      </c>
    </row>
    <row r="392" spans="1:14" ht="15.95" hidden="1" customHeight="1" x14ac:dyDescent="0.2">
      <c r="A392" s="11"/>
      <c r="B392" s="52" t="s">
        <v>97</v>
      </c>
      <c r="C392" s="48">
        <v>2191945.36</v>
      </c>
      <c r="D392" s="48">
        <v>30178366.809999999</v>
      </c>
      <c r="E392" s="82"/>
      <c r="F392" s="63">
        <f t="shared" si="56"/>
        <v>32370312.169999998</v>
      </c>
      <c r="G392" s="48">
        <f>'PNC, Exon. &amp; no Exon.'!B437</f>
        <v>1984999.6293103448</v>
      </c>
      <c r="H392" s="48">
        <f>'PNC, Exon. &amp; no Exon.'!C437</f>
        <v>36669843.880000003</v>
      </c>
      <c r="I392" s="82"/>
      <c r="J392" s="63">
        <f t="shared" si="51"/>
        <v>38654843.50931035</v>
      </c>
      <c r="K392" s="48">
        <f t="shared" si="52"/>
        <v>6284531.3393103518</v>
      </c>
      <c r="L392" s="93">
        <f t="shared" si="53"/>
        <v>19.414490988859537</v>
      </c>
      <c r="M392" s="61">
        <f t="shared" si="54"/>
        <v>0.49786792589518042</v>
      </c>
      <c r="N392" s="61">
        <f t="shared" si="55"/>
        <v>0.54332425127557304</v>
      </c>
    </row>
    <row r="393" spans="1:14" ht="15.95" hidden="1" customHeight="1" x14ac:dyDescent="0.2">
      <c r="A393" s="11"/>
      <c r="B393" s="52" t="s">
        <v>89</v>
      </c>
      <c r="C393" s="48">
        <v>6235710.9900000002</v>
      </c>
      <c r="D393" s="48">
        <v>33837545.210000001</v>
      </c>
      <c r="E393" s="82"/>
      <c r="F393" s="63">
        <f t="shared" si="56"/>
        <v>40073256.200000003</v>
      </c>
      <c r="G393" s="48">
        <f>'PNC, Exon. &amp; no Exon.'!B438</f>
        <v>4519181.9655172424</v>
      </c>
      <c r="H393" s="48">
        <f>'PNC, Exon. &amp; no Exon.'!C438</f>
        <v>116580</v>
      </c>
      <c r="I393" s="82"/>
      <c r="J393" s="63">
        <f t="shared" si="51"/>
        <v>4635761.9655172424</v>
      </c>
      <c r="K393" s="48">
        <f t="shared" si="52"/>
        <v>-35437494.234482758</v>
      </c>
      <c r="L393" s="93">
        <f t="shared" si="53"/>
        <v>-88.431781179994942</v>
      </c>
      <c r="M393" s="61">
        <f t="shared" si="54"/>
        <v>0.61634218549954078</v>
      </c>
      <c r="N393" s="61">
        <f t="shared" si="55"/>
        <v>6.5159283296536405E-2</v>
      </c>
    </row>
    <row r="394" spans="1:14" ht="15.95" hidden="1" customHeight="1" x14ac:dyDescent="0.2">
      <c r="A394" s="11"/>
      <c r="B394" s="52" t="s">
        <v>98</v>
      </c>
      <c r="C394" s="48">
        <v>71979940.359999999</v>
      </c>
      <c r="D394" s="48">
        <v>0</v>
      </c>
      <c r="E394" s="83"/>
      <c r="F394" s="63">
        <f t="shared" si="56"/>
        <v>71979940.359999999</v>
      </c>
      <c r="G394" s="48">
        <f>'PNC, Exon. &amp; no Exon.'!B439</f>
        <v>86224561.491378695</v>
      </c>
      <c r="H394" s="48">
        <f>'PNC, Exon. &amp; no Exon.'!C439</f>
        <v>68452.36</v>
      </c>
      <c r="I394" s="82"/>
      <c r="J394" s="63">
        <f t="shared" si="51"/>
        <v>86293013.851378694</v>
      </c>
      <c r="K394" s="48">
        <f t="shared" si="52"/>
        <v>14313073.491378695</v>
      </c>
      <c r="L394" s="93">
        <f t="shared" si="53"/>
        <v>19.884808767266801</v>
      </c>
      <c r="M394" s="61">
        <f t="shared" si="54"/>
        <v>1.1070793332139803</v>
      </c>
      <c r="N394" s="61">
        <f t="shared" si="55"/>
        <v>1.2129162320840936</v>
      </c>
    </row>
    <row r="395" spans="1:14" ht="15.95" hidden="1" customHeight="1" x14ac:dyDescent="0.2">
      <c r="A395" s="11"/>
      <c r="B395" s="51" t="s">
        <v>111</v>
      </c>
      <c r="C395" s="48">
        <v>50828556.170000002</v>
      </c>
      <c r="D395" s="48">
        <v>20069.62</v>
      </c>
      <c r="E395" s="83"/>
      <c r="F395" s="63">
        <f t="shared" si="56"/>
        <v>50848625.789999999</v>
      </c>
      <c r="G395" s="48">
        <f>'PNC, Exon. &amp; no Exon.'!B440</f>
        <v>44430975.715517253</v>
      </c>
      <c r="H395" s="48">
        <f>'PNC, Exon. &amp; no Exon.'!C440</f>
        <v>0</v>
      </c>
      <c r="I395" s="82"/>
      <c r="J395" s="63">
        <f t="shared" si="51"/>
        <v>44430975.715517253</v>
      </c>
      <c r="K395" s="48">
        <f t="shared" si="52"/>
        <v>-6417650.0744827464</v>
      </c>
      <c r="L395" s="93">
        <f t="shared" si="53"/>
        <v>-12.621088524569046</v>
      </c>
      <c r="M395" s="61">
        <f t="shared" si="54"/>
        <v>0.78207153899954129</v>
      </c>
      <c r="N395" s="61">
        <f t="shared" si="55"/>
        <v>0.62451233590590416</v>
      </c>
    </row>
    <row r="396" spans="1:14" ht="15.95" hidden="1" customHeight="1" x14ac:dyDescent="0.2">
      <c r="A396" s="11"/>
      <c r="B396" s="52" t="s">
        <v>102</v>
      </c>
      <c r="C396" s="48">
        <v>0</v>
      </c>
      <c r="D396" s="48">
        <v>0</v>
      </c>
      <c r="E396" s="83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3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5460238.1699999999</v>
      </c>
      <c r="D397" s="48">
        <v>0</v>
      </c>
      <c r="E397" s="83"/>
      <c r="F397" s="63">
        <f t="shared" si="56"/>
        <v>5460238.1699999999</v>
      </c>
      <c r="G397" s="48">
        <f>'PNC, Exon. &amp; no Exon.'!B442</f>
        <v>5881017.1896551736</v>
      </c>
      <c r="H397" s="48">
        <f>'PNC, Exon. &amp; no Exon.'!C442</f>
        <v>0</v>
      </c>
      <c r="I397" s="82"/>
      <c r="J397" s="63">
        <f t="shared" si="51"/>
        <v>5881017.1896551736</v>
      </c>
      <c r="K397" s="48">
        <f t="shared" si="52"/>
        <v>420779.01965517364</v>
      </c>
      <c r="L397" s="93">
        <f t="shared" si="53"/>
        <v>7.7062392986270352</v>
      </c>
      <c r="M397" s="61">
        <f t="shared" si="54"/>
        <v>8.3980575729850793E-2</v>
      </c>
      <c r="N397" s="61">
        <f t="shared" si="55"/>
        <v>8.2662325629091135E-2</v>
      </c>
    </row>
    <row r="398" spans="1:14" ht="15.95" hidden="1" customHeight="1" x14ac:dyDescent="0.2">
      <c r="A398" s="11"/>
      <c r="B398" s="52" t="s">
        <v>101</v>
      </c>
      <c r="C398" s="48">
        <v>0</v>
      </c>
      <c r="D398" s="48">
        <v>0</v>
      </c>
      <c r="E398" s="83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3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110</v>
      </c>
      <c r="C399" s="48">
        <v>38960863.930000007</v>
      </c>
      <c r="D399" s="48">
        <v>425024.13</v>
      </c>
      <c r="E399" s="82"/>
      <c r="F399" s="63">
        <f t="shared" si="56"/>
        <v>39385888.06000001</v>
      </c>
      <c r="G399" s="48">
        <f>'PNC, Exon. &amp; no Exon.'!B444</f>
        <v>44730607.719999999</v>
      </c>
      <c r="H399" s="48">
        <f>'PNC, Exon. &amp; no Exon.'!C444</f>
        <v>373339.42</v>
      </c>
      <c r="I399" s="82"/>
      <c r="J399" s="63">
        <f t="shared" si="51"/>
        <v>45103947.140000001</v>
      </c>
      <c r="K399" s="48">
        <f t="shared" si="52"/>
        <v>5718059.0799999908</v>
      </c>
      <c r="L399" s="93">
        <f t="shared" si="53"/>
        <v>14.518040246519682</v>
      </c>
      <c r="M399" s="61">
        <f t="shared" si="54"/>
        <v>0.60577019754987305</v>
      </c>
      <c r="N399" s="61">
        <f t="shared" si="55"/>
        <v>0.63397147898195561</v>
      </c>
    </row>
    <row r="400" spans="1:14" ht="15.95" hidden="1" customHeight="1" x14ac:dyDescent="0.2">
      <c r="A400" s="11"/>
      <c r="B400" s="52" t="s">
        <v>112</v>
      </c>
      <c r="C400" s="48">
        <v>80005391.449999988</v>
      </c>
      <c r="D400" s="48">
        <v>1187660306.2100003</v>
      </c>
      <c r="E400" s="82"/>
      <c r="F400" s="63">
        <f t="shared" si="56"/>
        <v>1267665697.6600003</v>
      </c>
      <c r="G400" s="48">
        <f>'PNC, Exon. &amp; no Exon.'!B445</f>
        <v>92329565.069999993</v>
      </c>
      <c r="H400" s="48">
        <f>'PNC, Exon. &amp; no Exon.'!C445</f>
        <v>994308210.00999987</v>
      </c>
      <c r="I400" s="82"/>
      <c r="J400" s="63">
        <f t="shared" si="51"/>
        <v>1086637775.0799999</v>
      </c>
      <c r="K400" s="48">
        <f t="shared" si="52"/>
        <v>-181027922.5800004</v>
      </c>
      <c r="L400" s="93">
        <f t="shared" si="53"/>
        <v>-14.280415011162805</v>
      </c>
      <c r="M400" s="61">
        <f t="shared" si="54"/>
        <v>19.497188915198876</v>
      </c>
      <c r="N400" s="61">
        <f t="shared" si="55"/>
        <v>15.273549236097503</v>
      </c>
    </row>
    <row r="401" spans="1:14" ht="15.95" hidden="1" customHeight="1" x14ac:dyDescent="0.2">
      <c r="A401" s="11"/>
      <c r="B401" s="52" t="s">
        <v>115</v>
      </c>
      <c r="C401" s="48">
        <v>27475651.359999999</v>
      </c>
      <c r="D401" s="48">
        <v>399446.13</v>
      </c>
      <c r="E401" s="82"/>
      <c r="F401" s="63">
        <f t="shared" si="56"/>
        <v>27875097.489999998</v>
      </c>
      <c r="G401" s="48">
        <f>'PNC, Exon. &amp; no Exon.'!B446</f>
        <v>21416608.640000001</v>
      </c>
      <c r="H401" s="48">
        <f>'PNC, Exon. &amp; no Exon.'!C446</f>
        <v>11363656.369999999</v>
      </c>
      <c r="I401" s="82"/>
      <c r="J401" s="63">
        <f t="shared" si="51"/>
        <v>32780265.009999998</v>
      </c>
      <c r="K401" s="48">
        <f t="shared" si="52"/>
        <v>4905167.5199999996</v>
      </c>
      <c r="L401" s="93">
        <f t="shared" si="53"/>
        <v>17.5969519810996</v>
      </c>
      <c r="M401" s="61">
        <f t="shared" si="54"/>
        <v>0.42872978482840035</v>
      </c>
      <c r="N401" s="61">
        <f t="shared" si="55"/>
        <v>0.46075242650725906</v>
      </c>
    </row>
    <row r="402" spans="1:14" ht="15.95" hidden="1" customHeight="1" x14ac:dyDescent="0.2">
      <c r="A402" s="11"/>
      <c r="B402" s="52" t="s">
        <v>119</v>
      </c>
      <c r="C402" s="48">
        <v>21822448.18</v>
      </c>
      <c r="D402" s="48">
        <v>4320.6000000000004</v>
      </c>
      <c r="E402" s="82"/>
      <c r="F402" s="63">
        <f t="shared" ref="F402:F410" si="57">(C402+D402)</f>
        <v>21826768.780000001</v>
      </c>
      <c r="G402" s="48">
        <f>'PNC, Exon. &amp; no Exon.'!B447</f>
        <v>26004278.672413789</v>
      </c>
      <c r="H402" s="48">
        <f>'PNC, Exon. &amp; no Exon.'!C447</f>
        <v>839340</v>
      </c>
      <c r="I402" s="82"/>
      <c r="J402" s="63">
        <f t="shared" si="51"/>
        <v>26843618.672413789</v>
      </c>
      <c r="K402" s="48">
        <f t="shared" si="52"/>
        <v>5016849.8924137875</v>
      </c>
      <c r="L402" s="93">
        <f t="shared" si="53"/>
        <v>22.984849214194071</v>
      </c>
      <c r="M402" s="61">
        <f t="shared" si="54"/>
        <v>0.33570414904936885</v>
      </c>
      <c r="N402" s="61">
        <f t="shared" si="55"/>
        <v>0.37730818941753946</v>
      </c>
    </row>
    <row r="403" spans="1:14" ht="15.95" hidden="1" customHeight="1" x14ac:dyDescent="0.2">
      <c r="A403" s="11"/>
      <c r="B403" s="52" t="s">
        <v>99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3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105</v>
      </c>
      <c r="C404" s="48">
        <v>0</v>
      </c>
      <c r="D404" s="48">
        <v>23949780.789999999</v>
      </c>
      <c r="E404" s="82"/>
      <c r="F404" s="63">
        <f t="shared" si="57"/>
        <v>23949780.789999999</v>
      </c>
      <c r="G404" s="48">
        <f>'PNC, Exon. &amp; no Exon.'!B449</f>
        <v>0</v>
      </c>
      <c r="H404" s="48">
        <f>'PNC, Exon. &amp; no Exon.'!C449</f>
        <v>38828778</v>
      </c>
      <c r="I404" s="82"/>
      <c r="J404" s="63">
        <f t="shared" si="51"/>
        <v>38828778</v>
      </c>
      <c r="K404" s="48">
        <f t="shared" si="52"/>
        <v>14878997.210000001</v>
      </c>
      <c r="L404" s="93">
        <f t="shared" si="53"/>
        <v>62.12581793739249</v>
      </c>
      <c r="M404" s="61">
        <f t="shared" si="54"/>
        <v>0.36835689519893611</v>
      </c>
      <c r="N404" s="61">
        <f t="shared" si="55"/>
        <v>0.54576903744841554</v>
      </c>
    </row>
    <row r="405" spans="1:14" ht="15.95" hidden="1" customHeight="1" x14ac:dyDescent="0.2">
      <c r="A405" s="11"/>
      <c r="B405" s="52" t="s">
        <v>118</v>
      </c>
      <c r="C405" s="48">
        <v>10693045.889999999</v>
      </c>
      <c r="D405" s="48">
        <v>0</v>
      </c>
      <c r="E405" s="83"/>
      <c r="F405" s="63">
        <f t="shared" si="57"/>
        <v>10693045.889999999</v>
      </c>
      <c r="G405" s="48">
        <f>'PNC, Exon. &amp; no Exon.'!B450</f>
        <v>7977159.1700000009</v>
      </c>
      <c r="H405" s="48">
        <f>'PNC, Exon. &amp; no Exon.'!C450</f>
        <v>105504.9</v>
      </c>
      <c r="I405" s="82"/>
      <c r="J405" s="63">
        <f t="shared" si="51"/>
        <v>8082664.0700000012</v>
      </c>
      <c r="K405" s="48">
        <f t="shared" si="52"/>
        <v>-2610381.8199999975</v>
      </c>
      <c r="L405" s="93">
        <f t="shared" si="53"/>
        <v>-24.411957517560019</v>
      </c>
      <c r="M405" s="61">
        <f t="shared" si="54"/>
        <v>0.16446318314131608</v>
      </c>
      <c r="N405" s="61">
        <f t="shared" si="55"/>
        <v>0.11360820547849314</v>
      </c>
    </row>
    <row r="406" spans="1:14" ht="15.95" hidden="1" customHeight="1" x14ac:dyDescent="0.2">
      <c r="A406" s="11"/>
      <c r="B406" s="52" t="s">
        <v>114</v>
      </c>
      <c r="C406" s="48">
        <v>15803386.880000001</v>
      </c>
      <c r="D406" s="48">
        <v>829294.53</v>
      </c>
      <c r="E406" s="83"/>
      <c r="F406" s="63">
        <f t="shared" si="57"/>
        <v>16632681.41</v>
      </c>
      <c r="G406" s="48">
        <f>'PNC, Exon. &amp; no Exon.'!B451</f>
        <v>22601047.32</v>
      </c>
      <c r="H406" s="48">
        <f>'PNC, Exon. &amp; no Exon.'!C451</f>
        <v>0</v>
      </c>
      <c r="I406" s="82"/>
      <c r="J406" s="63">
        <f t="shared" si="51"/>
        <v>22601047.32</v>
      </c>
      <c r="K406" s="48">
        <f t="shared" si="52"/>
        <v>5968365.9100000001</v>
      </c>
      <c r="L406" s="93">
        <f t="shared" si="53"/>
        <v>35.883365783773527</v>
      </c>
      <c r="M406" s="61">
        <f t="shared" si="54"/>
        <v>0.25581707560258066</v>
      </c>
      <c r="N406" s="61">
        <f t="shared" si="55"/>
        <v>0.31767550967384273</v>
      </c>
    </row>
    <row r="407" spans="1:14" ht="15.95" hidden="1" customHeight="1" x14ac:dyDescent="0.2">
      <c r="A407" s="11"/>
      <c r="B407" s="52" t="s">
        <v>116</v>
      </c>
      <c r="C407" s="48">
        <v>0</v>
      </c>
      <c r="D407" s="48">
        <v>0</v>
      </c>
      <c r="E407" s="83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3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121</v>
      </c>
      <c r="C408" s="48">
        <v>940462.63</v>
      </c>
      <c r="D408" s="48">
        <v>0</v>
      </c>
      <c r="E408" s="83"/>
      <c r="F408" s="63">
        <f t="shared" si="57"/>
        <v>940462.63</v>
      </c>
      <c r="G408" s="48">
        <f>'PNC, Exon. &amp; no Exon.'!B453</f>
        <v>1181999.6637931035</v>
      </c>
      <c r="H408" s="48">
        <f>'PNC, Exon. &amp; no Exon.'!C453</f>
        <v>0</v>
      </c>
      <c r="I408" s="82"/>
      <c r="J408" s="63">
        <f t="shared" si="51"/>
        <v>1181999.6637931035</v>
      </c>
      <c r="K408" s="48">
        <f t="shared" si="52"/>
        <v>241537.03379310353</v>
      </c>
      <c r="L408" s="93">
        <f t="shared" si="53"/>
        <v>25.682789096373082</v>
      </c>
      <c r="M408" s="61">
        <f t="shared" si="54"/>
        <v>1.446467913318324E-2</v>
      </c>
      <c r="N408" s="61">
        <f t="shared" si="55"/>
        <v>1.6613935642597687E-2</v>
      </c>
    </row>
    <row r="409" spans="1:14" ht="15.95" hidden="1" customHeight="1" x14ac:dyDescent="0.2">
      <c r="A409" s="11"/>
      <c r="B409" s="52" t="s">
        <v>123</v>
      </c>
      <c r="C409" s="48">
        <v>775.86</v>
      </c>
      <c r="D409" s="48">
        <v>0</v>
      </c>
      <c r="E409" s="83"/>
      <c r="F409" s="63">
        <f t="shared" si="57"/>
        <v>775.86</v>
      </c>
      <c r="G409" s="48">
        <f>'PNC, Exon. &amp; no Exon.'!B454</f>
        <v>722426.18965517252</v>
      </c>
      <c r="H409" s="48">
        <f>'PNC, Exon. &amp; no Exon.'!C454</f>
        <v>0</v>
      </c>
      <c r="I409" s="82"/>
      <c r="J409" s="63">
        <f t="shared" si="51"/>
        <v>722426.18965517252</v>
      </c>
      <c r="K409" s="48">
        <f t="shared" si="52"/>
        <v>721650.32965517254</v>
      </c>
      <c r="L409" s="93">
        <f t="shared" si="53"/>
        <v>93012.957190108078</v>
      </c>
      <c r="M409" s="61">
        <f t="shared" si="54"/>
        <v>1.1933026995736717E-5</v>
      </c>
      <c r="N409" s="61">
        <f t="shared" si="55"/>
        <v>1.0154268727067074E-2</v>
      </c>
    </row>
    <row r="410" spans="1:14" ht="15.95" hidden="1" customHeight="1" x14ac:dyDescent="0.2">
      <c r="A410" s="11"/>
      <c r="B410" s="52" t="s">
        <v>100</v>
      </c>
      <c r="C410" s="48">
        <v>3842224.4499999997</v>
      </c>
      <c r="D410" s="48">
        <v>82771275.060000002</v>
      </c>
      <c r="E410" s="83"/>
      <c r="F410" s="63">
        <f t="shared" si="57"/>
        <v>86613499.510000005</v>
      </c>
      <c r="G410" s="48">
        <f>'PNC, Exon. &amp; no Exon.'!B455</f>
        <v>1576757.27</v>
      </c>
      <c r="H410" s="48">
        <f>'PNC, Exon. &amp; no Exon.'!C455</f>
        <v>176437407.06999999</v>
      </c>
      <c r="I410" s="82"/>
      <c r="J410" s="63">
        <f t="shared" si="51"/>
        <v>178014164.34</v>
      </c>
      <c r="K410" s="48">
        <f t="shared" si="52"/>
        <v>91400664.829999998</v>
      </c>
      <c r="L410" s="93">
        <f t="shared" si="53"/>
        <v>105.5270429518291</v>
      </c>
      <c r="M410" s="61">
        <f t="shared" si="54"/>
        <v>1.3321491349574135</v>
      </c>
      <c r="N410" s="61">
        <f t="shared" si="55"/>
        <v>2.5021291971646873</v>
      </c>
    </row>
    <row r="411" spans="1:14" ht="15.95" hidden="1" customHeight="1" x14ac:dyDescent="0.2">
      <c r="A411" s="11"/>
      <c r="B411" s="52" t="s">
        <v>106</v>
      </c>
      <c r="C411" s="48">
        <v>25281982.960000001</v>
      </c>
      <c r="D411" s="48">
        <v>0</v>
      </c>
      <c r="E411" s="83"/>
      <c r="F411" s="63">
        <f>(C411+D411)</f>
        <v>25281982.960000001</v>
      </c>
      <c r="G411" s="48">
        <f>'PNC, Exon. &amp; no Exon.'!B456</f>
        <v>29848077.280000001</v>
      </c>
      <c r="H411" s="48">
        <f>'PNC, Exon. &amp; no Exon.'!C456</f>
        <v>0</v>
      </c>
      <c r="I411" s="82"/>
      <c r="J411" s="63">
        <f>(G411+H411)</f>
        <v>29848077.280000001</v>
      </c>
      <c r="K411" s="48">
        <f>J411-F411</f>
        <v>4566094.32</v>
      </c>
      <c r="L411" s="93">
        <f>K411/F411*100</f>
        <v>18.060665285726465</v>
      </c>
      <c r="M411" s="61">
        <f>(F411/$F$412*100)</f>
        <v>0.38884668002917488</v>
      </c>
      <c r="N411" s="61">
        <f>(J411/$J$412*100)</f>
        <v>0.41953821999733099</v>
      </c>
    </row>
    <row r="412" spans="1:14" ht="20.25" hidden="1" customHeight="1" x14ac:dyDescent="0.2">
      <c r="A412" s="8"/>
      <c r="B412" s="55" t="s">
        <v>21</v>
      </c>
      <c r="C412" s="66">
        <f>SUM(C374:C411)</f>
        <v>3858460203.8899999</v>
      </c>
      <c r="D412" s="66">
        <f>SUM(D374:D411)</f>
        <v>2643326813.5800004</v>
      </c>
      <c r="E412" s="66"/>
      <c r="F412" s="66">
        <f>SUM(F374:F411)</f>
        <v>6501787017.4699993</v>
      </c>
      <c r="G412" s="66">
        <f>SUM(G374:G411)</f>
        <v>4479778309.0731039</v>
      </c>
      <c r="H412" s="66">
        <f>SUM(H374:H411)</f>
        <v>2634728989.02</v>
      </c>
      <c r="I412" s="66"/>
      <c r="J412" s="66">
        <f>SUM(J374:J411)</f>
        <v>7114507298.0931015</v>
      </c>
      <c r="K412" s="66">
        <f>J412-F412</f>
        <v>612720280.62310219</v>
      </c>
      <c r="L412" s="94">
        <f>K412/F412*100</f>
        <v>9.4238749897028509</v>
      </c>
      <c r="M412" s="67">
        <f>SUM(M374:M411)</f>
        <v>100.00000000000007</v>
      </c>
      <c r="N412" s="67">
        <f>SUM(N374:N411)</f>
        <v>100.00000000000006</v>
      </c>
    </row>
    <row r="413" spans="1:14" hidden="1" x14ac:dyDescent="0.2">
      <c r="B413" s="81" t="s">
        <v>94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x14ac:dyDescent="0.2">
      <c r="A421" s="189" t="s">
        <v>153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x14ac:dyDescent="0.2">
      <c r="A422" s="187" t="s">
        <v>109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90" t="s">
        <v>33</v>
      </c>
      <c r="C424" s="190" t="s">
        <v>120</v>
      </c>
      <c r="D424" s="190"/>
      <c r="E424" s="190" t="s">
        <v>52</v>
      </c>
      <c r="F424" s="190"/>
      <c r="G424" s="190" t="s">
        <v>158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customHeight="1" x14ac:dyDescent="0.2">
      <c r="A425" s="95"/>
      <c r="B425" s="190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5.95" customHeight="1" x14ac:dyDescent="0.2">
      <c r="A426" s="96"/>
      <c r="B426" s="102" t="s">
        <v>87</v>
      </c>
      <c r="C426" s="48">
        <v>972239503.43000007</v>
      </c>
      <c r="D426" s="48">
        <v>555533074.74000013</v>
      </c>
      <c r="E426" s="82">
        <v>1</v>
      </c>
      <c r="F426" s="63">
        <f t="shared" ref="F426:F463" si="58">(C426+D426)</f>
        <v>1527772578.1700001</v>
      </c>
      <c r="G426" s="48">
        <v>995886598.45999992</v>
      </c>
      <c r="H426" s="48">
        <v>477254435.21999991</v>
      </c>
      <c r="I426" s="82">
        <v>1</v>
      </c>
      <c r="J426" s="63">
        <f t="shared" ref="J426:J463" si="59">(G426+H426)</f>
        <v>1473141033.6799998</v>
      </c>
      <c r="K426" s="48">
        <f>J426-F426</f>
        <v>-54631544.490000248</v>
      </c>
      <c r="L426" s="93">
        <f>K426/F426*100</f>
        <v>-3.5758950822012476</v>
      </c>
      <c r="M426" s="61">
        <f>(F426/$F$464*100)</f>
        <v>25.863406802811816</v>
      </c>
      <c r="N426" s="61">
        <f>(J426/$J$464*100)</f>
        <v>23.104417407753225</v>
      </c>
    </row>
    <row r="427" spans="1:14" ht="15.95" customHeight="1" x14ac:dyDescent="0.2">
      <c r="A427" s="97"/>
      <c r="B427" s="52" t="s">
        <v>117</v>
      </c>
      <c r="C427" s="48">
        <v>630389085.21000004</v>
      </c>
      <c r="D427" s="48">
        <v>83401144.749999985</v>
      </c>
      <c r="E427" s="82">
        <v>3</v>
      </c>
      <c r="F427" s="63">
        <f t="shared" si="58"/>
        <v>713790229.96000004</v>
      </c>
      <c r="G427" s="48">
        <v>881370347.58000016</v>
      </c>
      <c r="H427" s="48">
        <v>115877228.79000002</v>
      </c>
      <c r="I427" s="82">
        <v>2</v>
      </c>
      <c r="J427" s="63">
        <f t="shared" si="59"/>
        <v>997247576.37000012</v>
      </c>
      <c r="K427" s="48">
        <f t="shared" ref="K427:K462" si="60">J427-F427</f>
        <v>283457346.41000009</v>
      </c>
      <c r="L427" s="93">
        <f t="shared" ref="L427:L462" si="61">K427/F427*100</f>
        <v>39.711575545925406</v>
      </c>
      <c r="M427" s="61">
        <f t="shared" ref="M427:M462" si="62">(F427/$F$464*100)</f>
        <v>12.083635583668565</v>
      </c>
      <c r="N427" s="61">
        <f t="shared" ref="N427:N462" si="63">(J427/$J$464*100)</f>
        <v>15.640609918905934</v>
      </c>
    </row>
    <row r="428" spans="1:14" ht="15.95" customHeight="1" x14ac:dyDescent="0.2">
      <c r="A428" s="97"/>
      <c r="B428" s="52" t="s">
        <v>112</v>
      </c>
      <c r="C428" s="48">
        <v>82930642.449999988</v>
      </c>
      <c r="D428" s="48">
        <v>818556494.25999999</v>
      </c>
      <c r="E428" s="82">
        <v>2</v>
      </c>
      <c r="F428" s="63">
        <f t="shared" si="58"/>
        <v>901487136.71000004</v>
      </c>
      <c r="G428" s="48">
        <v>85633392.219999984</v>
      </c>
      <c r="H428" s="48">
        <v>859112642.96999991</v>
      </c>
      <c r="I428" s="82">
        <v>3</v>
      </c>
      <c r="J428" s="63">
        <f t="shared" si="59"/>
        <v>944746035.18999994</v>
      </c>
      <c r="K428" s="48">
        <f t="shared" si="60"/>
        <v>43258898.4799999</v>
      </c>
      <c r="L428" s="93">
        <f t="shared" si="61"/>
        <v>4.7986151680293894</v>
      </c>
      <c r="M428" s="61">
        <f t="shared" si="62"/>
        <v>15.261125168354978</v>
      </c>
      <c r="N428" s="61">
        <f t="shared" si="63"/>
        <v>14.817187385529836</v>
      </c>
    </row>
    <row r="429" spans="1:14" ht="15.95" customHeight="1" x14ac:dyDescent="0.2">
      <c r="A429" s="97"/>
      <c r="B429" s="52" t="s">
        <v>96</v>
      </c>
      <c r="C429" s="48">
        <v>528605089.12</v>
      </c>
      <c r="D429" s="48">
        <v>139745913.13000005</v>
      </c>
      <c r="E429" s="82">
        <v>4</v>
      </c>
      <c r="F429" s="63">
        <f t="shared" si="58"/>
        <v>668351002.25</v>
      </c>
      <c r="G429" s="48">
        <v>661894569.48999989</v>
      </c>
      <c r="H429" s="48">
        <v>124815784.97000001</v>
      </c>
      <c r="I429" s="82">
        <v>4</v>
      </c>
      <c r="J429" s="63">
        <f t="shared" si="59"/>
        <v>786710354.45999992</v>
      </c>
      <c r="K429" s="48">
        <f t="shared" si="60"/>
        <v>118359352.20999992</v>
      </c>
      <c r="L429" s="93">
        <f t="shared" si="61"/>
        <v>17.709160577532433</v>
      </c>
      <c r="M429" s="61">
        <f t="shared" si="62"/>
        <v>11.314402487158201</v>
      </c>
      <c r="N429" s="61">
        <f t="shared" si="63"/>
        <v>12.338590802157835</v>
      </c>
    </row>
    <row r="430" spans="1:14" ht="15.95" customHeight="1" x14ac:dyDescent="0.2">
      <c r="A430" s="97"/>
      <c r="B430" s="52" t="s">
        <v>88</v>
      </c>
      <c r="C430" s="48">
        <v>403961421.06000006</v>
      </c>
      <c r="D430" s="48">
        <v>172110765.79000002</v>
      </c>
      <c r="E430" s="82">
        <v>5</v>
      </c>
      <c r="F430" s="63">
        <f t="shared" si="58"/>
        <v>576072186.85000014</v>
      </c>
      <c r="G430" s="48">
        <v>386482586.33000004</v>
      </c>
      <c r="H430" s="48">
        <v>192650243.28999999</v>
      </c>
      <c r="I430" s="82">
        <v>5</v>
      </c>
      <c r="J430" s="63">
        <f t="shared" si="59"/>
        <v>579132829.62</v>
      </c>
      <c r="K430" s="48">
        <f t="shared" si="60"/>
        <v>3060642.7699998617</v>
      </c>
      <c r="L430" s="93">
        <f t="shared" si="61"/>
        <v>0.53129500778984906</v>
      </c>
      <c r="M430" s="61">
        <f t="shared" si="62"/>
        <v>9.7522298339282631</v>
      </c>
      <c r="N430" s="61">
        <f t="shared" si="63"/>
        <v>9.0829909181528308</v>
      </c>
    </row>
    <row r="431" spans="1:14" ht="15.95" customHeight="1" x14ac:dyDescent="0.2">
      <c r="A431" s="97"/>
      <c r="B431" s="52" t="s">
        <v>93</v>
      </c>
      <c r="C431" s="48">
        <v>369343219.88</v>
      </c>
      <c r="D431" s="48">
        <v>22351393.860000007</v>
      </c>
      <c r="E431" s="82">
        <v>6</v>
      </c>
      <c r="F431" s="63">
        <f t="shared" si="58"/>
        <v>391694613.74000001</v>
      </c>
      <c r="G431" s="48">
        <v>384547136.65999997</v>
      </c>
      <c r="H431" s="48">
        <v>16169378.859999999</v>
      </c>
      <c r="I431" s="82">
        <v>6</v>
      </c>
      <c r="J431" s="63">
        <f t="shared" si="59"/>
        <v>400716515.51999998</v>
      </c>
      <c r="K431" s="48">
        <f t="shared" si="60"/>
        <v>9021901.7799999714</v>
      </c>
      <c r="L431" s="93">
        <f t="shared" si="61"/>
        <v>2.3032999340625477</v>
      </c>
      <c r="M431" s="61">
        <f t="shared" si="62"/>
        <v>6.6309326940286297</v>
      </c>
      <c r="N431" s="61">
        <f t="shared" si="63"/>
        <v>6.2847489989649032</v>
      </c>
    </row>
    <row r="432" spans="1:14" ht="15.95" customHeight="1" x14ac:dyDescent="0.2">
      <c r="A432" s="11"/>
      <c r="B432" s="52" t="s">
        <v>92</v>
      </c>
      <c r="C432" s="48">
        <v>9190105.4499999993</v>
      </c>
      <c r="D432" s="48">
        <v>164423934.38999999</v>
      </c>
      <c r="E432" s="82">
        <v>7</v>
      </c>
      <c r="F432" s="63">
        <f t="shared" si="58"/>
        <v>173614039.83999997</v>
      </c>
      <c r="G432" s="48">
        <v>10476787.241379311</v>
      </c>
      <c r="H432" s="48">
        <v>173668916.06999999</v>
      </c>
      <c r="I432" s="82">
        <v>7</v>
      </c>
      <c r="J432" s="63">
        <f t="shared" si="59"/>
        <v>184145703.31137931</v>
      </c>
      <c r="K432" s="48">
        <f t="shared" si="60"/>
        <v>10531663.47137934</v>
      </c>
      <c r="L432" s="93">
        <f t="shared" si="61"/>
        <v>6.0661358269671961</v>
      </c>
      <c r="M432" s="61">
        <f t="shared" si="62"/>
        <v>2.939083082928494</v>
      </c>
      <c r="N432" s="61">
        <f t="shared" si="63"/>
        <v>2.8881003894937227</v>
      </c>
    </row>
    <row r="433" spans="1:14" ht="15.95" customHeight="1" x14ac:dyDescent="0.2">
      <c r="A433" s="97"/>
      <c r="B433" s="52" t="s">
        <v>122</v>
      </c>
      <c r="C433" s="48">
        <v>46853012.420000002</v>
      </c>
      <c r="D433" s="48">
        <v>91169107.640000001</v>
      </c>
      <c r="E433" s="82">
        <v>8</v>
      </c>
      <c r="F433" s="63">
        <f t="shared" si="58"/>
        <v>138022120.06</v>
      </c>
      <c r="G433" s="48">
        <v>53431227.86410509</v>
      </c>
      <c r="H433" s="48">
        <v>79215577.290000007</v>
      </c>
      <c r="I433" s="82">
        <v>8</v>
      </c>
      <c r="J433" s="63">
        <f t="shared" si="59"/>
        <v>132646805.1541051</v>
      </c>
      <c r="K433" s="48">
        <f t="shared" si="60"/>
        <v>-5375314.9058949053</v>
      </c>
      <c r="L433" s="93">
        <f t="shared" si="61"/>
        <v>-3.8945314733306415</v>
      </c>
      <c r="M433" s="61">
        <f t="shared" si="62"/>
        <v>2.3365534176390352</v>
      </c>
      <c r="N433" s="61">
        <f t="shared" si="63"/>
        <v>2.0804030870211205</v>
      </c>
    </row>
    <row r="434" spans="1:14" ht="15.95" customHeight="1" x14ac:dyDescent="0.2">
      <c r="A434" s="97"/>
      <c r="B434" s="52" t="s">
        <v>79</v>
      </c>
      <c r="C434" s="48">
        <v>52811346.659999996</v>
      </c>
      <c r="D434" s="48">
        <v>80031185.090000004</v>
      </c>
      <c r="E434" s="82">
        <v>9</v>
      </c>
      <c r="F434" s="63">
        <f t="shared" si="58"/>
        <v>132842531.75</v>
      </c>
      <c r="G434" s="48">
        <v>34209565.726896554</v>
      </c>
      <c r="H434" s="48">
        <v>87126092.409999996</v>
      </c>
      <c r="I434" s="82">
        <v>9</v>
      </c>
      <c r="J434" s="63">
        <f t="shared" si="59"/>
        <v>121335658.13689655</v>
      </c>
      <c r="K434" s="48">
        <f t="shared" si="60"/>
        <v>-11506873.613103449</v>
      </c>
      <c r="L434" s="93">
        <f t="shared" si="61"/>
        <v>-8.6620402829709313</v>
      </c>
      <c r="M434" s="61">
        <f t="shared" si="62"/>
        <v>2.2488690322489782</v>
      </c>
      <c r="N434" s="61">
        <f t="shared" si="63"/>
        <v>1.9030015646473859</v>
      </c>
    </row>
    <row r="435" spans="1:14" ht="15.95" customHeight="1" x14ac:dyDescent="0.2">
      <c r="A435" s="97"/>
      <c r="B435" s="52" t="s">
        <v>90</v>
      </c>
      <c r="C435" s="48">
        <v>88286017.900000006</v>
      </c>
      <c r="D435" s="48">
        <v>752413.69000000006</v>
      </c>
      <c r="E435" s="82">
        <v>10</v>
      </c>
      <c r="F435" s="63">
        <f t="shared" si="58"/>
        <v>89038431.590000004</v>
      </c>
      <c r="G435" s="48">
        <v>102144870.0862069</v>
      </c>
      <c r="H435" s="48">
        <v>346254.49</v>
      </c>
      <c r="I435" s="82">
        <v>10</v>
      </c>
      <c r="J435" s="63">
        <f t="shared" si="59"/>
        <v>102491124.57620689</v>
      </c>
      <c r="K435" s="48">
        <f t="shared" si="60"/>
        <v>13452692.986206889</v>
      </c>
      <c r="L435" s="93">
        <f t="shared" si="61"/>
        <v>15.108861135552365</v>
      </c>
      <c r="M435" s="61">
        <f t="shared" si="62"/>
        <v>1.5073167369287974</v>
      </c>
      <c r="N435" s="61">
        <f t="shared" si="63"/>
        <v>1.6074480777195583</v>
      </c>
    </row>
    <row r="436" spans="1:14" ht="15.95" customHeight="1" x14ac:dyDescent="0.2">
      <c r="A436" s="97"/>
      <c r="B436" s="52" t="s">
        <v>78</v>
      </c>
      <c r="C436" s="48">
        <v>85901082.430000007</v>
      </c>
      <c r="D436" s="48">
        <v>9536</v>
      </c>
      <c r="E436" s="82">
        <v>11</v>
      </c>
      <c r="F436" s="63">
        <f t="shared" si="58"/>
        <v>85910618.430000007</v>
      </c>
      <c r="G436" s="48">
        <v>99165802.129310355</v>
      </c>
      <c r="H436" s="48">
        <v>2536.67</v>
      </c>
      <c r="I436" s="82">
        <v>11</v>
      </c>
      <c r="J436" s="63">
        <f t="shared" si="59"/>
        <v>99168338.799310356</v>
      </c>
      <c r="K436" s="48">
        <f t="shared" si="60"/>
        <v>13257720.369310349</v>
      </c>
      <c r="L436" s="93">
        <f t="shared" si="61"/>
        <v>15.431992705433432</v>
      </c>
      <c r="M436" s="61">
        <f t="shared" si="62"/>
        <v>1.4543665103596262</v>
      </c>
      <c r="N436" s="61">
        <f t="shared" si="63"/>
        <v>1.5553342421866603</v>
      </c>
    </row>
    <row r="437" spans="1:14" ht="15.95" customHeight="1" x14ac:dyDescent="0.2">
      <c r="A437" s="11"/>
      <c r="B437" s="52" t="s">
        <v>98</v>
      </c>
      <c r="C437" s="48">
        <v>59222630.780000009</v>
      </c>
      <c r="D437" s="48">
        <v>0</v>
      </c>
      <c r="E437" s="82">
        <v>12</v>
      </c>
      <c r="F437" s="63">
        <f t="shared" si="58"/>
        <v>59222630.780000009</v>
      </c>
      <c r="G437" s="48">
        <v>65477316.810344405</v>
      </c>
      <c r="H437" s="48">
        <v>279124.45</v>
      </c>
      <c r="I437" s="82">
        <v>12</v>
      </c>
      <c r="J437" s="63">
        <f t="shared" si="59"/>
        <v>65756441.260344408</v>
      </c>
      <c r="K437" s="48">
        <f t="shared" si="60"/>
        <v>6533810.4803443998</v>
      </c>
      <c r="L437" s="93">
        <f t="shared" si="61"/>
        <v>11.032624512437101</v>
      </c>
      <c r="M437" s="61">
        <f t="shared" si="62"/>
        <v>1.0025700249382457</v>
      </c>
      <c r="N437" s="61">
        <f t="shared" si="63"/>
        <v>1.0313094479027478</v>
      </c>
    </row>
    <row r="438" spans="1:14" ht="15.95" customHeight="1" x14ac:dyDescent="0.2">
      <c r="A438" s="11"/>
      <c r="B438" s="52" t="s">
        <v>103</v>
      </c>
      <c r="C438" s="48">
        <v>53690097.830000006</v>
      </c>
      <c r="D438" s="48">
        <v>0</v>
      </c>
      <c r="E438" s="82">
        <v>13</v>
      </c>
      <c r="F438" s="63">
        <f t="shared" si="58"/>
        <v>53690097.830000006</v>
      </c>
      <c r="G438" s="48">
        <v>61426502.720000006</v>
      </c>
      <c r="H438" s="48">
        <v>0</v>
      </c>
      <c r="I438" s="82">
        <v>13</v>
      </c>
      <c r="J438" s="63">
        <f t="shared" si="59"/>
        <v>61426502.720000006</v>
      </c>
      <c r="K438" s="48">
        <f t="shared" si="60"/>
        <v>7736404.8900000006</v>
      </c>
      <c r="L438" s="93">
        <f t="shared" si="61"/>
        <v>14.409370075085221</v>
      </c>
      <c r="M438" s="61">
        <f t="shared" si="62"/>
        <v>0.90891069868747132</v>
      </c>
      <c r="N438" s="61">
        <f t="shared" si="63"/>
        <v>0.96339965169258668</v>
      </c>
    </row>
    <row r="439" spans="1:14" ht="15.95" customHeight="1" x14ac:dyDescent="0.2">
      <c r="A439" s="11"/>
      <c r="B439" s="52" t="s">
        <v>110</v>
      </c>
      <c r="C439" s="48">
        <v>48314083.519999996</v>
      </c>
      <c r="D439" s="48">
        <v>401525.16000000003</v>
      </c>
      <c r="E439" s="82">
        <v>14</v>
      </c>
      <c r="F439" s="63">
        <f t="shared" si="58"/>
        <v>48715608.679999992</v>
      </c>
      <c r="G439" s="48">
        <v>48237894.600000001</v>
      </c>
      <c r="H439" s="48">
        <v>18312.07</v>
      </c>
      <c r="I439" s="82">
        <v>14</v>
      </c>
      <c r="J439" s="63">
        <f t="shared" si="59"/>
        <v>48256206.670000002</v>
      </c>
      <c r="K439" s="48">
        <f t="shared" si="60"/>
        <v>-459402.00999999046</v>
      </c>
      <c r="L439" s="93">
        <f t="shared" si="61"/>
        <v>-0.94302836903400167</v>
      </c>
      <c r="M439" s="61">
        <f t="shared" si="62"/>
        <v>0.8246984027207952</v>
      </c>
      <c r="N439" s="61">
        <f t="shared" si="63"/>
        <v>0.7568396480229157</v>
      </c>
    </row>
    <row r="440" spans="1:14" ht="15.95" customHeight="1" x14ac:dyDescent="0.2">
      <c r="A440" s="11"/>
      <c r="B440" s="52" t="s">
        <v>100</v>
      </c>
      <c r="C440" s="48">
        <v>3201660.3200000003</v>
      </c>
      <c r="D440" s="48">
        <v>18653178.170000002</v>
      </c>
      <c r="E440" s="82">
        <v>23</v>
      </c>
      <c r="F440" s="63">
        <f t="shared" si="58"/>
        <v>21854838.490000002</v>
      </c>
      <c r="G440" s="48">
        <v>2600987.9500000002</v>
      </c>
      <c r="H440" s="48">
        <v>43323591.500000007</v>
      </c>
      <c r="I440" s="82">
        <v>15</v>
      </c>
      <c r="J440" s="63">
        <f t="shared" si="59"/>
        <v>45924579.45000001</v>
      </c>
      <c r="K440" s="48">
        <f t="shared" si="60"/>
        <v>24069740.960000008</v>
      </c>
      <c r="L440" s="93">
        <f t="shared" si="61"/>
        <v>110.13460918969255</v>
      </c>
      <c r="M440" s="61">
        <f t="shared" si="62"/>
        <v>0.36997691053839787</v>
      </c>
      <c r="N440" s="61">
        <f t="shared" si="63"/>
        <v>0.72027092357730982</v>
      </c>
    </row>
    <row r="441" spans="1:14" ht="15.95" customHeight="1" x14ac:dyDescent="0.2">
      <c r="A441" s="11"/>
      <c r="B441" s="51" t="s">
        <v>111</v>
      </c>
      <c r="C441" s="48">
        <v>45522444.050000004</v>
      </c>
      <c r="D441" s="48">
        <v>18741.37</v>
      </c>
      <c r="E441" s="82">
        <v>15</v>
      </c>
      <c r="F441" s="63">
        <f t="shared" si="58"/>
        <v>45541185.420000002</v>
      </c>
      <c r="G441" s="48">
        <v>41264815.465517238</v>
      </c>
      <c r="H441" s="48">
        <v>0</v>
      </c>
      <c r="I441" s="82">
        <v>16</v>
      </c>
      <c r="J441" s="63">
        <f t="shared" si="59"/>
        <v>41264815.465517238</v>
      </c>
      <c r="K441" s="48">
        <f t="shared" si="60"/>
        <v>-4276369.954482764</v>
      </c>
      <c r="L441" s="93">
        <f t="shared" si="61"/>
        <v>-9.3901155954643656</v>
      </c>
      <c r="M441" s="61">
        <f t="shared" si="62"/>
        <v>0.77095912155367885</v>
      </c>
      <c r="N441" s="61">
        <f t="shared" si="63"/>
        <v>0.64718821821666894</v>
      </c>
    </row>
    <row r="442" spans="1:14" ht="15.95" customHeight="1" x14ac:dyDescent="0.2">
      <c r="A442" s="11"/>
      <c r="B442" s="52" t="s">
        <v>81</v>
      </c>
      <c r="C442" s="48">
        <v>37918518.110000007</v>
      </c>
      <c r="D442" s="48">
        <v>105969.12</v>
      </c>
      <c r="E442" s="82">
        <v>16</v>
      </c>
      <c r="F442" s="63">
        <f t="shared" si="58"/>
        <v>38024487.230000004</v>
      </c>
      <c r="G442" s="48">
        <v>35152641.577586211</v>
      </c>
      <c r="H442" s="48">
        <v>140741.54999999999</v>
      </c>
      <c r="I442" s="82">
        <v>17</v>
      </c>
      <c r="J442" s="63">
        <f t="shared" si="59"/>
        <v>35293383.127586208</v>
      </c>
      <c r="K442" s="48">
        <f t="shared" si="60"/>
        <v>-2731104.1024137959</v>
      </c>
      <c r="L442" s="93">
        <f t="shared" si="61"/>
        <v>-7.1824876582663011</v>
      </c>
      <c r="M442" s="61">
        <f t="shared" si="62"/>
        <v>0.6437101933560051</v>
      </c>
      <c r="N442" s="61">
        <f t="shared" si="63"/>
        <v>0.55353359716992145</v>
      </c>
    </row>
    <row r="443" spans="1:14" ht="15.95" customHeight="1" x14ac:dyDescent="0.2">
      <c r="A443" s="11"/>
      <c r="B443" s="52" t="s">
        <v>83</v>
      </c>
      <c r="C443" s="48">
        <v>25998758.080000002</v>
      </c>
      <c r="D443" s="48">
        <v>0</v>
      </c>
      <c r="E443" s="82">
        <v>21</v>
      </c>
      <c r="F443" s="63">
        <f t="shared" si="58"/>
        <v>25998758.080000002</v>
      </c>
      <c r="G443" s="48">
        <v>34285041.181034483</v>
      </c>
      <c r="H443" s="48">
        <v>0</v>
      </c>
      <c r="I443" s="82">
        <v>18</v>
      </c>
      <c r="J443" s="63">
        <f t="shared" si="59"/>
        <v>34285041.181034483</v>
      </c>
      <c r="K443" s="48">
        <f t="shared" si="60"/>
        <v>8286283.1010344811</v>
      </c>
      <c r="L443" s="93">
        <f t="shared" si="61"/>
        <v>31.871842014672421</v>
      </c>
      <c r="M443" s="61">
        <f t="shared" si="62"/>
        <v>0.44012863314798212</v>
      </c>
      <c r="N443" s="61">
        <f t="shared" si="63"/>
        <v>0.53771898560847464</v>
      </c>
    </row>
    <row r="444" spans="1:14" ht="15.95" customHeight="1" x14ac:dyDescent="0.2">
      <c r="A444" s="11"/>
      <c r="B444" s="52" t="s">
        <v>80</v>
      </c>
      <c r="C444" s="48">
        <v>30073461.859999996</v>
      </c>
      <c r="D444" s="48">
        <v>7830063.8700000001</v>
      </c>
      <c r="E444" s="82">
        <v>17</v>
      </c>
      <c r="F444" s="63">
        <f t="shared" si="58"/>
        <v>37903525.729999997</v>
      </c>
      <c r="G444" s="48">
        <v>32324500.899999999</v>
      </c>
      <c r="H444" s="48">
        <v>448600.82</v>
      </c>
      <c r="I444" s="82">
        <v>19</v>
      </c>
      <c r="J444" s="63">
        <f t="shared" si="59"/>
        <v>32773101.719999999</v>
      </c>
      <c r="K444" s="48">
        <f t="shared" si="60"/>
        <v>-5130424.0099999979</v>
      </c>
      <c r="L444" s="93">
        <f t="shared" si="61"/>
        <v>-13.535479645207133</v>
      </c>
      <c r="M444" s="61">
        <f t="shared" si="62"/>
        <v>0.64166245632584717</v>
      </c>
      <c r="N444" s="61">
        <f t="shared" si="63"/>
        <v>0.51400606226689161</v>
      </c>
    </row>
    <row r="445" spans="1:14" ht="15.95" customHeight="1" x14ac:dyDescent="0.2">
      <c r="A445" s="11"/>
      <c r="B445" s="51" t="s">
        <v>105</v>
      </c>
      <c r="C445" s="48">
        <v>0</v>
      </c>
      <c r="D445" s="48">
        <v>23018423.460000001</v>
      </c>
      <c r="E445" s="82">
        <v>22</v>
      </c>
      <c r="F445" s="63">
        <f t="shared" si="58"/>
        <v>23018423.460000001</v>
      </c>
      <c r="G445" s="48">
        <v>0</v>
      </c>
      <c r="H445" s="48">
        <v>32333954.57</v>
      </c>
      <c r="I445" s="82">
        <v>20</v>
      </c>
      <c r="J445" s="63">
        <f t="shared" si="59"/>
        <v>32333954.57</v>
      </c>
      <c r="K445" s="48">
        <f t="shared" si="60"/>
        <v>9315531.1099999994</v>
      </c>
      <c r="L445" s="93">
        <f t="shared" si="61"/>
        <v>40.469891981038387</v>
      </c>
      <c r="M445" s="61">
        <f t="shared" si="62"/>
        <v>0.38967504615017534</v>
      </c>
      <c r="N445" s="61">
        <f t="shared" si="63"/>
        <v>0.50711857571600849</v>
      </c>
    </row>
    <row r="446" spans="1:14" ht="15.95" customHeight="1" x14ac:dyDescent="0.2">
      <c r="A446" s="11"/>
      <c r="B446" s="52" t="s">
        <v>106</v>
      </c>
      <c r="C446" s="48">
        <v>26389372.539999999</v>
      </c>
      <c r="D446" s="48">
        <v>0</v>
      </c>
      <c r="E446" s="82">
        <v>20</v>
      </c>
      <c r="F446" s="63">
        <f t="shared" si="58"/>
        <v>26389372.539999999</v>
      </c>
      <c r="G446" s="48">
        <v>31907649.830000002</v>
      </c>
      <c r="H446" s="48">
        <v>0</v>
      </c>
      <c r="I446" s="82">
        <v>21</v>
      </c>
      <c r="J446" s="63">
        <f t="shared" si="59"/>
        <v>31907649.830000002</v>
      </c>
      <c r="K446" s="48">
        <f t="shared" si="60"/>
        <v>5518277.2900000028</v>
      </c>
      <c r="L446" s="93">
        <f t="shared" si="61"/>
        <v>20.910983319651159</v>
      </c>
      <c r="M446" s="61">
        <f t="shared" si="62"/>
        <v>0.44674128009975667</v>
      </c>
      <c r="N446" s="61">
        <f t="shared" si="63"/>
        <v>0.50043250667667216</v>
      </c>
    </row>
    <row r="447" spans="1:14" ht="15.95" customHeight="1" x14ac:dyDescent="0.2">
      <c r="A447" s="11"/>
      <c r="B447" s="52" t="s">
        <v>115</v>
      </c>
      <c r="C447" s="48">
        <v>18202267.530000001</v>
      </c>
      <c r="D447" s="48">
        <v>65763.490000000005</v>
      </c>
      <c r="E447" s="82">
        <v>24</v>
      </c>
      <c r="F447" s="63">
        <f t="shared" si="58"/>
        <v>18268031.02</v>
      </c>
      <c r="G447" s="48">
        <v>18573589.260000002</v>
      </c>
      <c r="H447" s="48">
        <v>12009718.02</v>
      </c>
      <c r="I447" s="82">
        <v>22</v>
      </c>
      <c r="J447" s="63">
        <f t="shared" si="59"/>
        <v>30583307.280000001</v>
      </c>
      <c r="K447" s="48">
        <f t="shared" si="60"/>
        <v>12315276.260000002</v>
      </c>
      <c r="L447" s="93">
        <f t="shared" si="61"/>
        <v>67.414360346318276</v>
      </c>
      <c r="M447" s="61">
        <f t="shared" si="62"/>
        <v>0.30925644595780383</v>
      </c>
      <c r="N447" s="61">
        <f t="shared" si="63"/>
        <v>0.47966181170145167</v>
      </c>
    </row>
    <row r="448" spans="1:14" ht="15.95" customHeight="1" x14ac:dyDescent="0.2">
      <c r="A448" s="11"/>
      <c r="B448" s="52" t="s">
        <v>97</v>
      </c>
      <c r="C448" s="48">
        <v>525177.27</v>
      </c>
      <c r="D448" s="48">
        <v>34806667.5</v>
      </c>
      <c r="E448" s="82">
        <v>18</v>
      </c>
      <c r="F448" s="63">
        <f t="shared" si="58"/>
        <v>35331844.770000003</v>
      </c>
      <c r="G448" s="48">
        <v>2305990.0258620693</v>
      </c>
      <c r="H448" s="48">
        <v>22961195.09</v>
      </c>
      <c r="I448" s="82">
        <v>23</v>
      </c>
      <c r="J448" s="63">
        <f t="shared" si="59"/>
        <v>25267185.115862068</v>
      </c>
      <c r="K448" s="48">
        <f t="shared" si="60"/>
        <v>-10064659.654137935</v>
      </c>
      <c r="L448" s="93">
        <f t="shared" si="61"/>
        <v>-28.486085908210939</v>
      </c>
      <c r="M448" s="61">
        <f t="shared" si="62"/>
        <v>0.59812689888365544</v>
      </c>
      <c r="N448" s="61">
        <f t="shared" si="63"/>
        <v>0.39628493015194771</v>
      </c>
    </row>
    <row r="449" spans="1:14" ht="15.95" customHeight="1" x14ac:dyDescent="0.2">
      <c r="A449" s="11"/>
      <c r="B449" s="52" t="s">
        <v>119</v>
      </c>
      <c r="C449" s="48">
        <v>27963818.329999998</v>
      </c>
      <c r="D449" s="48">
        <v>16200</v>
      </c>
      <c r="E449" s="82">
        <v>19</v>
      </c>
      <c r="F449" s="63">
        <f t="shared" si="58"/>
        <v>27980018.329999998</v>
      </c>
      <c r="G449" s="48">
        <v>19513784.043103464</v>
      </c>
      <c r="H449" s="48">
        <v>360680</v>
      </c>
      <c r="I449" s="82">
        <v>24</v>
      </c>
      <c r="J449" s="63">
        <f t="shared" si="59"/>
        <v>19874464.043103464</v>
      </c>
      <c r="K449" s="48">
        <f t="shared" si="60"/>
        <v>-8105554.2868965343</v>
      </c>
      <c r="L449" s="93">
        <f t="shared" si="61"/>
        <v>-28.969081404088325</v>
      </c>
      <c r="M449" s="61">
        <f t="shared" si="62"/>
        <v>0.47366905700437145</v>
      </c>
      <c r="N449" s="61">
        <f t="shared" si="63"/>
        <v>0.3117066883000093</v>
      </c>
    </row>
    <row r="450" spans="1:14" ht="15.95" customHeight="1" x14ac:dyDescent="0.2">
      <c r="A450" s="11"/>
      <c r="B450" s="52" t="s">
        <v>114</v>
      </c>
      <c r="C450" s="48">
        <v>15245593.260000002</v>
      </c>
      <c r="D450" s="48">
        <v>407097.38</v>
      </c>
      <c r="E450" s="82">
        <v>25</v>
      </c>
      <c r="F450" s="63">
        <f t="shared" si="58"/>
        <v>15652690.640000002</v>
      </c>
      <c r="G450" s="48">
        <v>13576129.789999999</v>
      </c>
      <c r="H450" s="48">
        <v>0</v>
      </c>
      <c r="I450" s="82">
        <v>25</v>
      </c>
      <c r="J450" s="63">
        <f t="shared" si="59"/>
        <v>13576129.789999999</v>
      </c>
      <c r="K450" s="48">
        <f t="shared" si="60"/>
        <v>-2076560.8500000034</v>
      </c>
      <c r="L450" s="93">
        <f t="shared" si="61"/>
        <v>-13.266478573935473</v>
      </c>
      <c r="M450" s="61">
        <f t="shared" si="62"/>
        <v>0.26498178548655554</v>
      </c>
      <c r="N450" s="61">
        <f t="shared" si="63"/>
        <v>0.21292501008299872</v>
      </c>
    </row>
    <row r="451" spans="1:14" ht="15.95" customHeight="1" x14ac:dyDescent="0.2">
      <c r="A451" s="11"/>
      <c r="B451" s="52" t="s">
        <v>118</v>
      </c>
      <c r="C451" s="48">
        <v>9015728.3499999996</v>
      </c>
      <c r="D451" s="48">
        <v>0</v>
      </c>
      <c r="E451" s="82">
        <v>27</v>
      </c>
      <c r="F451" s="63">
        <f t="shared" si="58"/>
        <v>9015728.3499999996</v>
      </c>
      <c r="G451" s="48">
        <v>12435278.900000002</v>
      </c>
      <c r="H451" s="48">
        <v>0</v>
      </c>
      <c r="I451" s="82">
        <v>26</v>
      </c>
      <c r="J451" s="63">
        <f t="shared" si="59"/>
        <v>12435278.900000002</v>
      </c>
      <c r="K451" s="48">
        <f t="shared" si="60"/>
        <v>3419550.5500000026</v>
      </c>
      <c r="L451" s="93">
        <f t="shared" si="61"/>
        <v>37.928722087106834</v>
      </c>
      <c r="M451" s="61">
        <f t="shared" si="62"/>
        <v>0.15262575940392809</v>
      </c>
      <c r="N451" s="61">
        <f t="shared" si="63"/>
        <v>0.19503215762696402</v>
      </c>
    </row>
    <row r="452" spans="1:14" ht="15.95" customHeight="1" x14ac:dyDescent="0.2">
      <c r="A452" s="11"/>
      <c r="B452" s="52" t="s">
        <v>95</v>
      </c>
      <c r="C452" s="48">
        <v>9733154.1699999999</v>
      </c>
      <c r="D452" s="48">
        <v>0</v>
      </c>
      <c r="E452" s="82">
        <v>26</v>
      </c>
      <c r="F452" s="63">
        <f t="shared" si="58"/>
        <v>9733154.1699999999</v>
      </c>
      <c r="G452" s="48">
        <v>10569046.829999998</v>
      </c>
      <c r="H452" s="48">
        <v>0</v>
      </c>
      <c r="I452" s="82">
        <v>27</v>
      </c>
      <c r="J452" s="63">
        <f t="shared" si="59"/>
        <v>10569046.829999998</v>
      </c>
      <c r="K452" s="48">
        <f t="shared" si="60"/>
        <v>835892.65999999829</v>
      </c>
      <c r="L452" s="93">
        <f t="shared" si="61"/>
        <v>8.5880963704081381</v>
      </c>
      <c r="M452" s="61">
        <f t="shared" si="62"/>
        <v>0.16477094128415698</v>
      </c>
      <c r="N452" s="61">
        <f t="shared" si="63"/>
        <v>0.16576258754560974</v>
      </c>
    </row>
    <row r="453" spans="1:14" ht="15.95" customHeight="1" x14ac:dyDescent="0.2">
      <c r="A453" s="11"/>
      <c r="B453" s="52" t="s">
        <v>82</v>
      </c>
      <c r="C453" s="48">
        <v>5363564.96</v>
      </c>
      <c r="D453" s="48">
        <v>0</v>
      </c>
      <c r="E453" s="82">
        <v>28</v>
      </c>
      <c r="F453" s="63">
        <f t="shared" si="58"/>
        <v>5363564.96</v>
      </c>
      <c r="G453" s="48">
        <v>5365979.4741379321</v>
      </c>
      <c r="H453" s="48">
        <v>0</v>
      </c>
      <c r="I453" s="82">
        <v>28</v>
      </c>
      <c r="J453" s="63">
        <f t="shared" si="59"/>
        <v>5365979.4741379321</v>
      </c>
      <c r="K453" s="48">
        <f t="shared" si="60"/>
        <v>2414.5141379320994</v>
      </c>
      <c r="L453" s="93">
        <f t="shared" si="61"/>
        <v>4.5016964573728203E-2</v>
      </c>
      <c r="M453" s="61">
        <f t="shared" si="62"/>
        <v>9.0798895369590321E-2</v>
      </c>
      <c r="N453" s="61">
        <f t="shared" si="63"/>
        <v>8.4158832547223561E-2</v>
      </c>
    </row>
    <row r="454" spans="1:14" ht="15.95" customHeight="1" x14ac:dyDescent="0.2">
      <c r="A454" s="11"/>
      <c r="B454" s="52" t="s">
        <v>89</v>
      </c>
      <c r="C454" s="48">
        <v>4898703.4499999993</v>
      </c>
      <c r="D454" s="48">
        <v>91600</v>
      </c>
      <c r="E454" s="82">
        <v>29</v>
      </c>
      <c r="F454" s="63">
        <f t="shared" si="58"/>
        <v>4990303.4499999993</v>
      </c>
      <c r="G454" s="48">
        <v>5160708.1034482773</v>
      </c>
      <c r="H454" s="48">
        <v>58180</v>
      </c>
      <c r="I454" s="82">
        <v>29</v>
      </c>
      <c r="J454" s="63">
        <f t="shared" si="59"/>
        <v>5218888.1034482773</v>
      </c>
      <c r="K454" s="48">
        <f t="shared" si="60"/>
        <v>228584.65344827808</v>
      </c>
      <c r="L454" s="93">
        <f t="shared" si="61"/>
        <v>4.580576226246885</v>
      </c>
      <c r="M454" s="61">
        <f t="shared" si="62"/>
        <v>8.448001361002544E-2</v>
      </c>
      <c r="N454" s="61">
        <f t="shared" si="63"/>
        <v>8.1851884096400249E-2</v>
      </c>
    </row>
    <row r="455" spans="1:14" ht="15.95" customHeight="1" x14ac:dyDescent="0.2">
      <c r="A455" s="11"/>
      <c r="B455" s="52" t="s">
        <v>125</v>
      </c>
      <c r="C455" s="48">
        <v>0</v>
      </c>
      <c r="D455" s="48">
        <v>0</v>
      </c>
      <c r="E455" s="82">
        <v>32</v>
      </c>
      <c r="F455" s="63">
        <f t="shared" si="58"/>
        <v>0</v>
      </c>
      <c r="G455" s="48">
        <v>2517.7399999999998</v>
      </c>
      <c r="H455" s="48">
        <v>930366.84</v>
      </c>
      <c r="I455" s="82">
        <v>30</v>
      </c>
      <c r="J455" s="63">
        <f t="shared" si="59"/>
        <v>932884.58</v>
      </c>
      <c r="K455" s="48">
        <f t="shared" si="60"/>
        <v>932884.58</v>
      </c>
      <c r="L455" s="93" t="e">
        <f t="shared" si="61"/>
        <v>#DIV/0!</v>
      </c>
      <c r="M455" s="61">
        <f t="shared" si="62"/>
        <v>0</v>
      </c>
      <c r="N455" s="61">
        <f t="shared" si="63"/>
        <v>1.4631154951765826E-2</v>
      </c>
    </row>
    <row r="456" spans="1:14" ht="15.95" customHeight="1" x14ac:dyDescent="0.2">
      <c r="A456" s="11"/>
      <c r="B456" s="52" t="s">
        <v>123</v>
      </c>
      <c r="C456" s="48">
        <v>672864.48</v>
      </c>
      <c r="D456" s="48">
        <v>0</v>
      </c>
      <c r="E456" s="82">
        <v>31</v>
      </c>
      <c r="F456" s="63">
        <f t="shared" si="58"/>
        <v>672864.48</v>
      </c>
      <c r="G456" s="48">
        <v>848907.78448275873</v>
      </c>
      <c r="H456" s="48">
        <v>0</v>
      </c>
      <c r="I456" s="82">
        <v>31</v>
      </c>
      <c r="J456" s="63">
        <f t="shared" si="59"/>
        <v>848907.78448275873</v>
      </c>
      <c r="K456" s="48">
        <f t="shared" si="60"/>
        <v>176043.30448275874</v>
      </c>
      <c r="L456" s="93">
        <f t="shared" si="61"/>
        <v>26.163263140708327</v>
      </c>
      <c r="M456" s="61">
        <f t="shared" si="62"/>
        <v>1.1390810398133744E-2</v>
      </c>
      <c r="N456" s="61">
        <f t="shared" si="63"/>
        <v>1.3314081506768469E-2</v>
      </c>
    </row>
    <row r="457" spans="1:14" ht="15.95" customHeight="1" x14ac:dyDescent="0.2">
      <c r="A457" s="11"/>
      <c r="B457" s="52" t="s">
        <v>121</v>
      </c>
      <c r="C457" s="48">
        <v>1119112.8800000001</v>
      </c>
      <c r="D457" s="48">
        <v>0</v>
      </c>
      <c r="E457" s="82">
        <v>30</v>
      </c>
      <c r="F457" s="63">
        <f t="shared" si="58"/>
        <v>1119112.8800000001</v>
      </c>
      <c r="G457" s="48">
        <v>482263.61206896557</v>
      </c>
      <c r="H457" s="48">
        <v>0</v>
      </c>
      <c r="I457" s="82">
        <v>32</v>
      </c>
      <c r="J457" s="63">
        <f t="shared" si="59"/>
        <v>482263.61206896557</v>
      </c>
      <c r="K457" s="48">
        <f t="shared" si="60"/>
        <v>-636849.26793103456</v>
      </c>
      <c r="L457" s="93">
        <f t="shared" si="61"/>
        <v>-56.906615884095132</v>
      </c>
      <c r="M457" s="61">
        <f t="shared" si="62"/>
        <v>1.8945275028025559E-2</v>
      </c>
      <c r="N457" s="61">
        <f t="shared" si="63"/>
        <v>7.5637155839571478E-3</v>
      </c>
    </row>
    <row r="458" spans="1:14" ht="15.95" customHeight="1" x14ac:dyDescent="0.2">
      <c r="A458" s="11"/>
      <c r="B458" s="52" t="s">
        <v>124</v>
      </c>
      <c r="C458" s="48">
        <v>0</v>
      </c>
      <c r="D458" s="48">
        <v>0</v>
      </c>
      <c r="E458" s="82">
        <v>33</v>
      </c>
      <c r="F458" s="63">
        <f t="shared" si="58"/>
        <v>0</v>
      </c>
      <c r="G458" s="48">
        <v>140219.88</v>
      </c>
      <c r="H458" s="48">
        <v>16422</v>
      </c>
      <c r="I458" s="82">
        <v>33</v>
      </c>
      <c r="J458" s="63">
        <f t="shared" si="59"/>
        <v>156641.88</v>
      </c>
      <c r="K458" s="48">
        <f t="shared" si="60"/>
        <v>156641.88</v>
      </c>
      <c r="L458" s="93" t="e">
        <f t="shared" si="61"/>
        <v>#DIV/0!</v>
      </c>
      <c r="M458" s="61">
        <f t="shared" si="62"/>
        <v>0</v>
      </c>
      <c r="N458" s="61">
        <f t="shared" si="63"/>
        <v>2.4567365216990812E-3</v>
      </c>
    </row>
    <row r="459" spans="1:14" ht="15.95" customHeight="1" x14ac:dyDescent="0.2">
      <c r="A459" s="11"/>
      <c r="B459" s="52" t="s">
        <v>84</v>
      </c>
      <c r="C459" s="48">
        <v>0</v>
      </c>
      <c r="D459" s="48">
        <v>0</v>
      </c>
      <c r="E459" s="82">
        <v>34</v>
      </c>
      <c r="F459" s="63">
        <f t="shared" si="58"/>
        <v>0</v>
      </c>
      <c r="G459" s="48">
        <v>0</v>
      </c>
      <c r="H459" s="48">
        <v>0</v>
      </c>
      <c r="I459" s="82">
        <v>34</v>
      </c>
      <c r="J459" s="63">
        <f t="shared" si="59"/>
        <v>0</v>
      </c>
      <c r="K459" s="48">
        <f t="shared" si="60"/>
        <v>0</v>
      </c>
      <c r="L459" s="93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customHeight="1" x14ac:dyDescent="0.2">
      <c r="A460" s="11"/>
      <c r="B460" s="52" t="s">
        <v>102</v>
      </c>
      <c r="C460" s="48">
        <v>0</v>
      </c>
      <c r="D460" s="48">
        <v>0</v>
      </c>
      <c r="E460" s="82">
        <v>35</v>
      </c>
      <c r="F460" s="63">
        <f t="shared" si="58"/>
        <v>0</v>
      </c>
      <c r="G460" s="48">
        <v>0</v>
      </c>
      <c r="H460" s="48">
        <v>0</v>
      </c>
      <c r="I460" s="82">
        <v>35</v>
      </c>
      <c r="J460" s="63">
        <f t="shared" si="59"/>
        <v>0</v>
      </c>
      <c r="K460" s="48">
        <f t="shared" si="60"/>
        <v>0</v>
      </c>
      <c r="L460" s="93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customHeight="1" x14ac:dyDescent="0.2">
      <c r="A461" s="11"/>
      <c r="B461" s="52" t="s">
        <v>101</v>
      </c>
      <c r="C461" s="48">
        <v>0</v>
      </c>
      <c r="D461" s="48">
        <v>0</v>
      </c>
      <c r="E461" s="82">
        <v>36</v>
      </c>
      <c r="F461" s="63">
        <f t="shared" si="58"/>
        <v>0</v>
      </c>
      <c r="G461" s="48">
        <v>0</v>
      </c>
      <c r="H461" s="48">
        <v>0</v>
      </c>
      <c r="I461" s="82">
        <v>36</v>
      </c>
      <c r="J461" s="63">
        <f t="shared" si="59"/>
        <v>0</v>
      </c>
      <c r="K461" s="48">
        <f t="shared" si="60"/>
        <v>0</v>
      </c>
      <c r="L461" s="93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customHeight="1" x14ac:dyDescent="0.2">
      <c r="A462" s="11"/>
      <c r="B462" s="52" t="s">
        <v>99</v>
      </c>
      <c r="C462" s="48">
        <v>0</v>
      </c>
      <c r="D462" s="48">
        <v>0</v>
      </c>
      <c r="E462" s="82">
        <v>37</v>
      </c>
      <c r="F462" s="63">
        <f t="shared" si="58"/>
        <v>0</v>
      </c>
      <c r="G462" s="48">
        <v>0</v>
      </c>
      <c r="H462" s="48">
        <v>0</v>
      </c>
      <c r="I462" s="82">
        <v>37</v>
      </c>
      <c r="J462" s="63">
        <f t="shared" si="59"/>
        <v>0</v>
      </c>
      <c r="K462" s="48">
        <f t="shared" si="60"/>
        <v>0</v>
      </c>
      <c r="L462" s="93" t="e">
        <f t="shared" si="61"/>
        <v>#DIV/0!</v>
      </c>
      <c r="M462" s="61">
        <f t="shared" si="62"/>
        <v>0</v>
      </c>
      <c r="N462" s="61">
        <f t="shared" si="63"/>
        <v>0</v>
      </c>
    </row>
    <row r="463" spans="1:14" ht="15.95" customHeight="1" x14ac:dyDescent="0.2">
      <c r="A463" s="11"/>
      <c r="B463" s="52" t="s">
        <v>116</v>
      </c>
      <c r="C463" s="48">
        <v>0</v>
      </c>
      <c r="D463" s="48">
        <v>0</v>
      </c>
      <c r="E463" s="82">
        <v>38</v>
      </c>
      <c r="F463" s="63">
        <f t="shared" si="58"/>
        <v>0</v>
      </c>
      <c r="G463" s="48">
        <v>0</v>
      </c>
      <c r="H463" s="48">
        <v>0</v>
      </c>
      <c r="I463" s="82">
        <v>38</v>
      </c>
      <c r="J463" s="63">
        <f t="shared" si="59"/>
        <v>0</v>
      </c>
      <c r="K463" s="48">
        <f>J463-F463</f>
        <v>0</v>
      </c>
      <c r="L463" s="93" t="e">
        <f>K463/F463*100</f>
        <v>#DIV/0!</v>
      </c>
      <c r="M463" s="61">
        <f>(F463/$F$464*100)</f>
        <v>0</v>
      </c>
      <c r="N463" s="61">
        <f>(J463/$J$464*100)</f>
        <v>0</v>
      </c>
    </row>
    <row r="464" spans="1:14" ht="18.75" customHeight="1" x14ac:dyDescent="0.2">
      <c r="A464" s="8"/>
      <c r="B464" s="55" t="s">
        <v>21</v>
      </c>
      <c r="C464" s="66">
        <f>SUM(C426:C463)</f>
        <v>3693581537.7800007</v>
      </c>
      <c r="D464" s="66">
        <f>SUM(D426:D463)</f>
        <v>2213500192.8600001</v>
      </c>
      <c r="E464" s="66"/>
      <c r="F464" s="66">
        <f>SUM(F426:F463)</f>
        <v>5907081730.6400013</v>
      </c>
      <c r="G464" s="66">
        <f>SUM(G426:G463)</f>
        <v>4136894650.2654839</v>
      </c>
      <c r="H464" s="66">
        <f>SUM(H426:H463)</f>
        <v>2239119977.940001</v>
      </c>
      <c r="I464" s="66"/>
      <c r="J464" s="66">
        <f>SUM(J426:J463)</f>
        <v>6376014628.2054834</v>
      </c>
      <c r="K464" s="66">
        <f>J464-F464</f>
        <v>468932897.56548214</v>
      </c>
      <c r="L464" s="94">
        <f>K464/F464*100</f>
        <v>7.9384867003469708</v>
      </c>
      <c r="M464" s="67">
        <f>SUM(M426:M463)</f>
        <v>99.999999999999986</v>
      </c>
      <c r="N464" s="67">
        <f>SUM(N426:N463)</f>
        <v>99.999999999999972</v>
      </c>
    </row>
    <row r="465" spans="1:14" x14ac:dyDescent="0.2">
      <c r="B465" s="81" t="s">
        <v>94</v>
      </c>
    </row>
    <row r="471" spans="1:14" ht="20.25" hidden="1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">
      <c r="A473" s="189" t="s">
        <v>154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">
      <c r="A474" s="187" t="s">
        <v>109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0" t="s">
        <v>33</v>
      </c>
      <c r="C476" s="190" t="s">
        <v>120</v>
      </c>
      <c r="D476" s="190"/>
      <c r="E476" s="190" t="s">
        <v>52</v>
      </c>
      <c r="F476" s="190"/>
      <c r="G476" s="190" t="s">
        <v>158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">
      <c r="A477" s="95"/>
      <c r="B477" s="190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5.95" hidden="1" customHeight="1" x14ac:dyDescent="0.2">
      <c r="A478" s="96"/>
      <c r="B478" s="102" t="s">
        <v>87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3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7"/>
      <c r="B479" s="52" t="s">
        <v>117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3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7"/>
      <c r="B480" s="52" t="s">
        <v>96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3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7"/>
      <c r="B481" s="52" t="s">
        <v>93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3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7"/>
      <c r="B482" s="52" t="s">
        <v>88</v>
      </c>
      <c r="C482" s="48"/>
      <c r="D482" s="48"/>
      <c r="E482" s="83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3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7"/>
      <c r="B483" s="52" t="s">
        <v>125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3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90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3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7"/>
      <c r="B485" s="52" t="s">
        <v>122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3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7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3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7"/>
      <c r="B487" s="52" t="s">
        <v>92</v>
      </c>
      <c r="C487" s="48"/>
      <c r="D487" s="48"/>
      <c r="E487" s="83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3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7"/>
      <c r="B488" s="52" t="s">
        <v>95</v>
      </c>
      <c r="C488" s="48"/>
      <c r="D488" s="48"/>
      <c r="E488" s="83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3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3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3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124</v>
      </c>
      <c r="C490" s="48"/>
      <c r="D490" s="48"/>
      <c r="E490" s="83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3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3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3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3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103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3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3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3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97</v>
      </c>
      <c r="C496" s="48"/>
      <c r="D496" s="48"/>
      <c r="E496" s="83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3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89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3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98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3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111</v>
      </c>
      <c r="C499" s="48"/>
      <c r="D499" s="48"/>
      <c r="E499" s="83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3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102</v>
      </c>
      <c r="C500" s="48"/>
      <c r="D500" s="48"/>
      <c r="E500" s="83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3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3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3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101</v>
      </c>
      <c r="C502" s="48"/>
      <c r="D502" s="48"/>
      <c r="E502" s="83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3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110</v>
      </c>
      <c r="C503" s="48"/>
      <c r="D503" s="48"/>
      <c r="E503" s="83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3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112</v>
      </c>
      <c r="C504" s="48"/>
      <c r="D504" s="48"/>
      <c r="E504" s="83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3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115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3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119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3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3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105</v>
      </c>
      <c r="C508" s="48"/>
      <c r="D508" s="48"/>
      <c r="E508" s="83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3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118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3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114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3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116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3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121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3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123</v>
      </c>
      <c r="C513" s="48"/>
      <c r="D513" s="48"/>
      <c r="E513" s="83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3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100</v>
      </c>
      <c r="C514" s="48"/>
      <c r="D514" s="48"/>
      <c r="E514" s="83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3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106</v>
      </c>
      <c r="C515" s="48"/>
      <c r="D515" s="48"/>
      <c r="E515" s="83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3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4" t="e">
        <f>K516/F516*100</f>
        <v>#DIV/0!</v>
      </c>
      <c r="M516" s="94" t="e">
        <f>SUM(M478:M515)</f>
        <v>#DIV/0!</v>
      </c>
      <c r="N516" s="94" t="e">
        <f>SUM(N478:N515)</f>
        <v>#DIV/0!</v>
      </c>
    </row>
    <row r="517" spans="1:14" hidden="1" x14ac:dyDescent="0.2">
      <c r="B517" s="81" t="s">
        <v>94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155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109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120</v>
      </c>
      <c r="D527" s="190"/>
      <c r="E527" s="190" t="s">
        <v>52</v>
      </c>
      <c r="F527" s="190"/>
      <c r="G527" s="190" t="s">
        <v>158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5"/>
      <c r="B528" s="190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5.95" hidden="1" customHeight="1" x14ac:dyDescent="0.2">
      <c r="A529" s="96"/>
      <c r="B529" s="102" t="s">
        <v>87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3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7"/>
      <c r="B530" s="52" t="s">
        <v>117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3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7"/>
      <c r="B531" s="52" t="s">
        <v>96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3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7"/>
      <c r="B532" s="52" t="s">
        <v>93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3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7"/>
      <c r="B533" s="52" t="s">
        <v>88</v>
      </c>
      <c r="C533" s="48"/>
      <c r="D533" s="48"/>
      <c r="E533" s="83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3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7"/>
      <c r="B534" s="52" t="s">
        <v>125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3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90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3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7"/>
      <c r="B536" s="52" t="s">
        <v>122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3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7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3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7"/>
      <c r="B538" s="52" t="s">
        <v>92</v>
      </c>
      <c r="C538" s="48"/>
      <c r="D538" s="48"/>
      <c r="E538" s="83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3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7"/>
      <c r="B539" s="52" t="s">
        <v>95</v>
      </c>
      <c r="C539" s="48"/>
      <c r="D539" s="48"/>
      <c r="E539" s="83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3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3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3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124</v>
      </c>
      <c r="C541" s="48"/>
      <c r="D541" s="48"/>
      <c r="E541" s="83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3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3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3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3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103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3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3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3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97</v>
      </c>
      <c r="C547" s="48"/>
      <c r="D547" s="48"/>
      <c r="E547" s="83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3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89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3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98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3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111</v>
      </c>
      <c r="C550" s="48"/>
      <c r="D550" s="48"/>
      <c r="E550" s="83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3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102</v>
      </c>
      <c r="C551" s="48"/>
      <c r="D551" s="48"/>
      <c r="E551" s="83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3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3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3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101</v>
      </c>
      <c r="C553" s="48"/>
      <c r="D553" s="48"/>
      <c r="E553" s="83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3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110</v>
      </c>
      <c r="C554" s="48"/>
      <c r="D554" s="48"/>
      <c r="E554" s="83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3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112</v>
      </c>
      <c r="C555" s="48"/>
      <c r="D555" s="48"/>
      <c r="E555" s="83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3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115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3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119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3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99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3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105</v>
      </c>
      <c r="C559" s="48"/>
      <c r="D559" s="48"/>
      <c r="E559" s="83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3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118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3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114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3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116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3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121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3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123</v>
      </c>
      <c r="C564" s="48"/>
      <c r="D564" s="48"/>
      <c r="E564" s="83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3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100</v>
      </c>
      <c r="C565" s="48"/>
      <c r="D565" s="48"/>
      <c r="E565" s="83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3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106</v>
      </c>
      <c r="C566" s="48"/>
      <c r="D566" s="48"/>
      <c r="E566" s="83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3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4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94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">
      <c r="A575" s="189" t="s">
        <v>156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">
      <c r="A576" s="187" t="s">
        <v>109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0" t="s">
        <v>33</v>
      </c>
      <c r="C578" s="190" t="s">
        <v>120</v>
      </c>
      <c r="D578" s="190"/>
      <c r="E578" s="190" t="s">
        <v>52</v>
      </c>
      <c r="F578" s="190"/>
      <c r="G578" s="190" t="s">
        <v>158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">
      <c r="A579" s="95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5" hidden="1" customHeight="1" x14ac:dyDescent="0.2">
      <c r="A580" s="96"/>
      <c r="B580" s="102" t="s">
        <v>87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3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7"/>
      <c r="B581" s="52" t="s">
        <v>117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3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7"/>
      <c r="B582" s="52" t="s">
        <v>96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3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7"/>
      <c r="B583" s="52" t="s">
        <v>93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3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7"/>
      <c r="B584" s="52" t="s">
        <v>88</v>
      </c>
      <c r="C584" s="49"/>
      <c r="D584" s="49"/>
      <c r="E584" s="83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3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7"/>
      <c r="B585" s="52" t="s">
        <v>125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3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90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3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7"/>
      <c r="B587" s="52" t="s">
        <v>122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3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7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3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7"/>
      <c r="B589" s="52" t="s">
        <v>92</v>
      </c>
      <c r="C589" s="98"/>
      <c r="D589" s="98"/>
      <c r="E589" s="83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3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7"/>
      <c r="B590" s="52" t="s">
        <v>95</v>
      </c>
      <c r="C590" s="98"/>
      <c r="D590" s="98"/>
      <c r="E590" s="83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3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8"/>
      <c r="D591" s="98"/>
      <c r="E591" s="83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3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124</v>
      </c>
      <c r="C592" s="98"/>
      <c r="D592" s="98"/>
      <c r="E592" s="83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3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3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3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3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103</v>
      </c>
      <c r="C595" s="98"/>
      <c r="D595" s="98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3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3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3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97</v>
      </c>
      <c r="C598" s="98"/>
      <c r="D598" s="98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3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89</v>
      </c>
      <c r="C599" s="49"/>
      <c r="D599" s="49"/>
      <c r="E599" s="83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3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98</v>
      </c>
      <c r="C600" s="98"/>
      <c r="D600" s="98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3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111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3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102</v>
      </c>
      <c r="C602" s="49"/>
      <c r="D602" s="49"/>
      <c r="E602" s="83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3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8"/>
      <c r="D603" s="98"/>
      <c r="E603" s="83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3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101</v>
      </c>
      <c r="C604" s="98"/>
      <c r="D604" s="98"/>
      <c r="E604" s="83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3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110</v>
      </c>
      <c r="C605" s="98"/>
      <c r="D605" s="98"/>
      <c r="E605" s="83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3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112</v>
      </c>
      <c r="C606" s="98"/>
      <c r="D606" s="98"/>
      <c r="E606" s="83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3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115</v>
      </c>
      <c r="C607" s="98"/>
      <c r="D607" s="98"/>
      <c r="E607" s="83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3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119</v>
      </c>
      <c r="C608" s="98"/>
      <c r="D608" s="98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3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99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3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105</v>
      </c>
      <c r="C610" s="49"/>
      <c r="D610" s="49"/>
      <c r="E610" s="83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3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118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3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114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3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116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3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121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3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123</v>
      </c>
      <c r="C615" s="49"/>
      <c r="D615" s="49"/>
      <c r="E615" s="83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3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100</v>
      </c>
      <c r="C616" s="49"/>
      <c r="D616" s="49"/>
      <c r="E616" s="83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3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106</v>
      </c>
      <c r="C617" s="49"/>
      <c r="D617" s="49"/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4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94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157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109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120</v>
      </c>
      <c r="D629" s="190"/>
      <c r="E629" s="190" t="s">
        <v>52</v>
      </c>
      <c r="F629" s="190"/>
      <c r="G629" s="190" t="s">
        <v>158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5"/>
      <c r="B630" s="190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5.95" hidden="1" customHeight="1" x14ac:dyDescent="0.2">
      <c r="A631" s="96"/>
      <c r="B631" s="102" t="s">
        <v>87</v>
      </c>
      <c r="C631" s="140"/>
      <c r="D631" s="140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7"/>
      <c r="B632" s="52" t="s">
        <v>117</v>
      </c>
      <c r="C632" s="140"/>
      <c r="D632" s="140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3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7"/>
      <c r="B633" s="52" t="s">
        <v>96</v>
      </c>
      <c r="C633" s="140"/>
      <c r="D633" s="140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3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7"/>
      <c r="B634" s="52" t="s">
        <v>93</v>
      </c>
      <c r="C634" s="140"/>
      <c r="D634" s="140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3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7"/>
      <c r="B635" s="52" t="s">
        <v>88</v>
      </c>
      <c r="C635" s="140"/>
      <c r="D635" s="140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3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7"/>
      <c r="B636" s="52" t="s">
        <v>125</v>
      </c>
      <c r="C636" s="140"/>
      <c r="D636" s="140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3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90</v>
      </c>
      <c r="C637" s="140"/>
      <c r="D637" s="140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3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7"/>
      <c r="B638" s="52" t="s">
        <v>122</v>
      </c>
      <c r="C638" s="140"/>
      <c r="D638" s="140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3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7"/>
      <c r="B639" s="52" t="s">
        <v>78</v>
      </c>
      <c r="C639" s="140"/>
      <c r="D639" s="140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3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7"/>
      <c r="B640" s="52" t="s">
        <v>92</v>
      </c>
      <c r="C640" s="140"/>
      <c r="D640" s="140"/>
      <c r="E640" s="83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3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7"/>
      <c r="B641" s="52" t="s">
        <v>95</v>
      </c>
      <c r="C641" s="48"/>
      <c r="D641" s="48"/>
      <c r="E641" s="83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3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0"/>
      <c r="D642" s="140"/>
      <c r="E642" s="83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3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124</v>
      </c>
      <c r="C643" s="140"/>
      <c r="D643" s="140"/>
      <c r="E643" s="83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3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0"/>
      <c r="D644" s="140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3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0"/>
      <c r="D645" s="140"/>
      <c r="E645" s="83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3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103</v>
      </c>
      <c r="C646" s="140"/>
      <c r="D646" s="140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3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0"/>
      <c r="D647" s="140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3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0"/>
      <c r="D648" s="140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3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97</v>
      </c>
      <c r="C649" s="140"/>
      <c r="D649" s="140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3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89</v>
      </c>
      <c r="C650" s="140"/>
      <c r="D650" s="140"/>
      <c r="E650" s="83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3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98</v>
      </c>
      <c r="C651" s="140"/>
      <c r="D651" s="140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3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111</v>
      </c>
      <c r="C652" s="140"/>
      <c r="D652" s="140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3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102</v>
      </c>
      <c r="C653" s="48"/>
      <c r="D653" s="48"/>
      <c r="E653" s="83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3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0"/>
      <c r="D654" s="140"/>
      <c r="E654" s="83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3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101</v>
      </c>
      <c r="C655" s="48"/>
      <c r="D655" s="48"/>
      <c r="E655" s="83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3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110</v>
      </c>
      <c r="C656" s="140"/>
      <c r="D656" s="140"/>
      <c r="E656" s="83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3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112</v>
      </c>
      <c r="C657" s="140"/>
      <c r="D657" s="140"/>
      <c r="E657" s="83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3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115</v>
      </c>
      <c r="C658" s="140"/>
      <c r="D658" s="140"/>
      <c r="E658" s="83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3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119</v>
      </c>
      <c r="C659" s="140"/>
      <c r="D659" s="140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3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99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3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105</v>
      </c>
      <c r="C661" s="48"/>
      <c r="D661" s="48"/>
      <c r="E661" s="83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3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118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3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114</v>
      </c>
      <c r="C663" s="140"/>
      <c r="D663" s="140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3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116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3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121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3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123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3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100</v>
      </c>
      <c r="C667" s="140"/>
      <c r="D667" s="140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3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106</v>
      </c>
      <c r="C668" s="140"/>
      <c r="D668" s="140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">
      <c r="B670" s="81" t="s">
        <v>94</v>
      </c>
    </row>
    <row r="671" spans="1:14" hidden="1" x14ac:dyDescent="0.2"/>
    <row r="672" spans="1:14" hidden="1" x14ac:dyDescent="0.2"/>
    <row r="673" hidden="1" x14ac:dyDescent="0.2"/>
    <row r="67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6692913385826772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5"/>
  <sheetViews>
    <sheetView workbookViewId="0">
      <selection activeCell="R5" sqref="R5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2" t="s">
        <v>87</v>
      </c>
      <c r="C7" s="49">
        <v>11232640347.66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23.776883087561881</v>
      </c>
      <c r="Q7" s="50">
        <f>(P7)</f>
        <v>23.776883087561881</v>
      </c>
      <c r="R7" s="19"/>
    </row>
    <row r="8" spans="1:18" ht="15" customHeight="1" x14ac:dyDescent="0.2">
      <c r="A8" s="47">
        <v>2</v>
      </c>
      <c r="B8" s="52" t="s">
        <v>112</v>
      </c>
      <c r="C8" s="49">
        <v>7746047636.1799965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16.396578483393252</v>
      </c>
      <c r="Q8" s="50">
        <f>(Q7+P8)</f>
        <v>40.173461570955133</v>
      </c>
      <c r="R8" s="19"/>
    </row>
    <row r="9" spans="1:18" ht="15" customHeight="1" x14ac:dyDescent="0.2">
      <c r="A9" s="47">
        <v>3</v>
      </c>
      <c r="B9" s="52" t="s">
        <v>117</v>
      </c>
      <c r="C9" s="49">
        <v>6718292104.2600002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14.221059427435279</v>
      </c>
      <c r="Q9" s="50">
        <f>(Q8+P9)</f>
        <v>54.394520998390412</v>
      </c>
      <c r="R9" s="19"/>
    </row>
    <row r="10" spans="1:18" ht="15" customHeight="1" x14ac:dyDescent="0.2">
      <c r="A10" s="47">
        <v>4</v>
      </c>
      <c r="B10" s="52" t="s">
        <v>96</v>
      </c>
      <c r="C10" s="49">
        <v>5272409024.4499998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11.160461751120636</v>
      </c>
      <c r="Q10" s="50">
        <f t="shared" ref="Q10:Q32" si="0">(Q9+P10)</f>
        <v>65.554982749511055</v>
      </c>
      <c r="R10" s="19"/>
    </row>
    <row r="11" spans="1:18" ht="15" customHeight="1" x14ac:dyDescent="0.2">
      <c r="A11" s="47">
        <v>5</v>
      </c>
      <c r="B11" s="52" t="s">
        <v>88</v>
      </c>
      <c r="C11" s="49">
        <v>3834304891.8200002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8.1163302939600452</v>
      </c>
      <c r="Q11" s="50">
        <f t="shared" si="0"/>
        <v>73.671313043471102</v>
      </c>
      <c r="R11" s="19"/>
    </row>
    <row r="12" spans="1:18" ht="15" customHeight="1" x14ac:dyDescent="0.2">
      <c r="A12" s="47">
        <v>6</v>
      </c>
      <c r="B12" s="52" t="s">
        <v>93</v>
      </c>
      <c r="C12" s="49">
        <v>3425083362.0300002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7.2501036393554559</v>
      </c>
      <c r="Q12" s="50">
        <f t="shared" si="0"/>
        <v>80.92141668282656</v>
      </c>
      <c r="R12" s="19"/>
    </row>
    <row r="13" spans="1:18" ht="15" customHeight="1" x14ac:dyDescent="0.2">
      <c r="A13" s="47">
        <v>7</v>
      </c>
      <c r="B13" s="52" t="s">
        <v>92</v>
      </c>
      <c r="C13" s="49">
        <v>1610127802.3786206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3.408265494867798</v>
      </c>
      <c r="Q13" s="50">
        <f t="shared" si="0"/>
        <v>84.329682177694352</v>
      </c>
      <c r="R13" s="19"/>
    </row>
    <row r="14" spans="1:18" ht="15" customHeight="1" x14ac:dyDescent="0.2">
      <c r="A14" s="47">
        <v>8</v>
      </c>
      <c r="B14" s="52" t="s">
        <v>79</v>
      </c>
      <c r="C14" s="49">
        <v>984124350.8013792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2.0831620089662826</v>
      </c>
      <c r="Q14" s="50">
        <f t="shared" si="0"/>
        <v>86.412844186660635</v>
      </c>
      <c r="R14" s="19"/>
    </row>
    <row r="15" spans="1:18" ht="15" customHeight="1" x14ac:dyDescent="0.2">
      <c r="A15" s="47">
        <v>9</v>
      </c>
      <c r="B15" s="52" t="s">
        <v>122</v>
      </c>
      <c r="C15" s="49">
        <v>956111791.97859573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2.0238659471768989</v>
      </c>
      <c r="Q15" s="50">
        <f t="shared" si="0"/>
        <v>88.436710133837536</v>
      </c>
      <c r="R15" s="19"/>
    </row>
    <row r="16" spans="1:18" ht="15" customHeight="1" x14ac:dyDescent="0.2">
      <c r="A16" s="47">
        <v>10</v>
      </c>
      <c r="B16" s="52" t="s">
        <v>78</v>
      </c>
      <c r="C16" s="49">
        <v>699991173.5962069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1.4817182587341957</v>
      </c>
      <c r="Q16" s="50">
        <f t="shared" si="0"/>
        <v>89.918428392571727</v>
      </c>
      <c r="R16" s="19"/>
    </row>
    <row r="17" spans="1:17" ht="15" customHeight="1" x14ac:dyDescent="0.2">
      <c r="A17" s="47">
        <v>11</v>
      </c>
      <c r="B17" s="52" t="s">
        <v>90</v>
      </c>
      <c r="C17" s="49">
        <v>689447892.45310342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1.4594005885035191</v>
      </c>
      <c r="Q17" s="50">
        <f t="shared" si="0"/>
        <v>91.37782898107524</v>
      </c>
    </row>
    <row r="18" spans="1:17" ht="15" customHeight="1" x14ac:dyDescent="0.2">
      <c r="A18" s="47">
        <v>12</v>
      </c>
      <c r="B18" s="52" t="s">
        <v>100</v>
      </c>
      <c r="C18" s="49">
        <v>470274290.93000001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0.995461128323053</v>
      </c>
      <c r="Q18" s="50">
        <f t="shared" si="0"/>
        <v>92.373290109398297</v>
      </c>
    </row>
    <row r="19" spans="1:17" ht="15" customHeight="1" x14ac:dyDescent="0.2">
      <c r="A19" s="47">
        <v>13</v>
      </c>
      <c r="B19" s="52" t="s">
        <v>98</v>
      </c>
      <c r="C19" s="49">
        <v>458964506.51827466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0.97152094922178367</v>
      </c>
      <c r="Q19" s="50">
        <f t="shared" si="0"/>
        <v>93.344811058620081</v>
      </c>
    </row>
    <row r="20" spans="1:17" ht="15" customHeight="1" x14ac:dyDescent="0.2">
      <c r="A20" s="47">
        <v>14</v>
      </c>
      <c r="B20" s="52" t="s">
        <v>103</v>
      </c>
      <c r="C20" s="49">
        <v>426625392.35999995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0.9030665776138832</v>
      </c>
      <c r="Q20" s="50">
        <f t="shared" si="0"/>
        <v>94.247877636233966</v>
      </c>
    </row>
    <row r="21" spans="1:17" ht="15" customHeight="1" x14ac:dyDescent="0.2">
      <c r="A21" s="47">
        <v>15</v>
      </c>
      <c r="B21" s="52" t="s">
        <v>110</v>
      </c>
      <c r="C21" s="49">
        <v>348994607.08000004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0.73874028847183815</v>
      </c>
      <c r="Q21" s="50">
        <f t="shared" si="0"/>
        <v>94.986617924705797</v>
      </c>
    </row>
    <row r="22" spans="1:17" ht="15" customHeight="1" x14ac:dyDescent="0.2">
      <c r="A22" s="47">
        <v>16</v>
      </c>
      <c r="B22" s="51" t="s">
        <v>111</v>
      </c>
      <c r="C22" s="49">
        <v>286541075.78482759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0.6065407106299241</v>
      </c>
      <c r="Q22" s="50">
        <f t="shared" si="0"/>
        <v>95.593158635335726</v>
      </c>
    </row>
    <row r="23" spans="1:17" ht="15" customHeight="1" x14ac:dyDescent="0.2">
      <c r="A23" s="47">
        <v>17</v>
      </c>
      <c r="B23" s="52" t="s">
        <v>81</v>
      </c>
      <c r="C23" s="49">
        <v>283954596.33655173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0.60106573613180014</v>
      </c>
      <c r="Q23" s="50">
        <f t="shared" si="0"/>
        <v>96.194224371467527</v>
      </c>
    </row>
    <row r="24" spans="1:17" ht="15" customHeight="1" x14ac:dyDescent="0.2">
      <c r="A24" s="47">
        <v>18</v>
      </c>
      <c r="B24" s="52" t="s">
        <v>97</v>
      </c>
      <c r="C24" s="49">
        <v>245005305.88965517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0.51861916109369921</v>
      </c>
      <c r="Q24" s="50">
        <f t="shared" si="0"/>
        <v>96.712843532561223</v>
      </c>
    </row>
    <row r="25" spans="1:17" ht="15" customHeight="1" x14ac:dyDescent="0.2">
      <c r="A25" s="47">
        <v>19</v>
      </c>
      <c r="B25" s="52" t="s">
        <v>106</v>
      </c>
      <c r="C25" s="49">
        <v>228306394.91000003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0.48327145638991803</v>
      </c>
      <c r="Q25" s="50">
        <f t="shared" si="0"/>
        <v>97.196114988951138</v>
      </c>
    </row>
    <row r="26" spans="1:17" ht="15" customHeight="1" x14ac:dyDescent="0.2">
      <c r="A26" s="47">
        <v>20</v>
      </c>
      <c r="B26" s="51" t="s">
        <v>105</v>
      </c>
      <c r="C26" s="49">
        <v>223678744.71000001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0.47347579888019864</v>
      </c>
      <c r="Q26" s="50">
        <f t="shared" si="0"/>
        <v>97.669590787831339</v>
      </c>
    </row>
    <row r="27" spans="1:17" ht="15" customHeight="1" x14ac:dyDescent="0.2">
      <c r="A27" s="47">
        <v>21</v>
      </c>
      <c r="B27" s="52" t="s">
        <v>115</v>
      </c>
      <c r="C27" s="49">
        <v>210413178.37499997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0.44539568502670912</v>
      </c>
      <c r="Q27" s="50">
        <f t="shared" si="0"/>
        <v>98.11498647285805</v>
      </c>
    </row>
    <row r="28" spans="1:17" ht="15" customHeight="1" x14ac:dyDescent="0.2">
      <c r="A28" s="47">
        <v>22</v>
      </c>
      <c r="B28" s="52" t="s">
        <v>80</v>
      </c>
      <c r="C28" s="49">
        <v>204722287.03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0.43334939368415132</v>
      </c>
      <c r="Q28" s="50">
        <f t="shared" si="0"/>
        <v>98.548335866542203</v>
      </c>
    </row>
    <row r="29" spans="1:17" ht="15" customHeight="1" x14ac:dyDescent="0.2">
      <c r="A29" s="47">
        <v>23</v>
      </c>
      <c r="B29" s="52" t="s">
        <v>83</v>
      </c>
      <c r="C29" s="49">
        <v>203538766.1103448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0.43084415558630845</v>
      </c>
      <c r="Q29" s="50">
        <f t="shared" si="0"/>
        <v>98.979180022128517</v>
      </c>
    </row>
    <row r="30" spans="1:17" ht="15" customHeight="1" x14ac:dyDescent="0.2">
      <c r="A30" s="47">
        <v>24</v>
      </c>
      <c r="B30" s="52" t="s">
        <v>119</v>
      </c>
      <c r="C30" s="49">
        <v>142830649.84758621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0.3023392147914733</v>
      </c>
      <c r="Q30" s="50">
        <f>(Q29+P30)</f>
        <v>99.281519236919991</v>
      </c>
    </row>
    <row r="31" spans="1:17" ht="15" customHeight="1" x14ac:dyDescent="0.2">
      <c r="A31" s="47">
        <v>25</v>
      </c>
      <c r="B31" s="52" t="s">
        <v>114</v>
      </c>
      <c r="C31" s="49">
        <v>118104999.22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0.25000077199974879</v>
      </c>
      <c r="Q31" s="50">
        <f>(Q30+P31)</f>
        <v>99.531520008919742</v>
      </c>
    </row>
    <row r="32" spans="1:17" ht="15" customHeight="1" x14ac:dyDescent="0.2">
      <c r="A32" s="47">
        <v>26</v>
      </c>
      <c r="B32" s="52" t="s">
        <v>95</v>
      </c>
      <c r="C32" s="49">
        <v>63343473.890000001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0.13408337901215842</v>
      </c>
      <c r="Q32" s="50">
        <f t="shared" si="0"/>
        <v>99.665603387931895</v>
      </c>
    </row>
    <row r="33" spans="1:17" ht="15" customHeight="1" x14ac:dyDescent="0.2">
      <c r="A33" s="47">
        <v>27</v>
      </c>
      <c r="B33" s="52" t="s">
        <v>118</v>
      </c>
      <c r="C33" s="49">
        <v>55029197.180000007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0.11648399194262662</v>
      </c>
      <c r="Q33" s="50">
        <f t="shared" ref="Q33:Q38" si="1">(Q32+P33)</f>
        <v>99.782087379874525</v>
      </c>
    </row>
    <row r="34" spans="1:17" ht="15" customHeight="1" x14ac:dyDescent="0.2">
      <c r="A34" s="47">
        <v>28</v>
      </c>
      <c r="B34" s="52" t="s">
        <v>89</v>
      </c>
      <c r="C34" s="49">
        <v>36967836.902068973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7.8252299442994278E-2</v>
      </c>
      <c r="Q34" s="50">
        <f t="shared" si="1"/>
        <v>99.860339679317519</v>
      </c>
    </row>
    <row r="35" spans="1:17" ht="15" customHeight="1" x14ac:dyDescent="0.2">
      <c r="A35" s="47">
        <v>29</v>
      </c>
      <c r="B35" s="52" t="s">
        <v>82</v>
      </c>
      <c r="C35" s="49">
        <v>36634111.520689659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7.7545880548521184E-2</v>
      </c>
      <c r="Q35" s="50">
        <f t="shared" si="1"/>
        <v>99.937885559866046</v>
      </c>
    </row>
    <row r="36" spans="1:17" ht="15" customHeight="1" x14ac:dyDescent="0.2">
      <c r="A36" s="47">
        <v>30</v>
      </c>
      <c r="B36" s="52" t="s">
        <v>125</v>
      </c>
      <c r="C36" s="49">
        <v>18471519.294137932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3.9099903594603649E-2</v>
      </c>
      <c r="Q36" s="50">
        <f t="shared" si="1"/>
        <v>99.97698546346065</v>
      </c>
    </row>
    <row r="37" spans="1:17" ht="15" customHeight="1" x14ac:dyDescent="0.2">
      <c r="A37" s="47">
        <v>31</v>
      </c>
      <c r="B37" s="52" t="s">
        <v>121</v>
      </c>
      <c r="C37" s="49">
        <v>6633854.3186206911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1.4042324304153536E-2</v>
      </c>
      <c r="Q37" s="50">
        <f t="shared" si="1"/>
        <v>99.991027787764807</v>
      </c>
    </row>
    <row r="38" spans="1:17" ht="15" customHeight="1" x14ac:dyDescent="0.2">
      <c r="A38" s="47">
        <v>32</v>
      </c>
      <c r="B38" s="52" t="s">
        <v>123</v>
      </c>
      <c r="C38" s="49">
        <v>3560490.8772413796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7.5367298072652059E-3</v>
      </c>
      <c r="Q38" s="50">
        <f t="shared" si="1"/>
        <v>99.998564517572078</v>
      </c>
    </row>
    <row r="39" spans="1:17" ht="15" customHeight="1" x14ac:dyDescent="0.2">
      <c r="A39" s="47">
        <v>33</v>
      </c>
      <c r="B39" s="52" t="s">
        <v>124</v>
      </c>
      <c r="C39" s="49">
        <v>678148.51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1.4354824279256227E-3</v>
      </c>
      <c r="Q39" s="50">
        <f t="shared" ref="Q39:Q44" si="3">(Q38+P39)</f>
        <v>100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</v>
      </c>
    </row>
    <row r="41" spans="1:17" ht="15" customHeight="1" x14ac:dyDescent="0.2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</v>
      </c>
    </row>
    <row r="42" spans="1:17" ht="15" customHeight="1" x14ac:dyDescent="0.2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</v>
      </c>
    </row>
    <row r="43" spans="1:17" ht="15" customHeight="1" x14ac:dyDescent="0.2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</v>
      </c>
    </row>
    <row r="44" spans="1:17" ht="15" customHeight="1" x14ac:dyDescent="0.2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</v>
      </c>
    </row>
    <row r="45" spans="1:17" ht="17.25" customHeight="1" x14ac:dyDescent="0.2">
      <c r="A45" s="54"/>
      <c r="B45" s="55" t="s">
        <v>21</v>
      </c>
      <c r="C45" s="56">
        <f>SUM(C7:C44)</f>
        <v>47241853805.202911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</v>
      </c>
      <c r="Q45" s="6"/>
    </row>
    <row r="46" spans="1:17" x14ac:dyDescent="0.2">
      <c r="A46" s="81" t="s">
        <v>94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91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138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109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">
      <c r="A75" s="47">
        <v>1</v>
      </c>
      <c r="B75" s="102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hidden="1" customHeight="1" x14ac:dyDescent="0.2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hidden="1" customHeight="1" x14ac:dyDescent="0.2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hidden="1" customHeight="1" x14ac:dyDescent="0.2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5">(Q77+P78)</f>
        <v>58.733494007500894</v>
      </c>
    </row>
    <row r="79" spans="1:17" ht="15" hidden="1" customHeight="1" x14ac:dyDescent="0.2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5"/>
        <v>65.53162411879994</v>
      </c>
    </row>
    <row r="80" spans="1:17" ht="15" hidden="1" customHeight="1" x14ac:dyDescent="0.2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65.53162411879994</v>
      </c>
    </row>
    <row r="81" spans="1:17" ht="15" hidden="1" customHeight="1" x14ac:dyDescent="0.2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5"/>
        <v>67.102287005136361</v>
      </c>
    </row>
    <row r="82" spans="1:17" ht="15" hidden="1" customHeight="1" x14ac:dyDescent="0.2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5"/>
        <v>69.23250443425755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5"/>
        <v>70.845460225120178</v>
      </c>
    </row>
    <row r="84" spans="1:17" ht="15" hidden="1" customHeight="1" x14ac:dyDescent="0.2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5"/>
        <v>73.609905563042417</v>
      </c>
    </row>
    <row r="85" spans="1:17" ht="15" hidden="1" customHeight="1" x14ac:dyDescent="0.2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5"/>
        <v>73.72633793421312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5"/>
        <v>74.216740523090834</v>
      </c>
    </row>
    <row r="87" spans="1:17" ht="15" hidden="1" customHeight="1" x14ac:dyDescent="0.2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5"/>
        <v>74.217387619414936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5"/>
        <v>74.807550607182506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5"/>
        <v>75.392451470422557</v>
      </c>
    </row>
    <row r="90" spans="1:17" ht="15" hidden="1" customHeight="1" x14ac:dyDescent="0.2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5"/>
        <v>76.421883047937769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5"/>
        <v>78.550168557978509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5"/>
        <v>78.550168557978509</v>
      </c>
    </row>
    <row r="93" spans="1:17" ht="15" hidden="1" customHeight="1" x14ac:dyDescent="0.2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5"/>
        <v>79.026154757343519</v>
      </c>
    </row>
    <row r="94" spans="1:17" ht="15" hidden="1" customHeight="1" x14ac:dyDescent="0.2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5"/>
        <v>79.119887898900316</v>
      </c>
    </row>
    <row r="95" spans="1:17" ht="15" hidden="1" customHeight="1" x14ac:dyDescent="0.2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5"/>
        <v>80.157449270505282</v>
      </c>
    </row>
    <row r="96" spans="1:17" ht="15" hidden="1" customHeight="1" x14ac:dyDescent="0.2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5"/>
        <v>80.881688609695686</v>
      </c>
    </row>
    <row r="97" spans="1:18" ht="15" hidden="1" customHeight="1" x14ac:dyDescent="0.2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80.881688609695686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6">(Q97+P98)</f>
        <v>80.996133191599881</v>
      </c>
    </row>
    <row r="99" spans="1:18" ht="15" hidden="1" customHeight="1" x14ac:dyDescent="0.2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80.996133191599881</v>
      </c>
    </row>
    <row r="100" spans="1:18" ht="15" hidden="1" customHeight="1" x14ac:dyDescent="0.2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6"/>
        <v>81.765824704509427</v>
      </c>
    </row>
    <row r="101" spans="1:18" ht="15" hidden="1" customHeight="1" x14ac:dyDescent="0.2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6"/>
        <v>97.15816526502698</v>
      </c>
    </row>
    <row r="102" spans="1:18" ht="15" hidden="1" customHeight="1" x14ac:dyDescent="0.2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6"/>
        <v>97.419695437317273</v>
      </c>
      <c r="R102" s="4"/>
    </row>
    <row r="103" spans="1:18" ht="15" hidden="1" customHeight="1" x14ac:dyDescent="0.2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hidden="1" customHeight="1" x14ac:dyDescent="0.2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97.786891991179658</v>
      </c>
    </row>
    <row r="105" spans="1:18" ht="15" hidden="1" customHeight="1" x14ac:dyDescent="0.2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6"/>
        <v>98.268869991773983</v>
      </c>
    </row>
    <row r="106" spans="1:18" ht="15" hidden="1" customHeight="1" x14ac:dyDescent="0.2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0.11447049478837429</v>
      </c>
      <c r="Q106" s="131">
        <f t="shared" si="6"/>
        <v>98.383340486562361</v>
      </c>
    </row>
    <row r="107" spans="1:18" ht="15" hidden="1" customHeight="1" x14ac:dyDescent="0.2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0.20042938647670724</v>
      </c>
      <c r="Q107" s="131">
        <f t="shared" ref="Q107:Q112" si="8">(Q106+P107)</f>
        <v>98.583769873039074</v>
      </c>
    </row>
    <row r="108" spans="1:18" ht="15" hidden="1" customHeight="1" x14ac:dyDescent="0.2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98.583769873039074</v>
      </c>
    </row>
    <row r="109" spans="1:18" ht="15" hidden="1" customHeight="1" x14ac:dyDescent="0.2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2.5108224969835918E-2</v>
      </c>
      <c r="Q109" s="131">
        <f t="shared" si="8"/>
        <v>98.608878098008915</v>
      </c>
    </row>
    <row r="110" spans="1:18" ht="15" hidden="1" customHeight="1" x14ac:dyDescent="0.2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2.7193437112532823E-3</v>
      </c>
      <c r="Q110" s="131">
        <f t="shared" si="8"/>
        <v>98.611597441720164</v>
      </c>
    </row>
    <row r="111" spans="1:18" ht="15" hidden="1" customHeight="1" x14ac:dyDescent="0.2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0.88568277824473229</v>
      </c>
      <c r="Q111" s="131">
        <f t="shared" si="8"/>
        <v>99.497280219964892</v>
      </c>
    </row>
    <row r="112" spans="1:18" ht="15" hidden="1" customHeight="1" x14ac:dyDescent="0.2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94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91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127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109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">
      <c r="A144" s="47">
        <v>1</v>
      </c>
      <c r="B144" s="102" t="s">
        <v>87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hidden="1" customHeight="1" x14ac:dyDescent="0.2">
      <c r="A145" s="47">
        <v>2</v>
      </c>
      <c r="B145" s="52" t="s">
        <v>117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hidden="1" customHeight="1" x14ac:dyDescent="0.2">
      <c r="A146" s="47">
        <v>3</v>
      </c>
      <c r="B146" s="52" t="s">
        <v>96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hidden="1" customHeight="1" x14ac:dyDescent="0.2">
      <c r="A147" s="47">
        <v>4</v>
      </c>
      <c r="B147" s="52" t="s">
        <v>93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10">(Q146+P147)</f>
        <v>60.418580417643604</v>
      </c>
    </row>
    <row r="148" spans="1:17" ht="15" hidden="1" customHeight="1" x14ac:dyDescent="0.2">
      <c r="A148" s="47">
        <v>5</v>
      </c>
      <c r="B148" s="52" t="s">
        <v>88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10"/>
        <v>66.291536292345199</v>
      </c>
    </row>
    <row r="149" spans="1:17" ht="15" hidden="1" customHeight="1" x14ac:dyDescent="0.2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66.291536292345199</v>
      </c>
    </row>
    <row r="150" spans="1:17" ht="15" hidden="1" customHeight="1" x14ac:dyDescent="0.2">
      <c r="A150" s="47">
        <v>7</v>
      </c>
      <c r="B150" s="52" t="s">
        <v>90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10"/>
        <v>67.789719514095864</v>
      </c>
    </row>
    <row r="151" spans="1:17" ht="15" hidden="1" customHeight="1" x14ac:dyDescent="0.2">
      <c r="A151" s="47">
        <v>8</v>
      </c>
      <c r="B151" s="52" t="s">
        <v>122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10"/>
        <v>69.669856699162239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10"/>
        <v>71.170528362714379</v>
      </c>
    </row>
    <row r="153" spans="1:17" ht="15" hidden="1" customHeight="1" x14ac:dyDescent="0.2">
      <c r="A153" s="47">
        <v>10</v>
      </c>
      <c r="B153" s="52" t="s">
        <v>92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10"/>
        <v>74.861985469853295</v>
      </c>
    </row>
    <row r="154" spans="1:17" ht="15" hidden="1" customHeight="1" x14ac:dyDescent="0.2">
      <c r="A154" s="47">
        <v>11</v>
      </c>
      <c r="B154" s="52" t="s">
        <v>95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hidden="1" customHeight="1" x14ac:dyDescent="0.2">
      <c r="A156" s="47">
        <v>13</v>
      </c>
      <c r="B156" s="52" t="s">
        <v>124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10"/>
        <v>75.496944766430161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10"/>
        <v>76.116699169395943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10"/>
        <v>76.637214732514209</v>
      </c>
    </row>
    <row r="159" spans="1:17" ht="15" hidden="1" customHeight="1" x14ac:dyDescent="0.2">
      <c r="A159" s="47">
        <v>16</v>
      </c>
      <c r="B159" s="52" t="s">
        <v>103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10"/>
        <v>77.615812281241489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10"/>
        <v>79.670340186134553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79.670340186134553</v>
      </c>
    </row>
    <row r="162" spans="1:18" ht="15" hidden="1" customHeight="1" x14ac:dyDescent="0.2">
      <c r="A162" s="47">
        <v>19</v>
      </c>
      <c r="B162" s="52" t="s">
        <v>97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10"/>
        <v>80.091112236551012</v>
      </c>
    </row>
    <row r="163" spans="1:18" ht="15" hidden="1" customHeight="1" x14ac:dyDescent="0.2">
      <c r="A163" s="47">
        <v>20</v>
      </c>
      <c r="B163" s="52" t="s">
        <v>89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hidden="1" customHeight="1" x14ac:dyDescent="0.2">
      <c r="A164" s="47">
        <v>21</v>
      </c>
      <c r="B164" s="52" t="s">
        <v>98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hidden="1" customHeight="1" x14ac:dyDescent="0.2">
      <c r="A165" s="47">
        <v>22</v>
      </c>
      <c r="B165" s="51" t="s">
        <v>111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hidden="1" customHeight="1" x14ac:dyDescent="0.2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81.952103902856308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10"/>
        <v>82.033365389168054</v>
      </c>
    </row>
    <row r="168" spans="1:18" ht="15" hidden="1" customHeight="1" x14ac:dyDescent="0.2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82.033365389168054</v>
      </c>
    </row>
    <row r="169" spans="1:18" ht="15" hidden="1" customHeight="1" x14ac:dyDescent="0.2">
      <c r="A169" s="47">
        <v>26</v>
      </c>
      <c r="B169" s="52" t="s">
        <v>110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10"/>
        <v>82.862461563368768</v>
      </c>
    </row>
    <row r="170" spans="1:18" ht="15" hidden="1" customHeight="1" x14ac:dyDescent="0.2">
      <c r="A170" s="47">
        <v>27</v>
      </c>
      <c r="B170" s="52" t="s">
        <v>112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hidden="1" customHeight="1" x14ac:dyDescent="0.2">
      <c r="A171" s="47">
        <v>28</v>
      </c>
      <c r="B171" s="52" t="s">
        <v>115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hidden="1" customHeight="1" x14ac:dyDescent="0.2">
      <c r="A172" s="47">
        <v>29</v>
      </c>
      <c r="B172" s="52" t="s">
        <v>119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hidden="1" customHeight="1" x14ac:dyDescent="0.2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97.798014748881087</v>
      </c>
    </row>
    <row r="174" spans="1:18" ht="15" hidden="1" customHeight="1" x14ac:dyDescent="0.2">
      <c r="A174" s="47">
        <v>31</v>
      </c>
      <c r="B174" s="51" t="s">
        <v>105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1">(Q173+P174)</f>
        <v>98.322820804819784</v>
      </c>
    </row>
    <row r="175" spans="1:18" ht="15" hidden="1" customHeight="1" x14ac:dyDescent="0.2">
      <c r="A175" s="47">
        <v>32</v>
      </c>
      <c r="B175" s="52" t="s">
        <v>118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0.11668005498420324</v>
      </c>
      <c r="Q175" s="50">
        <f t="shared" si="11"/>
        <v>98.439500859803985</v>
      </c>
    </row>
    <row r="176" spans="1:18" ht="15" hidden="1" customHeight="1" x14ac:dyDescent="0.2">
      <c r="A176" s="47">
        <v>33</v>
      </c>
      <c r="B176" s="52" t="s">
        <v>114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0.28129682984834853</v>
      </c>
      <c r="Q176" s="50">
        <f t="shared" si="11"/>
        <v>98.720797689652329</v>
      </c>
    </row>
    <row r="177" spans="1:17" ht="15" hidden="1" customHeight="1" x14ac:dyDescent="0.2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98.720797689652329</v>
      </c>
    </row>
    <row r="178" spans="1:17" ht="15" hidden="1" customHeight="1" x14ac:dyDescent="0.2">
      <c r="A178" s="47">
        <v>35</v>
      </c>
      <c r="B178" s="52" t="s">
        <v>121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1.0336443516342523E-2</v>
      </c>
      <c r="Q178" s="50">
        <f t="shared" si="11"/>
        <v>98.731134133168666</v>
      </c>
    </row>
    <row r="179" spans="1:17" ht="15" hidden="1" customHeight="1" x14ac:dyDescent="0.2">
      <c r="A179" s="47">
        <v>36</v>
      </c>
      <c r="B179" s="52" t="s">
        <v>123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8.2692599479908182E-4</v>
      </c>
      <c r="Q179" s="50">
        <f t="shared" si="11"/>
        <v>98.731961059163467</v>
      </c>
    </row>
    <row r="180" spans="1:17" ht="15" hidden="1" customHeight="1" x14ac:dyDescent="0.2">
      <c r="A180" s="47">
        <v>37</v>
      </c>
      <c r="B180" s="52" t="s">
        <v>100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0.79815793050605155</v>
      </c>
      <c r="Q180" s="50">
        <f t="shared" si="11"/>
        <v>99.530118989669518</v>
      </c>
    </row>
    <row r="181" spans="1:17" ht="15" hidden="1" customHeight="1" x14ac:dyDescent="0.2">
      <c r="A181" s="77">
        <v>38</v>
      </c>
      <c r="B181" s="52" t="s">
        <v>106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0.46988101033046403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94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128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109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">
      <c r="A212" s="47">
        <v>1</v>
      </c>
      <c r="B212" s="102" t="s">
        <v>87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hidden="1" customHeight="1" x14ac:dyDescent="0.2">
      <c r="A213" s="47">
        <v>2</v>
      </c>
      <c r="B213" s="52" t="s">
        <v>117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13.11618854667374</v>
      </c>
      <c r="Q213" s="50">
        <f>(Q212+P213)</f>
        <v>36.350305845223346</v>
      </c>
    </row>
    <row r="214" spans="1:17" ht="15" hidden="1" customHeight="1" x14ac:dyDescent="0.2">
      <c r="A214" s="47">
        <v>3</v>
      </c>
      <c r="B214" s="52" t="s">
        <v>96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11.530593747363687</v>
      </c>
      <c r="Q214" s="50">
        <f>(Q213+P214)</f>
        <v>47.880899592587035</v>
      </c>
    </row>
    <row r="215" spans="1:17" ht="15" hidden="1" customHeight="1" x14ac:dyDescent="0.2">
      <c r="A215" s="47">
        <v>4</v>
      </c>
      <c r="B215" s="52" t="s">
        <v>93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8.6115273255154285</v>
      </c>
      <c r="Q215" s="50">
        <f t="shared" ref="Q215:Q221" si="14">(Q214+P215)</f>
        <v>56.492426918102467</v>
      </c>
    </row>
    <row r="216" spans="1:17" ht="15" hidden="1" customHeight="1" x14ac:dyDescent="0.2">
      <c r="A216" s="47">
        <v>5</v>
      </c>
      <c r="B216" s="52" t="s">
        <v>88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6.2232299569172236</v>
      </c>
      <c r="Q216" s="50">
        <f t="shared" si="14"/>
        <v>62.71565687501969</v>
      </c>
    </row>
    <row r="217" spans="1:17" ht="15" hidden="1" customHeight="1" x14ac:dyDescent="0.2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62.71565687501969</v>
      </c>
    </row>
    <row r="218" spans="1:17" ht="15" hidden="1" customHeight="1" x14ac:dyDescent="0.2">
      <c r="A218" s="47">
        <v>7</v>
      </c>
      <c r="B218" s="52" t="s">
        <v>90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1.3473213982383097</v>
      </c>
      <c r="Q218" s="50">
        <f t="shared" si="14"/>
        <v>64.062978273257997</v>
      </c>
    </row>
    <row r="219" spans="1:17" ht="15" hidden="1" customHeight="1" x14ac:dyDescent="0.2">
      <c r="A219" s="47">
        <v>8</v>
      </c>
      <c r="B219" s="52" t="s">
        <v>122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2.4841257818623697</v>
      </c>
      <c r="Q219" s="50">
        <f t="shared" si="14"/>
        <v>66.547104055120371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1.1389176383291626</v>
      </c>
      <c r="Q220" s="50">
        <f t="shared" si="14"/>
        <v>67.686021693449533</v>
      </c>
    </row>
    <row r="221" spans="1:17" ht="15" hidden="1" customHeight="1" x14ac:dyDescent="0.2">
      <c r="A221" s="47">
        <v>10</v>
      </c>
      <c r="B221" s="52" t="s">
        <v>92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3.3500864756819815</v>
      </c>
      <c r="Q221" s="50">
        <f t="shared" si="14"/>
        <v>71.036108169131509</v>
      </c>
    </row>
    <row r="222" spans="1:17" ht="15" hidden="1" customHeight="1" x14ac:dyDescent="0.2">
      <c r="A222" s="47">
        <v>11</v>
      </c>
      <c r="B222" s="52" t="s">
        <v>95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0.10943648280947275</v>
      </c>
      <c r="Q222" s="50">
        <f>(Q221+P222)</f>
        <v>71.14554465194098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0.28539408730720323</v>
      </c>
      <c r="Q223" s="50">
        <f>(Q222+P223)</f>
        <v>71.430938739248177</v>
      </c>
    </row>
    <row r="224" spans="1:17" ht="15" hidden="1" customHeight="1" x14ac:dyDescent="0.2">
      <c r="A224" s="47">
        <v>13</v>
      </c>
      <c r="B224" s="52" t="s">
        <v>124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1.0749692241734964E-3</v>
      </c>
      <c r="Q224" s="50">
        <f t="shared" ref="Q224:Q230" si="15">(Q223+P224)</f>
        <v>71.432013708472354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0.55597437670319916</v>
      </c>
      <c r="Q225" s="50">
        <f t="shared" si="15"/>
        <v>71.987988085175559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0.41917937570365221</v>
      </c>
      <c r="Q226" s="50">
        <f t="shared" si="15"/>
        <v>72.407167460879208</v>
      </c>
    </row>
    <row r="227" spans="1:18" ht="15" hidden="1" customHeight="1" x14ac:dyDescent="0.2">
      <c r="A227" s="47">
        <v>16</v>
      </c>
      <c r="B227" s="52" t="s">
        <v>103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0.73197658798083987</v>
      </c>
      <c r="Q227" s="50">
        <f t="shared" si="15"/>
        <v>73.139144048860047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2.2831119408601728</v>
      </c>
      <c r="Q228" s="50">
        <f t="shared" si="15"/>
        <v>75.422255989720213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75.422255989720213</v>
      </c>
    </row>
    <row r="230" spans="1:18" ht="15" hidden="1" customHeight="1" x14ac:dyDescent="0.2">
      <c r="A230" s="47">
        <v>19</v>
      </c>
      <c r="B230" s="52" t="s">
        <v>97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0.63220376591802729</v>
      </c>
      <c r="Q230" s="50">
        <f t="shared" si="15"/>
        <v>76.054459755638234</v>
      </c>
    </row>
    <row r="231" spans="1:18" ht="15" hidden="1" customHeight="1" x14ac:dyDescent="0.2">
      <c r="A231" s="47">
        <v>20</v>
      </c>
      <c r="B231" s="52" t="s">
        <v>89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8.1131947363028395E-2</v>
      </c>
      <c r="Q231" s="50">
        <f t="shared" ref="Q231:Q243" si="16">(Q230+P231)</f>
        <v>76.135591703001268</v>
      </c>
    </row>
    <row r="232" spans="1:18" ht="15" hidden="1" customHeight="1" x14ac:dyDescent="0.2">
      <c r="A232" s="47">
        <v>21</v>
      </c>
      <c r="B232" s="52" t="s">
        <v>98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0.77849489730609356</v>
      </c>
      <c r="Q232" s="50">
        <f t="shared" si="16"/>
        <v>76.914086600307357</v>
      </c>
    </row>
    <row r="233" spans="1:18" ht="15" hidden="1" customHeight="1" x14ac:dyDescent="0.2">
      <c r="A233" s="47">
        <v>22</v>
      </c>
      <c r="B233" s="51" t="s">
        <v>111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0.62711118755143536</v>
      </c>
      <c r="Q233" s="50">
        <f t="shared" si="16"/>
        <v>77.541197787858792</v>
      </c>
    </row>
    <row r="234" spans="1:18" ht="15" hidden="1" customHeight="1" x14ac:dyDescent="0.2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77.541197787858792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6.253603350986682E-2</v>
      </c>
      <c r="Q235" s="50">
        <f t="shared" si="16"/>
        <v>77.603733821368664</v>
      </c>
    </row>
    <row r="236" spans="1:18" ht="15" hidden="1" customHeight="1" x14ac:dyDescent="0.2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77.603733821368664</v>
      </c>
    </row>
    <row r="237" spans="1:18" ht="15" hidden="1" customHeight="1" x14ac:dyDescent="0.2">
      <c r="A237" s="47">
        <v>26</v>
      </c>
      <c r="B237" s="52" t="s">
        <v>110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0.64272320010151018</v>
      </c>
      <c r="Q237" s="50">
        <f t="shared" si="16"/>
        <v>78.246457021470178</v>
      </c>
    </row>
    <row r="238" spans="1:18" ht="15" hidden="1" customHeight="1" x14ac:dyDescent="0.2">
      <c r="A238" s="47">
        <v>27</v>
      </c>
      <c r="B238" s="52" t="s">
        <v>112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19.026622013421132</v>
      </c>
      <c r="Q238" s="50">
        <f t="shared" si="16"/>
        <v>97.27307903489131</v>
      </c>
    </row>
    <row r="239" spans="1:18" ht="15" hidden="1" customHeight="1" x14ac:dyDescent="0.2">
      <c r="A239" s="47">
        <v>28</v>
      </c>
      <c r="B239" s="52" t="s">
        <v>115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0.42859779815793153</v>
      </c>
      <c r="Q239" s="50">
        <f t="shared" si="16"/>
        <v>97.701676833049248</v>
      </c>
      <c r="R239" s="4"/>
    </row>
    <row r="240" spans="1:18" ht="15" hidden="1" customHeight="1" x14ac:dyDescent="0.2">
      <c r="A240" s="47">
        <v>29</v>
      </c>
      <c r="B240" s="52" t="s">
        <v>119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0.31313339453743799</v>
      </c>
      <c r="Q240" s="50">
        <f t="shared" si="16"/>
        <v>98.014810227586693</v>
      </c>
    </row>
    <row r="241" spans="1:17" ht="15" hidden="1" customHeight="1" x14ac:dyDescent="0.2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98.014810227586693</v>
      </c>
    </row>
    <row r="242" spans="1:17" ht="15" hidden="1" customHeight="1" x14ac:dyDescent="0.2">
      <c r="A242" s="47">
        <v>31</v>
      </c>
      <c r="B242" s="51" t="s">
        <v>105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0.46442207449236306</v>
      </c>
      <c r="Q242" s="50">
        <f t="shared" si="16"/>
        <v>98.479232302079055</v>
      </c>
    </row>
    <row r="243" spans="1:17" ht="15" hidden="1" customHeight="1" x14ac:dyDescent="0.2">
      <c r="A243" s="47">
        <v>32</v>
      </c>
      <c r="B243" s="52" t="s">
        <v>118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8.9697679174562492E-2</v>
      </c>
      <c r="Q243" s="50">
        <f t="shared" si="16"/>
        <v>98.568929981253618</v>
      </c>
    </row>
    <row r="244" spans="1:17" ht="15" hidden="1" customHeight="1" x14ac:dyDescent="0.2">
      <c r="A244" s="47">
        <v>33</v>
      </c>
      <c r="B244" s="52" t="s">
        <v>114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0.30159254630613508</v>
      </c>
      <c r="Q244" s="50">
        <f t="shared" ref="Q244:Q249" si="17">(Q243+P244)</f>
        <v>98.870522527559757</v>
      </c>
    </row>
    <row r="245" spans="1:17" ht="15" hidden="1" customHeight="1" x14ac:dyDescent="0.2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98.870522527559757</v>
      </c>
    </row>
    <row r="246" spans="1:17" ht="15" hidden="1" customHeight="1" x14ac:dyDescent="0.2">
      <c r="A246" s="47">
        <v>35</v>
      </c>
      <c r="B246" s="52" t="s">
        <v>121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2.2535505275651405E-2</v>
      </c>
      <c r="Q246" s="50">
        <f t="shared" si="17"/>
        <v>98.893058032835413</v>
      </c>
    </row>
    <row r="247" spans="1:17" ht="15" hidden="1" customHeight="1" x14ac:dyDescent="0.2">
      <c r="A247" s="47">
        <v>36</v>
      </c>
      <c r="B247" s="52" t="s">
        <v>123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2.7180645309151982E-3</v>
      </c>
      <c r="Q247" s="50">
        <f t="shared" si="17"/>
        <v>98.895776097366323</v>
      </c>
    </row>
    <row r="248" spans="1:17" ht="15" hidden="1" customHeight="1" x14ac:dyDescent="0.2">
      <c r="A248" s="47">
        <v>37</v>
      </c>
      <c r="B248" s="52" t="s">
        <v>100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0.66636615545836952</v>
      </c>
      <c r="Q248" s="50">
        <f t="shared" si="17"/>
        <v>99.562142252824685</v>
      </c>
    </row>
    <row r="249" spans="1:17" ht="15" hidden="1" customHeight="1" x14ac:dyDescent="0.2">
      <c r="A249" s="47">
        <v>38</v>
      </c>
      <c r="B249" s="52" t="s">
        <v>106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0.43785774717531839</v>
      </c>
      <c r="Q249" s="50">
        <f t="shared" si="17"/>
        <v>100</v>
      </c>
    </row>
    <row r="250" spans="1:17" ht="18" hidden="1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hidden="1" x14ac:dyDescent="0.2">
      <c r="A251" s="81" t="s">
        <v>94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91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129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109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hidden="1" customHeight="1" x14ac:dyDescent="0.2">
      <c r="A280" s="47">
        <v>1</v>
      </c>
      <c r="B280" s="102" t="s">
        <v>87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hidden="1" customHeight="1" x14ac:dyDescent="0.2">
      <c r="A281" s="47">
        <v>2</v>
      </c>
      <c r="B281" s="52" t="s">
        <v>117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hidden="1" customHeight="1" x14ac:dyDescent="0.2">
      <c r="A282" s="47">
        <v>3</v>
      </c>
      <c r="B282" s="52" t="s">
        <v>96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hidden="1" customHeight="1" x14ac:dyDescent="0.2">
      <c r="A283" s="47">
        <v>4</v>
      </c>
      <c r="B283" s="52" t="s">
        <v>93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8">(Q282+P283)</f>
        <v>57.99878338431445</v>
      </c>
    </row>
    <row r="284" spans="1:17" ht="15" hidden="1" customHeight="1" x14ac:dyDescent="0.2">
      <c r="A284" s="47">
        <v>5</v>
      </c>
      <c r="B284" s="52" t="s">
        <v>88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8"/>
        <v>65.594050356118132</v>
      </c>
    </row>
    <row r="285" spans="1:17" ht="15" hidden="1" customHeight="1" x14ac:dyDescent="0.2">
      <c r="A285" s="47">
        <v>6</v>
      </c>
      <c r="B285" s="52" t="s">
        <v>125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8"/>
        <v>65.786480353823904</v>
      </c>
    </row>
    <row r="286" spans="1:17" ht="15" hidden="1" customHeight="1" x14ac:dyDescent="0.2">
      <c r="A286" s="47">
        <v>7</v>
      </c>
      <c r="B286" s="52" t="s">
        <v>90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8"/>
        <v>66.946025207701851</v>
      </c>
    </row>
    <row r="287" spans="1:17" ht="15" hidden="1" customHeight="1" x14ac:dyDescent="0.2">
      <c r="A287" s="47">
        <v>8</v>
      </c>
      <c r="B287" s="52" t="s">
        <v>122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8"/>
        <v>69.360528366723372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8"/>
        <v>70.402315757611859</v>
      </c>
    </row>
    <row r="289" spans="1:17" ht="15" hidden="1" customHeight="1" x14ac:dyDescent="0.2">
      <c r="A289" s="47">
        <v>10</v>
      </c>
      <c r="B289" s="52" t="s">
        <v>92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8"/>
        <v>73.723914237946914</v>
      </c>
    </row>
    <row r="290" spans="1:17" ht="15" hidden="1" customHeight="1" x14ac:dyDescent="0.2">
      <c r="A290" s="47">
        <v>11</v>
      </c>
      <c r="B290" s="52" t="s">
        <v>95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hidden="1" customHeight="1" x14ac:dyDescent="0.2">
      <c r="A292" s="47">
        <v>13</v>
      </c>
      <c r="B292" s="52" t="s">
        <v>124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9">(Q291+P292)</f>
        <v>74.021377297204637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9"/>
        <v>74.634675558524151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9"/>
        <v>74.909563309826211</v>
      </c>
    </row>
    <row r="295" spans="1:17" ht="15" hidden="1" customHeight="1" x14ac:dyDescent="0.2">
      <c r="A295" s="47">
        <v>16</v>
      </c>
      <c r="B295" s="52" t="s">
        <v>103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9"/>
        <v>75.495471804637461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9"/>
        <v>77.872667567369689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77.872667567369689</v>
      </c>
    </row>
    <row r="298" spans="1:17" ht="15" hidden="1" customHeight="1" x14ac:dyDescent="0.2">
      <c r="A298" s="47">
        <v>19</v>
      </c>
      <c r="B298" s="52" t="s">
        <v>97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9"/>
        <v>78.397932852642711</v>
      </c>
    </row>
    <row r="299" spans="1:17" ht="15" hidden="1" customHeight="1" x14ac:dyDescent="0.2">
      <c r="A299" s="47">
        <v>20</v>
      </c>
      <c r="B299" s="52" t="s">
        <v>89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9"/>
        <v>78.459207425811542</v>
      </c>
    </row>
    <row r="300" spans="1:17" ht="15" hidden="1" customHeight="1" x14ac:dyDescent="0.2">
      <c r="A300" s="47">
        <v>21</v>
      </c>
      <c r="B300" s="52" t="s">
        <v>98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9"/>
        <v>78.954543179876481</v>
      </c>
    </row>
    <row r="301" spans="1:17" ht="15" hidden="1" customHeight="1" x14ac:dyDescent="0.2">
      <c r="A301" s="47">
        <v>22</v>
      </c>
      <c r="B301" s="51" t="s">
        <v>111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9"/>
        <v>79.309480659411861</v>
      </c>
    </row>
    <row r="302" spans="1:17" ht="15" hidden="1" customHeight="1" x14ac:dyDescent="0.2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79.309480659411861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9"/>
        <v>79.321176262277206</v>
      </c>
    </row>
    <row r="304" spans="1:17" ht="15" hidden="1" customHeight="1" x14ac:dyDescent="0.2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79.321176262277206</v>
      </c>
    </row>
    <row r="305" spans="1:18" ht="15" hidden="1" customHeight="1" x14ac:dyDescent="0.2">
      <c r="A305" s="47">
        <v>26</v>
      </c>
      <c r="B305" s="52" t="s">
        <v>110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0.80465269495391278</v>
      </c>
      <c r="Q305" s="50">
        <f t="shared" si="19"/>
        <v>80.125828957231121</v>
      </c>
    </row>
    <row r="306" spans="1:18" ht="15" hidden="1" customHeight="1" x14ac:dyDescent="0.2">
      <c r="A306" s="47">
        <v>27</v>
      </c>
      <c r="B306" s="52" t="s">
        <v>112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16.967048858003125</v>
      </c>
      <c r="Q306" s="50">
        <f t="shared" si="19"/>
        <v>97.092877815234246</v>
      </c>
    </row>
    <row r="307" spans="1:18" ht="15" hidden="1" customHeight="1" x14ac:dyDescent="0.2">
      <c r="A307" s="47">
        <v>28</v>
      </c>
      <c r="B307" s="52" t="s">
        <v>115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0.42845870204497638</v>
      </c>
      <c r="Q307" s="50">
        <f t="shared" si="19"/>
        <v>97.521336517279224</v>
      </c>
      <c r="R307" s="4"/>
    </row>
    <row r="308" spans="1:18" ht="15" hidden="1" customHeight="1" x14ac:dyDescent="0.2">
      <c r="A308" s="47">
        <v>29</v>
      </c>
      <c r="B308" s="52" t="s">
        <v>119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0.15244515211036569</v>
      </c>
      <c r="Q308" s="50">
        <f t="shared" si="19"/>
        <v>97.673781669389584</v>
      </c>
    </row>
    <row r="309" spans="1:18" ht="15" hidden="1" customHeight="1" x14ac:dyDescent="0.2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97.673781669389584</v>
      </c>
    </row>
    <row r="310" spans="1:18" ht="15" hidden="1" customHeight="1" x14ac:dyDescent="0.2">
      <c r="A310" s="47">
        <v>31</v>
      </c>
      <c r="B310" s="51" t="s">
        <v>105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0.41868183626868538</v>
      </c>
      <c r="Q310" s="50">
        <f t="shared" si="19"/>
        <v>98.092463505658273</v>
      </c>
    </row>
    <row r="311" spans="1:18" ht="15" hidden="1" customHeight="1" x14ac:dyDescent="0.2">
      <c r="A311" s="47">
        <v>32</v>
      </c>
      <c r="B311" s="52" t="s">
        <v>118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4.5715416093976481E-2</v>
      </c>
      <c r="Q311" s="50">
        <f t="shared" si="19"/>
        <v>98.138178921752242</v>
      </c>
    </row>
    <row r="312" spans="1:18" ht="15" hidden="1" customHeight="1" x14ac:dyDescent="0.2">
      <c r="A312" s="47">
        <v>33</v>
      </c>
      <c r="B312" s="52" t="s">
        <v>114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0.30428190974230473</v>
      </c>
      <c r="Q312" s="50">
        <f t="shared" ref="Q312:Q317" si="21">(Q311+P312)</f>
        <v>98.442460831494543</v>
      </c>
    </row>
    <row r="313" spans="1:18" ht="15" hidden="1" customHeight="1" x14ac:dyDescent="0.2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98.442460831494543</v>
      </c>
    </row>
    <row r="314" spans="1:18" ht="15" hidden="1" customHeight="1" x14ac:dyDescent="0.2">
      <c r="A314" s="47">
        <v>35</v>
      </c>
      <c r="B314" s="52" t="s">
        <v>121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9.2215177107983909E-3</v>
      </c>
      <c r="Q314" s="50">
        <f t="shared" si="21"/>
        <v>98.451682349205342</v>
      </c>
    </row>
    <row r="315" spans="1:18" ht="15" hidden="1" customHeight="1" x14ac:dyDescent="0.2">
      <c r="A315" s="47">
        <v>36</v>
      </c>
      <c r="B315" s="52" t="s">
        <v>123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2.4831008727980369E-2</v>
      </c>
      <c r="Q315" s="50">
        <f t="shared" si="21"/>
        <v>98.476513357933328</v>
      </c>
    </row>
    <row r="316" spans="1:18" ht="15" hidden="1" customHeight="1" x14ac:dyDescent="0.2">
      <c r="A316" s="47">
        <v>37</v>
      </c>
      <c r="B316" s="52" t="s">
        <v>100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0.75370089580540411</v>
      </c>
      <c r="Q316" s="50">
        <f t="shared" si="21"/>
        <v>99.230214253738737</v>
      </c>
    </row>
    <row r="317" spans="1:18" ht="15" hidden="1" customHeight="1" x14ac:dyDescent="0.2">
      <c r="A317" s="47">
        <v>38</v>
      </c>
      <c r="B317" s="52" t="s">
        <v>106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94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hidden="1" x14ac:dyDescent="0.2">
      <c r="A343" s="187" t="s">
        <v>91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hidden="1" x14ac:dyDescent="0.2">
      <c r="A344" s="189" t="s">
        <v>130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hidden="1" x14ac:dyDescent="0.2">
      <c r="A345" s="187" t="s">
        <v>109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6" spans="1:17" hidden="1" x14ac:dyDescent="0.2"/>
    <row r="347" spans="1:17" ht="20.25" hidden="1" customHeight="1" x14ac:dyDescent="0.2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hidden="1" customHeight="1" x14ac:dyDescent="0.2">
      <c r="A348" s="47">
        <v>1</v>
      </c>
      <c r="B348" s="102" t="s">
        <v>87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hidden="1" customHeight="1" x14ac:dyDescent="0.2">
      <c r="A349" s="47">
        <v>2</v>
      </c>
      <c r="B349" s="52" t="s">
        <v>117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12.057826239614275</v>
      </c>
      <c r="Q349" s="50">
        <f>(Q348+P349)</f>
        <v>32.697153105411516</v>
      </c>
    </row>
    <row r="350" spans="1:17" ht="15" hidden="1" customHeight="1" x14ac:dyDescent="0.2">
      <c r="A350" s="47">
        <v>3</v>
      </c>
      <c r="B350" s="52" t="s">
        <v>96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11.045319857380823</v>
      </c>
      <c r="Q350" s="50">
        <f>(Q349+P350)</f>
        <v>43.742472962792341</v>
      </c>
    </row>
    <row r="351" spans="1:17" ht="15" hidden="1" customHeight="1" x14ac:dyDescent="0.2">
      <c r="A351" s="47">
        <v>4</v>
      </c>
      <c r="B351" s="52" t="s">
        <v>93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8.3610081062565822</v>
      </c>
      <c r="Q351" s="50">
        <f t="shared" ref="Q351:Q357" si="23">(Q350+P351)</f>
        <v>52.103481069048925</v>
      </c>
    </row>
    <row r="352" spans="1:17" ht="15" hidden="1" customHeight="1" x14ac:dyDescent="0.2">
      <c r="A352" s="47">
        <v>5</v>
      </c>
      <c r="B352" s="52" t="s">
        <v>88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8.8313985466299361</v>
      </c>
      <c r="Q352" s="50">
        <f t="shared" si="23"/>
        <v>60.934879615678859</v>
      </c>
    </row>
    <row r="353" spans="1:17" ht="15" hidden="1" customHeight="1" x14ac:dyDescent="0.2">
      <c r="A353" s="47">
        <v>6</v>
      </c>
      <c r="B353" s="52" t="s">
        <v>125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0.10684374468900287</v>
      </c>
      <c r="Q353" s="50">
        <f t="shared" si="23"/>
        <v>61.041723360367861</v>
      </c>
    </row>
    <row r="354" spans="1:17" ht="15" hidden="1" customHeight="1" x14ac:dyDescent="0.2">
      <c r="A354" s="47">
        <v>7</v>
      </c>
      <c r="B354" s="52" t="s">
        <v>90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1.4327118478057959</v>
      </c>
      <c r="Q354" s="50">
        <f t="shared" si="23"/>
        <v>62.474435208173659</v>
      </c>
    </row>
    <row r="355" spans="1:17" ht="15" hidden="1" customHeight="1" x14ac:dyDescent="0.2">
      <c r="A355" s="47">
        <v>8</v>
      </c>
      <c r="B355" s="52" t="s">
        <v>122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1.7690023071020398</v>
      </c>
      <c r="Q355" s="50">
        <f t="shared" si="23"/>
        <v>64.243437515275701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1.6120334389549815</v>
      </c>
      <c r="Q356" s="50">
        <f t="shared" si="23"/>
        <v>65.855470954230682</v>
      </c>
    </row>
    <row r="357" spans="1:17" ht="15" hidden="1" customHeight="1" x14ac:dyDescent="0.2">
      <c r="A357" s="47">
        <v>10</v>
      </c>
      <c r="B357" s="52" t="s">
        <v>92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4.6135111462937406</v>
      </c>
      <c r="Q357" s="50">
        <f t="shared" si="23"/>
        <v>70.468982100524428</v>
      </c>
    </row>
    <row r="358" spans="1:17" ht="15" hidden="1" customHeight="1" x14ac:dyDescent="0.2">
      <c r="A358" s="47">
        <v>11</v>
      </c>
      <c r="B358" s="52" t="s">
        <v>95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0.12551044055787255</v>
      </c>
      <c r="Q358" s="50">
        <f>(Q357+P358)</f>
        <v>70.594492541082303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0.41371809110878788</v>
      </c>
      <c r="Q359" s="50">
        <f>(Q358+P359)</f>
        <v>71.008210632191094</v>
      </c>
    </row>
    <row r="360" spans="1:17" ht="15" hidden="1" customHeight="1" x14ac:dyDescent="0.2">
      <c r="A360" s="47">
        <v>13</v>
      </c>
      <c r="B360" s="52" t="s">
        <v>124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1.3307190001334282E-3</v>
      </c>
      <c r="Q360" s="50">
        <f t="shared" ref="Q360:Q379" si="24">(Q359+P360)</f>
        <v>71.009541351191231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0.61042507810102575</v>
      </c>
      <c r="Q361" s="50">
        <f t="shared" si="24"/>
        <v>71.619966429292262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0.2771489018236068</v>
      </c>
      <c r="Q362" s="50">
        <f t="shared" si="24"/>
        <v>71.89711533111587</v>
      </c>
    </row>
    <row r="363" spans="1:17" ht="15" hidden="1" customHeight="1" x14ac:dyDescent="0.2">
      <c r="A363" s="47">
        <v>16</v>
      </c>
      <c r="B363" s="52" t="s">
        <v>103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0.85974302896791899</v>
      </c>
      <c r="Q363" s="50">
        <f t="shared" si="24"/>
        <v>72.756858360083783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2.1916497811370164</v>
      </c>
      <c r="Q364" s="50">
        <f t="shared" si="24"/>
        <v>74.948508141220799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74.948508141220799</v>
      </c>
    </row>
    <row r="366" spans="1:17" ht="15" hidden="1" customHeight="1" x14ac:dyDescent="0.2">
      <c r="A366" s="47">
        <v>19</v>
      </c>
      <c r="B366" s="52" t="s">
        <v>97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0.64823657839748883</v>
      </c>
      <c r="Q366" s="50">
        <f t="shared" si="24"/>
        <v>75.596744719618286</v>
      </c>
    </row>
    <row r="367" spans="1:17" ht="15" hidden="1" customHeight="1" x14ac:dyDescent="0.2">
      <c r="A367" s="47">
        <v>20</v>
      </c>
      <c r="B367" s="52" t="s">
        <v>89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8.1614037661608616E-2</v>
      </c>
      <c r="Q367" s="50">
        <f t="shared" si="24"/>
        <v>75.678358757279895</v>
      </c>
    </row>
    <row r="368" spans="1:17" ht="15" hidden="1" customHeight="1" x14ac:dyDescent="0.2">
      <c r="A368" s="47">
        <v>21</v>
      </c>
      <c r="B368" s="52" t="s">
        <v>98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0.9454005192185011</v>
      </c>
      <c r="Q368" s="50">
        <f t="shared" si="24"/>
        <v>76.62375927649839</v>
      </c>
    </row>
    <row r="369" spans="1:18" ht="15" hidden="1" customHeight="1" x14ac:dyDescent="0.2">
      <c r="A369" s="47">
        <v>22</v>
      </c>
      <c r="B369" s="51" t="s">
        <v>111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0.4397752795794535</v>
      </c>
      <c r="Q369" s="50">
        <f t="shared" si="24"/>
        <v>77.06353455607784</v>
      </c>
    </row>
    <row r="370" spans="1:18" ht="15" hidden="1" customHeight="1" x14ac:dyDescent="0.2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77.06353455607784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4.3781068250771556E-2</v>
      </c>
      <c r="Q371" s="50">
        <f t="shared" si="24"/>
        <v>77.107315624328606</v>
      </c>
    </row>
    <row r="372" spans="1:18" ht="15" hidden="1" customHeight="1" x14ac:dyDescent="0.2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77.107315624328606</v>
      </c>
    </row>
    <row r="373" spans="1:18" ht="15" hidden="1" customHeight="1" x14ac:dyDescent="0.2">
      <c r="A373" s="47">
        <v>26</v>
      </c>
      <c r="B373" s="52" t="s">
        <v>110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0.7663229094480587</v>
      </c>
      <c r="Q373" s="50">
        <f t="shared" si="24"/>
        <v>77.873638533776671</v>
      </c>
    </row>
    <row r="374" spans="1:18" ht="15" hidden="1" customHeight="1" x14ac:dyDescent="0.2">
      <c r="A374" s="47">
        <v>27</v>
      </c>
      <c r="B374" s="52" t="s">
        <v>112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19.615544295953239</v>
      </c>
      <c r="Q374" s="50">
        <f t="shared" si="24"/>
        <v>97.489182829729913</v>
      </c>
    </row>
    <row r="375" spans="1:18" ht="15" hidden="1" customHeight="1" x14ac:dyDescent="0.2">
      <c r="A375" s="47">
        <v>28</v>
      </c>
      <c r="B375" s="52" t="s">
        <v>115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0.42071349409184167</v>
      </c>
      <c r="Q375" s="50">
        <f t="shared" si="24"/>
        <v>97.909896323821755</v>
      </c>
      <c r="R375" s="4"/>
    </row>
    <row r="376" spans="1:18" ht="15" hidden="1" customHeight="1" x14ac:dyDescent="0.2">
      <c r="A376" s="47">
        <v>29</v>
      </c>
      <c r="B376" s="52" t="s">
        <v>119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0.25835330720419458</v>
      </c>
      <c r="Q376" s="50">
        <f t="shared" si="24"/>
        <v>98.168249631025944</v>
      </c>
    </row>
    <row r="377" spans="1:18" ht="15" hidden="1" customHeight="1" x14ac:dyDescent="0.2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98.168249631025944</v>
      </c>
    </row>
    <row r="378" spans="1:18" ht="15" hidden="1" customHeight="1" x14ac:dyDescent="0.2">
      <c r="A378" s="47">
        <v>31</v>
      </c>
      <c r="B378" s="51" t="s">
        <v>105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0.45840870776831488</v>
      </c>
      <c r="Q378" s="50">
        <f t="shared" si="24"/>
        <v>98.626658338794257</v>
      </c>
    </row>
    <row r="379" spans="1:18" ht="15" hidden="1" customHeight="1" x14ac:dyDescent="0.2">
      <c r="A379" s="47">
        <v>32</v>
      </c>
      <c r="B379" s="52" t="s">
        <v>118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0.10701353826279771</v>
      </c>
      <c r="Q379" s="50">
        <f t="shared" si="24"/>
        <v>98.733671877057049</v>
      </c>
    </row>
    <row r="380" spans="1:18" ht="15" hidden="1" customHeight="1" x14ac:dyDescent="0.2">
      <c r="A380" s="47">
        <v>33</v>
      </c>
      <c r="B380" s="52" t="s">
        <v>114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0.28526021063270868</v>
      </c>
      <c r="Q380" s="50">
        <f t="shared" ref="Q380:Q385" si="25">(Q379+P380)</f>
        <v>99.018932087689763</v>
      </c>
    </row>
    <row r="381" spans="1:18" ht="15" hidden="1" customHeight="1" x14ac:dyDescent="0.2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99.018932087689763</v>
      </c>
    </row>
    <row r="382" spans="1:18" ht="15" hidden="1" customHeight="1" x14ac:dyDescent="0.2">
      <c r="A382" s="47">
        <v>35</v>
      </c>
      <c r="B382" s="52" t="s">
        <v>121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8.9478281102010546E-3</v>
      </c>
      <c r="Q382" s="50">
        <f t="shared" si="25"/>
        <v>99.027879915799957</v>
      </c>
    </row>
    <row r="383" spans="1:18" ht="15" hidden="1" customHeight="1" x14ac:dyDescent="0.2">
      <c r="A383" s="47">
        <v>36</v>
      </c>
      <c r="B383" s="52" t="s">
        <v>123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1.0564135494869746E-3</v>
      </c>
      <c r="Q383" s="50">
        <f t="shared" si="25"/>
        <v>99.028936329349449</v>
      </c>
    </row>
    <row r="384" spans="1:18" ht="15" hidden="1" customHeight="1" x14ac:dyDescent="0.2">
      <c r="A384" s="47">
        <v>37</v>
      </c>
      <c r="B384" s="52" t="s">
        <v>100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0.71438486991146455</v>
      </c>
      <c r="Q384" s="50">
        <f t="shared" si="25"/>
        <v>99.743321199260919</v>
      </c>
    </row>
    <row r="385" spans="1:17" ht="15" hidden="1" customHeight="1" x14ac:dyDescent="0.2">
      <c r="A385" s="47">
        <v>38</v>
      </c>
      <c r="B385" s="52" t="s">
        <v>106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0.25667880073908866</v>
      </c>
      <c r="Q385" s="50">
        <f t="shared" si="25"/>
        <v>100.00000000000001</v>
      </c>
    </row>
    <row r="386" spans="1:17" ht="17.25" hidden="1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hidden="1" x14ac:dyDescent="0.2">
      <c r="A387" s="81" t="s">
        <v>94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91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131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109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hidden="1" customHeight="1" x14ac:dyDescent="0.2">
      <c r="A417" s="47">
        <v>1</v>
      </c>
      <c r="B417" s="102" t="s">
        <v>87</v>
      </c>
      <c r="C417" s="49">
        <f>'P.N.C. x Comp. x Ramos'!C401</f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hidden="1" customHeight="1" x14ac:dyDescent="0.2">
      <c r="A418" s="47">
        <v>2</v>
      </c>
      <c r="B418" s="52" t="s">
        <v>117</v>
      </c>
      <c r="C418" s="49">
        <f>'P.N.C. x Comp. x Ramos'!C402</f>
        <v>901869680.8599999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14.976882494221275</v>
      </c>
      <c r="Q418" s="50">
        <f>(Q417+P418)</f>
        <v>37.593765909168511</v>
      </c>
    </row>
    <row r="419" spans="1:17" ht="15" hidden="1" customHeight="1" x14ac:dyDescent="0.2">
      <c r="A419" s="47">
        <v>3</v>
      </c>
      <c r="B419" s="52" t="s">
        <v>96</v>
      </c>
      <c r="C419" s="49">
        <f>'P.N.C. x Comp. x Ramos'!C403</f>
        <v>641799505.10000002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10.658031838442735</v>
      </c>
      <c r="Q419" s="50">
        <f>(Q418+P419)</f>
        <v>48.251797747611249</v>
      </c>
    </row>
    <row r="420" spans="1:17" ht="15" hidden="1" customHeight="1" x14ac:dyDescent="0.2">
      <c r="A420" s="47">
        <v>4</v>
      </c>
      <c r="B420" s="52" t="s">
        <v>93</v>
      </c>
      <c r="C420" s="49">
        <f>'P.N.C. x Comp. x Ramos'!C404</f>
        <v>371929480.09000003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6.1764401638748998</v>
      </c>
      <c r="Q420" s="50">
        <f t="shared" ref="Q420:Q426" si="27">(Q419+P420)</f>
        <v>54.42823791148615</v>
      </c>
    </row>
    <row r="421" spans="1:17" ht="15" hidden="1" customHeight="1" x14ac:dyDescent="0.2">
      <c r="A421" s="47">
        <v>5</v>
      </c>
      <c r="B421" s="52" t="s">
        <v>88</v>
      </c>
      <c r="C421" s="49">
        <f>'P.N.C. x Comp. x Ramos'!C405</f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9.1413068383163907</v>
      </c>
      <c r="Q421" s="50">
        <f t="shared" si="27"/>
        <v>63.569544749802539</v>
      </c>
    </row>
    <row r="422" spans="1:17" ht="15" hidden="1" customHeight="1" x14ac:dyDescent="0.2">
      <c r="A422" s="47">
        <v>6</v>
      </c>
      <c r="B422" s="52" t="s">
        <v>125</v>
      </c>
      <c r="C422" s="49">
        <f>'P.N.C. x Comp. x Ramos'!C406</f>
        <v>2384308.41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3.9594974356496705E-2</v>
      </c>
      <c r="Q422" s="50">
        <f t="shared" si="27"/>
        <v>63.609139724159036</v>
      </c>
    </row>
    <row r="423" spans="1:17" ht="15" hidden="1" customHeight="1" x14ac:dyDescent="0.2">
      <c r="A423" s="47">
        <v>7</v>
      </c>
      <c r="B423" s="52" t="s">
        <v>90</v>
      </c>
      <c r="C423" s="49">
        <f>'P.N.C. x Comp. x Ramos'!C407</f>
        <v>94236820.248275876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1.5649420458858647</v>
      </c>
      <c r="Q423" s="50">
        <f>(Q422+P423)</f>
        <v>65.174081770044907</v>
      </c>
    </row>
    <row r="424" spans="1:17" ht="15" hidden="1" customHeight="1" x14ac:dyDescent="0.2">
      <c r="A424" s="47">
        <v>8</v>
      </c>
      <c r="B424" s="52" t="s">
        <v>122</v>
      </c>
      <c r="C424" s="49">
        <f>'P.N.C. x Comp. x Ramos'!C408</f>
        <v>115436543.26206896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1.9169948615264258</v>
      </c>
      <c r="Q424" s="50">
        <f t="shared" si="27"/>
        <v>67.091076631571326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107548884.17344826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1.7860085939626906</v>
      </c>
      <c r="Q425" s="50">
        <f t="shared" si="27"/>
        <v>68.877085225534017</v>
      </c>
    </row>
    <row r="426" spans="1:17" ht="15" hidden="1" customHeight="1" x14ac:dyDescent="0.2">
      <c r="A426" s="47">
        <v>10</v>
      </c>
      <c r="B426" s="52" t="s">
        <v>92</v>
      </c>
      <c r="C426" s="49">
        <f>'P.N.C. x Comp. x Ramos'!C410</f>
        <v>210386229.27000001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3.4937750997177783</v>
      </c>
      <c r="Q426" s="50">
        <f t="shared" si="27"/>
        <v>72.370860325251797</v>
      </c>
    </row>
    <row r="427" spans="1:17" ht="15" hidden="1" customHeight="1" x14ac:dyDescent="0.2">
      <c r="A427" s="47">
        <v>11</v>
      </c>
      <c r="B427" s="52" t="s">
        <v>95</v>
      </c>
      <c r="C427" s="49">
        <f>'P.N.C. x Comp. x Ramos'!C411</f>
        <v>8314014.1100000013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0.13806652449168763</v>
      </c>
      <c r="Q427" s="50">
        <f>(Q426+P427)</f>
        <v>72.508926849743489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28506638.327586208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0.47339497224300026</v>
      </c>
      <c r="Q428" s="50">
        <f>(Q427+P428)</f>
        <v>72.982321821986488</v>
      </c>
    </row>
    <row r="429" spans="1:17" ht="15" hidden="1" customHeight="1" x14ac:dyDescent="0.2">
      <c r="A429" s="47">
        <v>13</v>
      </c>
      <c r="B429" s="52" t="s">
        <v>124</v>
      </c>
      <c r="C429" s="49">
        <f>'P.N.C. x Comp. x Ramos'!C413</f>
        <v>103844.95999999999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1.7244994443698773E-3</v>
      </c>
      <c r="Q429" s="50">
        <f t="shared" ref="Q429:Q447" si="28">(Q428+P429)</f>
        <v>72.984046321430853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37094651.663103446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0.61601165990257056</v>
      </c>
      <c r="Q430" s="50">
        <f t="shared" si="28"/>
        <v>73.600057981333421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25551166.749999996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0.42431498710555693</v>
      </c>
      <c r="Q431" s="50">
        <f t="shared" si="28"/>
        <v>74.024372968438982</v>
      </c>
    </row>
    <row r="432" spans="1:17" ht="15" hidden="1" customHeight="1" x14ac:dyDescent="0.2">
      <c r="A432" s="47">
        <v>16</v>
      </c>
      <c r="B432" s="52" t="s">
        <v>103</v>
      </c>
      <c r="C432" s="49">
        <f>'P.N.C. x Comp. x Ramos'!C416</f>
        <v>62268915.960000001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1.0340676232581205</v>
      </c>
      <c r="Q432" s="50">
        <f t="shared" si="28"/>
        <v>75.058440591697106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127048580.48724139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2.1098299470501933</v>
      </c>
      <c r="Q433" s="50">
        <f t="shared" si="28"/>
        <v>77.168270538747294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77.168270538747294</v>
      </c>
    </row>
    <row r="435" spans="1:18" ht="15" hidden="1" customHeight="1" x14ac:dyDescent="0.2">
      <c r="A435" s="47">
        <v>19</v>
      </c>
      <c r="B435" s="52" t="s">
        <v>97</v>
      </c>
      <c r="C435" s="49">
        <f>'P.N.C. x Comp. x Ramos'!C419</f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0.54286220294367848</v>
      </c>
      <c r="Q435" s="50">
        <f t="shared" si="28"/>
        <v>77.711132741690975</v>
      </c>
    </row>
    <row r="436" spans="1:18" ht="15" hidden="1" customHeight="1" x14ac:dyDescent="0.2">
      <c r="A436" s="47">
        <v>20</v>
      </c>
      <c r="B436" s="52" t="s">
        <v>89</v>
      </c>
      <c r="C436" s="49">
        <f>'P.N.C. x Comp. x Ramos'!C420</f>
        <v>4416181.3620689651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7.3337235674456797E-2</v>
      </c>
      <c r="Q436" s="50">
        <f t="shared" si="28"/>
        <v>77.784469977365433</v>
      </c>
    </row>
    <row r="437" spans="1:18" ht="15" hidden="1" customHeight="1" x14ac:dyDescent="0.2">
      <c r="A437" s="47">
        <v>21</v>
      </c>
      <c r="B437" s="52" t="s">
        <v>98</v>
      </c>
      <c r="C437" s="49">
        <f>'P.N.C. x Comp. x Ramos'!C421</f>
        <v>60790502.737930603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1.0095163809059857</v>
      </c>
      <c r="Q437" s="50">
        <f t="shared" si="28"/>
        <v>78.793986358271425</v>
      </c>
    </row>
    <row r="438" spans="1:18" ht="15" hidden="1" customHeight="1" x14ac:dyDescent="0.2">
      <c r="A438" s="47">
        <v>22</v>
      </c>
      <c r="B438" s="51" t="s">
        <v>111</v>
      </c>
      <c r="C438" s="49">
        <f>'P.N.C. x Comp. x Ramos'!C422</f>
        <v>39529761.698275872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0.65645027052589167</v>
      </c>
      <c r="Q438" s="50">
        <f>(Q437+P438)</f>
        <v>79.45043662879732</v>
      </c>
    </row>
    <row r="439" spans="1:18" ht="15" hidden="1" customHeight="1" x14ac:dyDescent="0.2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79.45043662879732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6966892.9827586217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0.11569558193052067</v>
      </c>
      <c r="Q440" s="50">
        <f t="shared" si="28"/>
        <v>79.566132210727844</v>
      </c>
    </row>
    <row r="441" spans="1:18" ht="15" hidden="1" customHeight="1" x14ac:dyDescent="0.2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79.566132210727844</v>
      </c>
    </row>
    <row r="442" spans="1:18" ht="15" hidden="1" customHeight="1" x14ac:dyDescent="0.2">
      <c r="A442" s="47">
        <v>26</v>
      </c>
      <c r="B442" s="52" t="s">
        <v>110</v>
      </c>
      <c r="C442" s="49">
        <f>'P.N.C. x Comp. x Ramos'!C426</f>
        <v>44144780.25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0.73308949238321575</v>
      </c>
      <c r="Q442" s="50">
        <f t="shared" si="28"/>
        <v>80.299221703111058</v>
      </c>
    </row>
    <row r="443" spans="1:18" ht="15" hidden="1" customHeight="1" x14ac:dyDescent="0.2">
      <c r="A443" s="47">
        <v>27</v>
      </c>
      <c r="B443" s="52" t="s">
        <v>112</v>
      </c>
      <c r="C443" s="49">
        <f>'P.N.C. x Comp. x Ramos'!C427</f>
        <v>1032570960.97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17.147370931292532</v>
      </c>
      <c r="Q443" s="50">
        <f t="shared" si="28"/>
        <v>97.446592634403586</v>
      </c>
    </row>
    <row r="444" spans="1:18" ht="15" hidden="1" customHeight="1" x14ac:dyDescent="0.2">
      <c r="A444" s="47">
        <v>28</v>
      </c>
      <c r="B444" s="52" t="s">
        <v>115</v>
      </c>
      <c r="C444" s="49">
        <f>'P.N.C. x Comp. x Ramos'!C428</f>
        <v>35686215.675000004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0.5926224932168217</v>
      </c>
      <c r="Q444" s="50">
        <f>(Q443+P444)</f>
        <v>98.039215127620409</v>
      </c>
      <c r="R444" s="4"/>
    </row>
    <row r="445" spans="1:18" ht="15" hidden="1" customHeight="1" x14ac:dyDescent="0.2">
      <c r="A445" s="47">
        <v>29</v>
      </c>
      <c r="B445" s="52" t="s">
        <v>119</v>
      </c>
      <c r="C445" s="49">
        <f>'P.N.C. x Comp. x Ramos'!C429</f>
        <v>15600049.327586206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0.2590619361552558</v>
      </c>
      <c r="Q445" s="50">
        <f>(Q444+P445)</f>
        <v>98.298277063775672</v>
      </c>
    </row>
    <row r="446" spans="1:18" ht="15" hidden="1" customHeight="1" x14ac:dyDescent="0.2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98.298277063775672</v>
      </c>
    </row>
    <row r="447" spans="1:18" ht="15" hidden="1" customHeight="1" x14ac:dyDescent="0.2">
      <c r="A447" s="47">
        <v>31</v>
      </c>
      <c r="B447" s="51" t="s">
        <v>105</v>
      </c>
      <c r="C447" s="49">
        <f>'P.N.C. x Comp. x Ramos'!C431</f>
        <v>21445884.379999999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0.35614068990281894</v>
      </c>
      <c r="Q447" s="50">
        <f t="shared" si="28"/>
        <v>98.654417753678487</v>
      </c>
    </row>
    <row r="448" spans="1:18" ht="15" hidden="1" customHeight="1" x14ac:dyDescent="0.2">
      <c r="A448" s="47">
        <v>32</v>
      </c>
      <c r="B448" s="52" t="s">
        <v>118</v>
      </c>
      <c r="C448" s="49">
        <f>'P.N.C. x Comp. x Ramos'!C432</f>
        <v>7626982.8799999999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0.12665735283424992</v>
      </c>
      <c r="Q448" s="50">
        <f t="shared" ref="Q448:Q453" si="29">(Q447+P448)</f>
        <v>98.781075106512731</v>
      </c>
    </row>
    <row r="449" spans="1:17" ht="15" hidden="1" customHeight="1" x14ac:dyDescent="0.2">
      <c r="A449" s="47">
        <v>33</v>
      </c>
      <c r="B449" s="52" t="s">
        <v>114</v>
      </c>
      <c r="C449" s="49">
        <f>'P.N.C. x Comp. x Ramos'!C433</f>
        <v>6675278.9399999995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0.11085289861967249</v>
      </c>
      <c r="Q449" s="50">
        <f t="shared" si="29"/>
        <v>98.891928005132399</v>
      </c>
    </row>
    <row r="450" spans="1:17" ht="15" hidden="1" customHeight="1" x14ac:dyDescent="0.2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98.891928005132399</v>
      </c>
    </row>
    <row r="451" spans="1:17" ht="15" hidden="1" customHeight="1" x14ac:dyDescent="0.2">
      <c r="A451" s="47">
        <v>35</v>
      </c>
      <c r="B451" s="52" t="s">
        <v>121</v>
      </c>
      <c r="C451" s="49">
        <f>'P.N.C. x Comp. x Ramos'!C435</f>
        <v>612922.35344827594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1.0178483943403989E-2</v>
      </c>
      <c r="Q451" s="50">
        <f t="shared" si="29"/>
        <v>98.902106489075805</v>
      </c>
    </row>
    <row r="452" spans="1:17" ht="15" hidden="1" customHeight="1" x14ac:dyDescent="0.2">
      <c r="A452" s="47">
        <v>36</v>
      </c>
      <c r="B452" s="52" t="s">
        <v>123</v>
      </c>
      <c r="C452" s="49">
        <f>'P.N.C. x Comp. x Ramos'!C436</f>
        <v>390317.16379310348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6.481794899716206E-3</v>
      </c>
      <c r="Q452" s="50">
        <f t="shared" si="29"/>
        <v>98.908588283975519</v>
      </c>
    </row>
    <row r="453" spans="1:17" ht="15" hidden="1" customHeight="1" x14ac:dyDescent="0.2">
      <c r="A453" s="47">
        <v>37</v>
      </c>
      <c r="B453" s="52" t="s">
        <v>100</v>
      </c>
      <c r="C453" s="49">
        <f>'P.N.C. x Comp. x Ramos'!C437</f>
        <v>33067013.890000001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0.54912676628963042</v>
      </c>
      <c r="Q453" s="50">
        <f t="shared" si="29"/>
        <v>99.457715050265151</v>
      </c>
    </row>
    <row r="454" spans="1:17" ht="15" hidden="1" customHeight="1" x14ac:dyDescent="0.2">
      <c r="A454" s="47">
        <v>38</v>
      </c>
      <c r="B454" s="52" t="s">
        <v>106</v>
      </c>
      <c r="C454" s="49">
        <f>'P.N.C. x Comp. x Ramos'!C438</f>
        <v>32655017.140000001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0.54228494973486274</v>
      </c>
      <c r="Q454" s="50">
        <f>(Q453+P454)</f>
        <v>100.00000000000001</v>
      </c>
    </row>
    <row r="455" spans="1:17" ht="21" hidden="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hidden="1" x14ac:dyDescent="0.2">
      <c r="A456" s="81" t="s">
        <v>94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91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132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109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hidden="1" customHeight="1" x14ac:dyDescent="0.2">
      <c r="A485" s="47">
        <v>1</v>
      </c>
      <c r="B485" s="102" t="s">
        <v>87</v>
      </c>
      <c r="C485" s="49">
        <f>'P.N.C. x Comp. x Ramos'!C467</f>
        <v>1737518466.0600002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24.422189664851512</v>
      </c>
      <c r="Q485" s="50">
        <f>(P485)</f>
        <v>24.422189664851512</v>
      </c>
    </row>
    <row r="486" spans="1:17" ht="15" hidden="1" customHeight="1" x14ac:dyDescent="0.2">
      <c r="A486" s="47">
        <v>2</v>
      </c>
      <c r="B486" s="52" t="s">
        <v>117</v>
      </c>
      <c r="C486" s="49">
        <f>'P.N.C. x Comp. x Ramos'!C468</f>
        <v>967619592.10000014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13.600654993485644</v>
      </c>
      <c r="Q486" s="50">
        <f t="shared" ref="Q486:Q522" si="31">(Q485+P486)</f>
        <v>38.022844658337156</v>
      </c>
    </row>
    <row r="487" spans="1:17" ht="15" hidden="1" customHeight="1" x14ac:dyDescent="0.2">
      <c r="A487" s="47">
        <v>3</v>
      </c>
      <c r="B487" s="52" t="s">
        <v>96</v>
      </c>
      <c r="C487" s="49">
        <f>'P.N.C. x Comp. x Ramos'!C469</f>
        <v>568636108.94999993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7.9926280924950506</v>
      </c>
      <c r="Q487" s="50">
        <f t="shared" si="31"/>
        <v>46.01547275083221</v>
      </c>
    </row>
    <row r="488" spans="1:17" ht="15" hidden="1" customHeight="1" x14ac:dyDescent="0.2">
      <c r="A488" s="47">
        <v>4</v>
      </c>
      <c r="B488" s="52" t="s">
        <v>93</v>
      </c>
      <c r="C488" s="49">
        <f>'P.N.C. x Comp. x Ramos'!C470</f>
        <v>547973492.22000003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7.7021987505286997</v>
      </c>
      <c r="Q488" s="50">
        <f t="shared" si="31"/>
        <v>53.717671501360911</v>
      </c>
    </row>
    <row r="489" spans="1:17" ht="15" hidden="1" customHeight="1" x14ac:dyDescent="0.2">
      <c r="A489" s="47">
        <v>5</v>
      </c>
      <c r="B489" s="52" t="s">
        <v>88</v>
      </c>
      <c r="C489" s="49">
        <f>'P.N.C. x Comp. x Ramos'!C471</f>
        <v>765548343.26999998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10.760384538156135</v>
      </c>
      <c r="Q489" s="50">
        <f t="shared" si="31"/>
        <v>64.478056039517043</v>
      </c>
    </row>
    <row r="490" spans="1:17" ht="15" hidden="1" customHeight="1" x14ac:dyDescent="0.2">
      <c r="A490" s="47">
        <v>6</v>
      </c>
      <c r="B490" s="52" t="s">
        <v>125</v>
      </c>
      <c r="C490" s="49">
        <f>'P.N.C. x Comp. x Ramos'!C472</f>
        <v>617145.27413793106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8.6744625914340432E-3</v>
      </c>
      <c r="Q490" s="50">
        <f t="shared" si="31"/>
        <v>64.486730502108472</v>
      </c>
    </row>
    <row r="491" spans="1:17" ht="15" hidden="1" customHeight="1" x14ac:dyDescent="0.2">
      <c r="A491" s="47">
        <v>7</v>
      </c>
      <c r="B491" s="52" t="s">
        <v>90</v>
      </c>
      <c r="C491" s="49">
        <f>'P.N.C. x Comp. x Ramos'!C473</f>
        <v>100297971.34689654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1.4097669331758134</v>
      </c>
      <c r="Q491" s="50">
        <f t="shared" si="31"/>
        <v>65.896497435284289</v>
      </c>
    </row>
    <row r="492" spans="1:17" ht="15" hidden="1" customHeight="1" x14ac:dyDescent="0.2">
      <c r="A492" s="47">
        <v>8</v>
      </c>
      <c r="B492" s="52" t="s">
        <v>122</v>
      </c>
      <c r="C492" s="49">
        <f>'P.N.C. x Comp. x Ramos'!C474</f>
        <v>117901911.99448276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1.6572041752783633</v>
      </c>
      <c r="Q492" s="50">
        <f t="shared" si="31"/>
        <v>67.553701610562655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105892677.78448276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1.4884049358254945</v>
      </c>
      <c r="Q493" s="50">
        <f t="shared" si="31"/>
        <v>69.042106546388155</v>
      </c>
    </row>
    <row r="494" spans="1:17" ht="15" hidden="1" customHeight="1" x14ac:dyDescent="0.2">
      <c r="A494" s="47">
        <v>10</v>
      </c>
      <c r="B494" s="52" t="s">
        <v>92</v>
      </c>
      <c r="C494" s="49">
        <f>'P.N.C. x Comp. x Ramos'!C476</f>
        <v>240262841.00206897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3.3770833444287351</v>
      </c>
      <c r="Q494" s="50">
        <f t="shared" si="31"/>
        <v>72.419189890816895</v>
      </c>
    </row>
    <row r="495" spans="1:17" ht="15" hidden="1" customHeight="1" x14ac:dyDescent="0.2">
      <c r="A495" s="47">
        <v>11</v>
      </c>
      <c r="B495" s="52" t="s">
        <v>95</v>
      </c>
      <c r="C495" s="49">
        <f>'P.N.C. x Comp. x Ramos'!C477</f>
        <v>11271860.129999999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0.15843486636131765</v>
      </c>
      <c r="Q495" s="50">
        <f t="shared" si="31"/>
        <v>72.577624757178214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33838398.93965517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0.47562533176014671</v>
      </c>
      <c r="Q496" s="50">
        <f t="shared" si="31"/>
        <v>73.053250088938356</v>
      </c>
    </row>
    <row r="497" spans="1:18" ht="15" hidden="1" customHeight="1" x14ac:dyDescent="0.2">
      <c r="A497" s="47">
        <v>13</v>
      </c>
      <c r="B497" s="52" t="s">
        <v>124</v>
      </c>
      <c r="C497" s="49">
        <f>'P.N.C. x Comp. x Ramos'!C479</f>
        <v>116403.45000000001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1.6361421124861247E-3</v>
      </c>
      <c r="Q497" s="50">
        <f t="shared" si="31"/>
        <v>73.054886231050844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45893198.348275863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0.6450650259446159</v>
      </c>
      <c r="Q498" s="50">
        <f t="shared" si="31"/>
        <v>73.699951256995462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27558347.050000001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0.38735425933692486</v>
      </c>
      <c r="Q499" s="50">
        <f t="shared" si="31"/>
        <v>74.087305516332393</v>
      </c>
    </row>
    <row r="500" spans="1:18" ht="15" hidden="1" customHeight="1" x14ac:dyDescent="0.2">
      <c r="A500" s="47">
        <v>16</v>
      </c>
      <c r="B500" s="52" t="s">
        <v>103</v>
      </c>
      <c r="C500" s="49">
        <f>'P.N.C. x Comp. x Ramos'!C482</f>
        <v>66519990.820000015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0.93499082976314241</v>
      </c>
      <c r="Q500" s="50">
        <f t="shared" si="31"/>
        <v>75.02229634609553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126500174.35586205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1.7780595205766088</v>
      </c>
      <c r="Q501" s="50">
        <f t="shared" si="31"/>
        <v>76.800355866672135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76.800355866672135</v>
      </c>
    </row>
    <row r="503" spans="1:18" ht="15" hidden="1" customHeight="1" x14ac:dyDescent="0.2">
      <c r="A503" s="47">
        <v>19</v>
      </c>
      <c r="B503" s="52" t="s">
        <v>97</v>
      </c>
      <c r="C503" s="49">
        <f>'P.N.C. x Comp. x Ramos'!C485</f>
        <v>38654843.50931035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0.54332425127557304</v>
      </c>
      <c r="Q503" s="50">
        <f t="shared" si="31"/>
        <v>77.343680117947713</v>
      </c>
    </row>
    <row r="504" spans="1:18" ht="15" hidden="1" customHeight="1" x14ac:dyDescent="0.2">
      <c r="A504" s="47">
        <v>20</v>
      </c>
      <c r="B504" s="52" t="s">
        <v>89</v>
      </c>
      <c r="C504" s="49">
        <f>'P.N.C. x Comp. x Ramos'!C486</f>
        <v>4635761.9655172424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6.5159283296536405E-2</v>
      </c>
      <c r="Q504" s="50">
        <f t="shared" si="31"/>
        <v>77.408839401244251</v>
      </c>
    </row>
    <row r="505" spans="1:18" ht="15" hidden="1" customHeight="1" x14ac:dyDescent="0.2">
      <c r="A505" s="47">
        <v>21</v>
      </c>
      <c r="B505" s="52" t="s">
        <v>98</v>
      </c>
      <c r="C505" s="49">
        <f>'P.N.C. x Comp. x Ramos'!C487</f>
        <v>86293013.851378709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1.2129162320840936</v>
      </c>
      <c r="Q505" s="50">
        <f t="shared" si="31"/>
        <v>78.621755633328348</v>
      </c>
    </row>
    <row r="506" spans="1:18" ht="15" hidden="1" customHeight="1" x14ac:dyDescent="0.2">
      <c r="A506" s="47">
        <v>22</v>
      </c>
      <c r="B506" s="51" t="s">
        <v>111</v>
      </c>
      <c r="C506" s="49">
        <f>'P.N.C. x Comp. x Ramos'!C488</f>
        <v>44430975.715517253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0.62451233590590405</v>
      </c>
      <c r="Q506" s="50">
        <f t="shared" si="31"/>
        <v>79.246267969234253</v>
      </c>
    </row>
    <row r="507" spans="1:18" ht="15" hidden="1" customHeight="1" x14ac:dyDescent="0.2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79.246267969234253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5881017.1896551736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8.2662325629091135E-2</v>
      </c>
      <c r="Q508" s="50">
        <f t="shared" si="31"/>
        <v>79.328930294863341</v>
      </c>
    </row>
    <row r="509" spans="1:18" ht="15" hidden="1" customHeight="1" x14ac:dyDescent="0.2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79.328930294863341</v>
      </c>
    </row>
    <row r="510" spans="1:18" ht="15" hidden="1" customHeight="1" x14ac:dyDescent="0.2">
      <c r="A510" s="47">
        <v>26</v>
      </c>
      <c r="B510" s="52" t="s">
        <v>110</v>
      </c>
      <c r="C510" s="49">
        <f>'P.N.C. x Comp. x Ramos'!C492</f>
        <v>45103947.139999993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0.63397147898195527</v>
      </c>
      <c r="Q510" s="50">
        <f t="shared" si="31"/>
        <v>79.962901773845289</v>
      </c>
    </row>
    <row r="511" spans="1:18" ht="15" hidden="1" customHeight="1" x14ac:dyDescent="0.2">
      <c r="A511" s="47">
        <v>27</v>
      </c>
      <c r="B511" s="52" t="s">
        <v>112</v>
      </c>
      <c r="C511" s="49">
        <f>'P.N.C. x Comp. x Ramos'!C493</f>
        <v>1086637775.0799999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15.2735492360975</v>
      </c>
      <c r="Q511" s="50">
        <f t="shared" si="31"/>
        <v>95.236451009942783</v>
      </c>
    </row>
    <row r="512" spans="1:18" ht="15" hidden="1" customHeight="1" x14ac:dyDescent="0.2">
      <c r="A512" s="47">
        <v>28</v>
      </c>
      <c r="B512" s="52" t="s">
        <v>115</v>
      </c>
      <c r="C512" s="49">
        <f>'P.N.C. x Comp. x Ramos'!C494</f>
        <v>32780265.010000002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0.46075242650725906</v>
      </c>
      <c r="Q512" s="50">
        <f t="shared" si="31"/>
        <v>95.697203436450039</v>
      </c>
      <c r="R512" s="4"/>
    </row>
    <row r="513" spans="1:17" ht="15" hidden="1" customHeight="1" x14ac:dyDescent="0.2">
      <c r="A513" s="47">
        <v>29</v>
      </c>
      <c r="B513" s="52" t="s">
        <v>119</v>
      </c>
      <c r="C513" s="49">
        <f>'P.N.C. x Comp. x Ramos'!C495</f>
        <v>26843618.672413789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0.37730818941753941</v>
      </c>
      <c r="Q513" s="50">
        <f t="shared" si="31"/>
        <v>96.074511625867572</v>
      </c>
    </row>
    <row r="514" spans="1:17" ht="15" hidden="1" customHeight="1" x14ac:dyDescent="0.2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96.074511625867572</v>
      </c>
    </row>
    <row r="515" spans="1:17" ht="15" hidden="1" customHeight="1" x14ac:dyDescent="0.2">
      <c r="A515" s="47">
        <v>31</v>
      </c>
      <c r="B515" s="51" t="s">
        <v>105</v>
      </c>
      <c r="C515" s="49">
        <f>'P.N.C. x Comp. x Ramos'!C497</f>
        <v>38828778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0.54576903744841554</v>
      </c>
      <c r="Q515" s="50">
        <f t="shared" si="31"/>
        <v>96.620280663315981</v>
      </c>
    </row>
    <row r="516" spans="1:17" ht="15" hidden="1" customHeight="1" x14ac:dyDescent="0.2">
      <c r="A516" s="47">
        <v>32</v>
      </c>
      <c r="B516" s="52" t="s">
        <v>118</v>
      </c>
      <c r="C516" s="49">
        <f>'P.N.C. x Comp. x Ramos'!C498</f>
        <v>8082664.0700000003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0.11360820547849312</v>
      </c>
      <c r="Q516" s="50">
        <f t="shared" si="31"/>
        <v>96.73388886879448</v>
      </c>
    </row>
    <row r="517" spans="1:17" ht="15" hidden="1" customHeight="1" x14ac:dyDescent="0.2">
      <c r="A517" s="47">
        <v>33</v>
      </c>
      <c r="B517" s="52" t="s">
        <v>114</v>
      </c>
      <c r="C517" s="49">
        <f>'P.N.C. x Comp. x Ramos'!C499</f>
        <v>22601047.32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0.31767550967384273</v>
      </c>
      <c r="Q517" s="50">
        <f t="shared" si="31"/>
        <v>97.051564378468328</v>
      </c>
    </row>
    <row r="518" spans="1:17" ht="15" hidden="1" customHeight="1" x14ac:dyDescent="0.2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97.051564378468328</v>
      </c>
    </row>
    <row r="519" spans="1:17" ht="15" hidden="1" customHeight="1" x14ac:dyDescent="0.2">
      <c r="A519" s="47">
        <v>35</v>
      </c>
      <c r="B519" s="52" t="s">
        <v>121</v>
      </c>
      <c r="C519" s="49">
        <f>'P.N.C. x Comp. x Ramos'!C501</f>
        <v>1181999.6637931035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1.6613935642597687E-2</v>
      </c>
      <c r="Q519" s="50">
        <f t="shared" si="31"/>
        <v>97.068178314110924</v>
      </c>
    </row>
    <row r="520" spans="1:17" ht="15" hidden="1" customHeight="1" x14ac:dyDescent="0.2">
      <c r="A520" s="47">
        <v>36</v>
      </c>
      <c r="B520" s="52" t="s">
        <v>123</v>
      </c>
      <c r="C520" s="49">
        <f>'P.N.C. x Comp. x Ramos'!C502</f>
        <v>722426.18965517252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1.0154268727067074E-2</v>
      </c>
      <c r="Q520" s="50">
        <f t="shared" si="31"/>
        <v>97.078332582837987</v>
      </c>
    </row>
    <row r="521" spans="1:17" ht="15" hidden="1" customHeight="1" x14ac:dyDescent="0.2">
      <c r="A521" s="47">
        <v>37</v>
      </c>
      <c r="B521" s="52" t="s">
        <v>100</v>
      </c>
      <c r="C521" s="49">
        <f>'P.N.C. x Comp. x Ramos'!C503</f>
        <v>178014164.34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2.5021291971646868</v>
      </c>
      <c r="Q521" s="50">
        <f t="shared" si="31"/>
        <v>99.580461780002679</v>
      </c>
    </row>
    <row r="522" spans="1:17" ht="15" hidden="1" customHeight="1" x14ac:dyDescent="0.2">
      <c r="A522" s="142">
        <v>38</v>
      </c>
      <c r="B522" s="52" t="s">
        <v>106</v>
      </c>
      <c r="C522" s="143">
        <f>'P.N.C. x Comp. x Ramos'!C504</f>
        <v>29848077.280000001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144">
        <f t="shared" si="30"/>
        <v>0.41953821999733087</v>
      </c>
      <c r="Q522" s="50">
        <f t="shared" si="31"/>
        <v>100.00000000000001</v>
      </c>
    </row>
    <row r="523" spans="1:17" ht="18.75" hidden="1" customHeight="1" x14ac:dyDescent="0.2">
      <c r="A523" s="54"/>
      <c r="B523" s="55" t="s">
        <v>21</v>
      </c>
      <c r="C523" s="56">
        <f>SUM(C485:C522)</f>
        <v>7114507298.0931025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hidden="1" x14ac:dyDescent="0.2">
      <c r="A524" s="81" t="s">
        <v>94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x14ac:dyDescent="0.2">
      <c r="A548" s="187" t="s">
        <v>91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x14ac:dyDescent="0.2">
      <c r="A549" s="189" t="s">
        <v>133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x14ac:dyDescent="0.2">
      <c r="A550" s="187" t="s">
        <v>109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2" spans="1:17" ht="20.25" customHeight="1" x14ac:dyDescent="0.2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customHeight="1" x14ac:dyDescent="0.2">
      <c r="A553" s="47">
        <v>1</v>
      </c>
      <c r="B553" s="102" t="s">
        <v>87</v>
      </c>
      <c r="C553" s="49">
        <v>1473141033.6799998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23.104417407753225</v>
      </c>
      <c r="Q553" s="50">
        <f>(P553)</f>
        <v>23.104417407753225</v>
      </c>
    </row>
    <row r="554" spans="1:17" ht="15" customHeight="1" x14ac:dyDescent="0.2">
      <c r="A554" s="47">
        <v>2</v>
      </c>
      <c r="B554" s="52" t="s">
        <v>117</v>
      </c>
      <c r="C554" s="49">
        <v>997247576.37000012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15.640609918905934</v>
      </c>
      <c r="Q554" s="50">
        <f t="shared" ref="Q554:Q575" si="33">(Q553+P554)</f>
        <v>38.745027326659155</v>
      </c>
    </row>
    <row r="555" spans="1:17" ht="15" customHeight="1" x14ac:dyDescent="0.2">
      <c r="A555" s="47">
        <v>3</v>
      </c>
      <c r="B555" s="52" t="s">
        <v>112</v>
      </c>
      <c r="C555" s="49">
        <v>944746035.18999982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14.817187385529834</v>
      </c>
      <c r="Q555" s="50">
        <f t="shared" si="33"/>
        <v>53.56221471218899</v>
      </c>
    </row>
    <row r="556" spans="1:17" ht="15" customHeight="1" x14ac:dyDescent="0.2">
      <c r="A556" s="47">
        <v>4</v>
      </c>
      <c r="B556" s="52" t="s">
        <v>96</v>
      </c>
      <c r="C556" s="49">
        <v>786710354.46000004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12.338590802157839</v>
      </c>
      <c r="Q556" s="50">
        <f t="shared" si="33"/>
        <v>65.900805514346828</v>
      </c>
    </row>
    <row r="557" spans="1:17" ht="15" customHeight="1" x14ac:dyDescent="0.2">
      <c r="A557" s="47">
        <v>5</v>
      </c>
      <c r="B557" s="52" t="s">
        <v>88</v>
      </c>
      <c r="C557" s="49">
        <v>579132829.62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9.0829909181528308</v>
      </c>
      <c r="Q557" s="50">
        <f t="shared" si="33"/>
        <v>74.983796432499659</v>
      </c>
    </row>
    <row r="558" spans="1:17" ht="15" customHeight="1" x14ac:dyDescent="0.2">
      <c r="A558" s="47">
        <v>6</v>
      </c>
      <c r="B558" s="52" t="s">
        <v>93</v>
      </c>
      <c r="C558" s="49">
        <v>400716515.52000004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6.284748998964905</v>
      </c>
      <c r="Q558" s="50">
        <f t="shared" si="33"/>
        <v>81.26854543146456</v>
      </c>
    </row>
    <row r="559" spans="1:17" ht="15" customHeight="1" x14ac:dyDescent="0.2">
      <c r="A559" s="47">
        <v>7</v>
      </c>
      <c r="B559" s="52" t="s">
        <v>92</v>
      </c>
      <c r="C559" s="49">
        <v>184145703.31137931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2.8881003894937227</v>
      </c>
      <c r="Q559" s="50">
        <f t="shared" si="33"/>
        <v>84.156645820958289</v>
      </c>
    </row>
    <row r="560" spans="1:17" ht="15" customHeight="1" x14ac:dyDescent="0.2">
      <c r="A560" s="47">
        <v>8</v>
      </c>
      <c r="B560" s="52" t="s">
        <v>122</v>
      </c>
      <c r="C560" s="49">
        <v>132646805.1541051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2.0804030870211205</v>
      </c>
      <c r="Q560" s="50">
        <f t="shared" si="33"/>
        <v>86.237048907979414</v>
      </c>
    </row>
    <row r="561" spans="1:17" ht="15" customHeight="1" x14ac:dyDescent="0.2">
      <c r="A561" s="47">
        <v>9</v>
      </c>
      <c r="B561" s="52" t="s">
        <v>79</v>
      </c>
      <c r="C561" s="49">
        <v>121335658.13689652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1.9030015646473855</v>
      </c>
      <c r="Q561" s="50">
        <f t="shared" si="33"/>
        <v>88.140050472626797</v>
      </c>
    </row>
    <row r="562" spans="1:17" ht="15" customHeight="1" x14ac:dyDescent="0.2">
      <c r="A562" s="47">
        <v>10</v>
      </c>
      <c r="B562" s="52" t="s">
        <v>90</v>
      </c>
      <c r="C562" s="49">
        <v>102491124.57620689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1.6074480777195583</v>
      </c>
      <c r="Q562" s="50">
        <f t="shared" si="33"/>
        <v>89.74749855034635</v>
      </c>
    </row>
    <row r="563" spans="1:17" ht="15" customHeight="1" x14ac:dyDescent="0.2">
      <c r="A563" s="47">
        <v>11</v>
      </c>
      <c r="B563" s="52" t="s">
        <v>78</v>
      </c>
      <c r="C563" s="49">
        <v>99168338.799310356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1.5553342421866603</v>
      </c>
      <c r="Q563" s="50">
        <f t="shared" si="33"/>
        <v>91.30283279253301</v>
      </c>
    </row>
    <row r="564" spans="1:17" ht="15" customHeight="1" x14ac:dyDescent="0.2">
      <c r="A564" s="47">
        <v>12</v>
      </c>
      <c r="B564" s="52" t="s">
        <v>98</v>
      </c>
      <c r="C564" s="49">
        <v>65756441.260344408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1.0313094479027478</v>
      </c>
      <c r="Q564" s="50">
        <f t="shared" si="33"/>
        <v>92.334142240435753</v>
      </c>
    </row>
    <row r="565" spans="1:17" ht="15" customHeight="1" x14ac:dyDescent="0.2">
      <c r="A565" s="47">
        <v>13</v>
      </c>
      <c r="B565" s="52" t="s">
        <v>103</v>
      </c>
      <c r="C565" s="49">
        <v>61426502.720000006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0.96339965169258668</v>
      </c>
      <c r="Q565" s="50">
        <f t="shared" si="33"/>
        <v>93.297541892128336</v>
      </c>
    </row>
    <row r="566" spans="1:17" ht="15" customHeight="1" x14ac:dyDescent="0.2">
      <c r="A566" s="47">
        <v>14</v>
      </c>
      <c r="B566" s="52" t="s">
        <v>110</v>
      </c>
      <c r="C566" s="49">
        <v>48256206.670000002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0.7568396480229157</v>
      </c>
      <c r="Q566" s="50">
        <f t="shared" si="33"/>
        <v>94.054381540151255</v>
      </c>
    </row>
    <row r="567" spans="1:17" ht="15" customHeight="1" x14ac:dyDescent="0.2">
      <c r="A567" s="47">
        <v>15</v>
      </c>
      <c r="B567" s="52" t="s">
        <v>100</v>
      </c>
      <c r="C567" s="49">
        <v>45924579.45000001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0.72027092357730982</v>
      </c>
      <c r="Q567" s="50">
        <f t="shared" si="33"/>
        <v>94.774652463728557</v>
      </c>
    </row>
    <row r="568" spans="1:17" ht="15" customHeight="1" x14ac:dyDescent="0.2">
      <c r="A568" s="47">
        <v>16</v>
      </c>
      <c r="B568" s="51" t="s">
        <v>111</v>
      </c>
      <c r="C568" s="49">
        <v>41264815.465517238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0.64718821821666894</v>
      </c>
      <c r="Q568" s="50">
        <f t="shared" si="33"/>
        <v>95.421840681945227</v>
      </c>
    </row>
    <row r="569" spans="1:17" ht="15" customHeight="1" x14ac:dyDescent="0.2">
      <c r="A569" s="47">
        <v>17</v>
      </c>
      <c r="B569" s="52" t="s">
        <v>81</v>
      </c>
      <c r="C569" s="49">
        <v>35293383.127586208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0.55353359716992145</v>
      </c>
      <c r="Q569" s="50">
        <f t="shared" si="33"/>
        <v>95.975374279115144</v>
      </c>
    </row>
    <row r="570" spans="1:17" ht="15" customHeight="1" x14ac:dyDescent="0.2">
      <c r="A570" s="47">
        <v>18</v>
      </c>
      <c r="B570" s="52" t="s">
        <v>83</v>
      </c>
      <c r="C570" s="49">
        <v>34285041.181034483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0.53771898560847464</v>
      </c>
      <c r="Q570" s="50">
        <f t="shared" si="33"/>
        <v>96.513093264723622</v>
      </c>
    </row>
    <row r="571" spans="1:17" ht="15" customHeight="1" x14ac:dyDescent="0.2">
      <c r="A571" s="47">
        <v>19</v>
      </c>
      <c r="B571" s="52" t="s">
        <v>80</v>
      </c>
      <c r="C571" s="49">
        <v>32773101.719999999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0.51400606226689161</v>
      </c>
      <c r="Q571" s="50">
        <f t="shared" si="33"/>
        <v>97.027099326990509</v>
      </c>
    </row>
    <row r="572" spans="1:17" ht="15" customHeight="1" x14ac:dyDescent="0.2">
      <c r="A572" s="47">
        <v>20</v>
      </c>
      <c r="B572" s="51" t="s">
        <v>105</v>
      </c>
      <c r="C572" s="49">
        <v>32333954.57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0.50711857571600849</v>
      </c>
      <c r="Q572" s="50">
        <f t="shared" si="33"/>
        <v>97.534217902706516</v>
      </c>
    </row>
    <row r="573" spans="1:17" ht="15" customHeight="1" x14ac:dyDescent="0.2">
      <c r="A573" s="47">
        <v>21</v>
      </c>
      <c r="B573" s="52" t="s">
        <v>106</v>
      </c>
      <c r="C573" s="49">
        <v>31907649.830000002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0.50043250667667216</v>
      </c>
      <c r="Q573" s="50">
        <f>(Q572+P573)</f>
        <v>98.03465040938319</v>
      </c>
    </row>
    <row r="574" spans="1:17" ht="15" customHeight="1" x14ac:dyDescent="0.2">
      <c r="A574" s="47">
        <v>22</v>
      </c>
      <c r="B574" s="52" t="s">
        <v>115</v>
      </c>
      <c r="C574" s="49">
        <v>30583307.280000001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0.47966181170145167</v>
      </c>
      <c r="Q574" s="50">
        <f t="shared" si="33"/>
        <v>98.514312221084637</v>
      </c>
    </row>
    <row r="575" spans="1:17" ht="15" customHeight="1" x14ac:dyDescent="0.2">
      <c r="A575" s="47">
        <v>23</v>
      </c>
      <c r="B575" s="52" t="s">
        <v>97</v>
      </c>
      <c r="C575" s="49">
        <v>25267185.115862068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0.39628493015194771</v>
      </c>
      <c r="Q575" s="50">
        <f t="shared" si="33"/>
        <v>98.910597151236587</v>
      </c>
    </row>
    <row r="576" spans="1:17" ht="15" customHeight="1" x14ac:dyDescent="0.2">
      <c r="A576" s="47">
        <v>24</v>
      </c>
      <c r="B576" s="52" t="s">
        <v>119</v>
      </c>
      <c r="C576" s="49">
        <v>19874464.043103464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0.3117066883000093</v>
      </c>
      <c r="Q576" s="50">
        <f t="shared" ref="Q576:Q584" si="34">(Q575+P576)</f>
        <v>99.222303839536593</v>
      </c>
    </row>
    <row r="577" spans="1:18" ht="15" customHeight="1" x14ac:dyDescent="0.2">
      <c r="A577" s="47">
        <v>25</v>
      </c>
      <c r="B577" s="52" t="s">
        <v>114</v>
      </c>
      <c r="C577" s="49">
        <v>13576129.789999999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0.21292501008299872</v>
      </c>
      <c r="Q577" s="50">
        <f t="shared" si="34"/>
        <v>99.435228849619591</v>
      </c>
    </row>
    <row r="578" spans="1:18" ht="15" customHeight="1" x14ac:dyDescent="0.2">
      <c r="A578" s="47">
        <v>26</v>
      </c>
      <c r="B578" s="52" t="s">
        <v>118</v>
      </c>
      <c r="C578" s="49">
        <v>12435278.900000002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0.19503215762696402</v>
      </c>
      <c r="Q578" s="50">
        <f t="shared" si="34"/>
        <v>99.63026100724656</v>
      </c>
    </row>
    <row r="579" spans="1:18" ht="15" customHeight="1" x14ac:dyDescent="0.2">
      <c r="A579" s="47">
        <v>27</v>
      </c>
      <c r="B579" s="52" t="s">
        <v>95</v>
      </c>
      <c r="C579" s="49">
        <v>10569046.829999998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0.16576258754560974</v>
      </c>
      <c r="Q579" s="50">
        <f t="shared" si="34"/>
        <v>99.796023594792175</v>
      </c>
    </row>
    <row r="580" spans="1:18" ht="15" customHeight="1" x14ac:dyDescent="0.2">
      <c r="A580" s="47">
        <v>28</v>
      </c>
      <c r="B580" s="52" t="s">
        <v>82</v>
      </c>
      <c r="C580" s="49">
        <v>5365979.4741379321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8.4158832547223561E-2</v>
      </c>
      <c r="Q580" s="50">
        <f t="shared" si="34"/>
        <v>99.880182427339392</v>
      </c>
      <c r="R580" s="4"/>
    </row>
    <row r="581" spans="1:18" ht="15" customHeight="1" x14ac:dyDescent="0.2">
      <c r="A581" s="47">
        <v>29</v>
      </c>
      <c r="B581" s="52" t="s">
        <v>89</v>
      </c>
      <c r="C581" s="49">
        <v>5218888.1034482773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8.1851884096400249E-2</v>
      </c>
      <c r="Q581" s="50">
        <f t="shared" si="34"/>
        <v>99.962034311435787</v>
      </c>
    </row>
    <row r="582" spans="1:18" ht="15" customHeight="1" x14ac:dyDescent="0.2">
      <c r="A582" s="47">
        <v>30</v>
      </c>
      <c r="B582" s="52" t="s">
        <v>125</v>
      </c>
      <c r="C582" s="49">
        <v>932884.58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1.4631154951765826E-2</v>
      </c>
      <c r="Q582" s="50">
        <f t="shared" si="34"/>
        <v>99.976665466387558</v>
      </c>
    </row>
    <row r="583" spans="1:18" ht="15" customHeight="1" x14ac:dyDescent="0.2">
      <c r="A583" s="47">
        <v>31</v>
      </c>
      <c r="B583" s="52" t="s">
        <v>123</v>
      </c>
      <c r="C583" s="49">
        <v>848907.78448275873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1.3314081506768469E-2</v>
      </c>
      <c r="Q583" s="50">
        <f t="shared" si="34"/>
        <v>99.989979547894322</v>
      </c>
    </row>
    <row r="584" spans="1:18" ht="15" customHeight="1" x14ac:dyDescent="0.2">
      <c r="A584" s="47">
        <v>32</v>
      </c>
      <c r="B584" s="52" t="s">
        <v>121</v>
      </c>
      <c r="C584" s="49">
        <v>482263.61206896557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7.5637155839571478E-3</v>
      </c>
      <c r="Q584" s="50">
        <f t="shared" si="34"/>
        <v>99.997543263478278</v>
      </c>
    </row>
    <row r="585" spans="1:18" ht="15" customHeight="1" x14ac:dyDescent="0.2">
      <c r="A585" s="47">
        <v>33</v>
      </c>
      <c r="B585" s="52" t="s">
        <v>124</v>
      </c>
      <c r="C585" s="49">
        <v>156641.88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2.4567365216990812E-3</v>
      </c>
      <c r="Q585" s="50">
        <f t="shared" ref="Q585:Q590" si="35">(Q584+P585)</f>
        <v>99.999999999999972</v>
      </c>
    </row>
    <row r="586" spans="1:18" ht="15" customHeight="1" x14ac:dyDescent="0.2">
      <c r="A586" s="47">
        <v>34</v>
      </c>
      <c r="B586" s="52" t="s">
        <v>84</v>
      </c>
      <c r="C586" s="49"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99.999999999999972</v>
      </c>
    </row>
    <row r="587" spans="1:18" ht="15" customHeight="1" x14ac:dyDescent="0.2">
      <c r="A587" s="47">
        <v>35</v>
      </c>
      <c r="B587" s="52" t="s">
        <v>102</v>
      </c>
      <c r="C587" s="49"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99.999999999999972</v>
      </c>
    </row>
    <row r="588" spans="1:18" ht="15" customHeight="1" x14ac:dyDescent="0.2">
      <c r="A588" s="47">
        <v>36</v>
      </c>
      <c r="B588" s="52" t="s">
        <v>101</v>
      </c>
      <c r="C588" s="49"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99.999999999999972</v>
      </c>
    </row>
    <row r="589" spans="1:18" ht="15" customHeight="1" x14ac:dyDescent="0.2">
      <c r="A589" s="47">
        <v>37</v>
      </c>
      <c r="B589" s="52" t="s">
        <v>99</v>
      </c>
      <c r="C589" s="49"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</v>
      </c>
      <c r="Q589" s="50">
        <f t="shared" si="35"/>
        <v>99.999999999999972</v>
      </c>
    </row>
    <row r="590" spans="1:18" ht="15" customHeight="1" x14ac:dyDescent="0.2">
      <c r="A590" s="47">
        <v>38</v>
      </c>
      <c r="B590" s="52" t="s">
        <v>116</v>
      </c>
      <c r="C590" s="49"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</v>
      </c>
      <c r="Q590" s="50">
        <f t="shared" si="35"/>
        <v>99.999999999999972</v>
      </c>
    </row>
    <row r="591" spans="1:18" ht="18.75" customHeight="1" x14ac:dyDescent="0.2">
      <c r="A591" s="54"/>
      <c r="B591" s="55" t="s">
        <v>21</v>
      </c>
      <c r="C591" s="56">
        <f>SUM(C553:O590)</f>
        <v>6376014628.2054834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99.999999999999972</v>
      </c>
      <c r="Q591" s="53"/>
    </row>
    <row r="592" spans="1:18" x14ac:dyDescent="0.2">
      <c r="A592" s="81" t="s">
        <v>94</v>
      </c>
    </row>
    <row r="615" spans="1:17" ht="20.25" hidden="1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">
      <c r="A616" s="187" t="s">
        <v>91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">
      <c r="A617" s="189" t="s">
        <v>160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">
      <c r="A618" s="187" t="s">
        <v>109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"/>
    <row r="620" spans="1:17" ht="22.5" hidden="1" customHeight="1" x14ac:dyDescent="0.2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">
      <c r="A621" s="47">
        <v>1</v>
      </c>
      <c r="B621" s="102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94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91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161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109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">
      <c r="A689" s="47">
        <v>1</v>
      </c>
      <c r="B689" s="102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94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">
      <c r="A753" s="187" t="s">
        <v>91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">
      <c r="A754" s="189" t="s">
        <v>162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">
      <c r="A755" s="187" t="s">
        <v>109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2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94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91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163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109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hidden="1" customHeight="1" x14ac:dyDescent="0.2">
      <c r="A826" s="47">
        <v>1</v>
      </c>
      <c r="B826" s="102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94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2598425196850394" right="0.35433070866141736" top="0.74803149606299213" bottom="0.27559055118110237" header="0" footer="0"/>
  <pageSetup scale="82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M6" sqref="M6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3.570312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2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">
      <c r="A3" s="199" t="s">
        <v>167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2" t="s">
        <v>109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0" t="s">
        <v>33</v>
      </c>
      <c r="B7" s="193" t="s">
        <v>0</v>
      </c>
      <c r="C7" s="193"/>
      <c r="D7" s="193" t="s">
        <v>12</v>
      </c>
      <c r="E7" s="193"/>
      <c r="F7" s="107"/>
      <c r="G7" s="193" t="s">
        <v>13</v>
      </c>
      <c r="H7" s="193"/>
      <c r="I7" s="107"/>
      <c r="J7" s="193" t="s">
        <v>14</v>
      </c>
      <c r="K7" s="193"/>
      <c r="L7" s="107"/>
      <c r="M7" s="193" t="s">
        <v>15</v>
      </c>
      <c r="N7" s="193"/>
      <c r="O7" s="107"/>
      <c r="P7" s="193" t="s">
        <v>27</v>
      </c>
      <c r="Q7" s="193"/>
      <c r="R7" s="107"/>
      <c r="S7" s="193" t="s">
        <v>35</v>
      </c>
      <c r="T7" s="193"/>
      <c r="U7" s="107"/>
      <c r="V7" s="193" t="s">
        <v>16</v>
      </c>
      <c r="W7" s="193"/>
      <c r="X7" s="107"/>
      <c r="Y7" s="193" t="s">
        <v>68</v>
      </c>
      <c r="Z7" s="193"/>
      <c r="AA7" s="107"/>
      <c r="AB7" s="193" t="s">
        <v>34</v>
      </c>
      <c r="AC7" s="193"/>
      <c r="AD7" s="107"/>
      <c r="AE7" s="193" t="s">
        <v>17</v>
      </c>
      <c r="AF7" s="193"/>
      <c r="AG7" s="107"/>
      <c r="AH7" s="193" t="s">
        <v>18</v>
      </c>
      <c r="AI7" s="193"/>
      <c r="AJ7" s="74"/>
    </row>
    <row r="8" spans="1:36" ht="26.25" customHeight="1" thickTop="1" thickBot="1" x14ac:dyDescent="0.25">
      <c r="A8" s="197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5.95" customHeight="1" thickTop="1" thickBot="1" x14ac:dyDescent="0.25">
      <c r="A9" s="102" t="s">
        <v>87</v>
      </c>
      <c r="B9" s="76">
        <f>(D9+G9+J9+M9+P9+S9+V9+Y9+AB9+AE9+AH9)</f>
        <v>7127542911.1799994</v>
      </c>
      <c r="C9" s="76">
        <f>(E9+H9+K9+N9+Q9+T9+W9+Z9+AC9+AF9+AI9)</f>
        <v>4105097436.48</v>
      </c>
      <c r="D9" s="102">
        <f t="shared" ref="D9:E28" si="0">D68+D127+D186+D245+D302+D362+D419+D477+D535+D594+D653+D712</f>
        <v>46696321.880000003</v>
      </c>
      <c r="E9" s="102">
        <f t="shared" si="0"/>
        <v>28456.61</v>
      </c>
      <c r="F9" s="102">
        <f>SUM(D9:E9)</f>
        <v>46724778.490000002</v>
      </c>
      <c r="G9" s="102">
        <f t="shared" ref="G9:H28" si="1">G68+G127+G186+G245+G302+G362+G419+G477+G535+G594+G653+G712</f>
        <v>621733455.00999999</v>
      </c>
      <c r="H9" s="102">
        <f t="shared" si="1"/>
        <v>1006903215.5400001</v>
      </c>
      <c r="I9" s="102">
        <f>SUM(G9:H9)</f>
        <v>1628636670.5500002</v>
      </c>
      <c r="J9" s="102">
        <f t="shared" ref="J9:K28" si="2">J68+J127+J186+J245+J302+J362+J419+J477+J535+J594+J653+J712</f>
        <v>5862.2399999999989</v>
      </c>
      <c r="K9" s="102">
        <f t="shared" si="2"/>
        <v>2729198257.6999998</v>
      </c>
      <c r="L9" s="102">
        <f>SUM(J9:K9)</f>
        <v>2729204119.9399996</v>
      </c>
      <c r="M9" s="102">
        <f t="shared" ref="M9:N28" si="3">M68+M127+M186+M245+M302+M362+M419+M477+M535+M594+M653+M712</f>
        <v>257100739.56999999</v>
      </c>
      <c r="N9" s="102">
        <f t="shared" si="3"/>
        <v>30030</v>
      </c>
      <c r="O9" s="102">
        <f>SUM(M9:N9)</f>
        <v>257130769.56999999</v>
      </c>
      <c r="P9" s="102">
        <f t="shared" ref="P9:Q28" si="4">P68+P127+P186+P245+P302+P362+P419+P477+P535+P594+P653+P712</f>
        <v>4002778084.48</v>
      </c>
      <c r="Q9" s="102">
        <f t="shared" si="4"/>
        <v>290376378.12</v>
      </c>
      <c r="R9" s="102">
        <f>SUM(P9:Q9)</f>
        <v>4293154462.5999999</v>
      </c>
      <c r="S9" s="102">
        <f t="shared" ref="S9:T28" si="5">S68+S127+S186+S245+S302+S362+S419+S477+S535+S594+S653+S712</f>
        <v>116041096.90000001</v>
      </c>
      <c r="T9" s="102">
        <f t="shared" si="5"/>
        <v>0</v>
      </c>
      <c r="U9" s="102">
        <f>SUM(S9:T9)</f>
        <v>116041096.90000001</v>
      </c>
      <c r="V9" s="102">
        <f t="shared" ref="V9:W28" si="6">V68+V127+V186+V245+V302+V362+V419+V477+V535+V594+V653+V712</f>
        <v>212464802.56</v>
      </c>
      <c r="W9" s="102">
        <f t="shared" si="6"/>
        <v>515262.32</v>
      </c>
      <c r="X9" s="102">
        <f>SUM(V9:W9)</f>
        <v>212980064.88</v>
      </c>
      <c r="Y9" s="102">
        <f t="shared" ref="Y9:Z28" si="7">Y68+Y127+Y186+Y245+Y302+Y362+Y419+Y477+Y535+Y594+Y653+Y712</f>
        <v>1356594832.3199999</v>
      </c>
      <c r="Z9" s="102">
        <f t="shared" si="7"/>
        <v>17740061.5</v>
      </c>
      <c r="AA9" s="102">
        <f>SUM(Y9:Z9)</f>
        <v>1374334893.8199999</v>
      </c>
      <c r="AB9" s="109">
        <f t="shared" ref="AB9:AC28" si="8">AB68+AB127+AB186+AB245+AB302+AB362+AB419+AB477+AB535+AB594+AB653+AB712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AE68+AE127+AE186+AE245+AE302+AE362+AE419+AE477+AE535+AE594+AE653+AE712</f>
        <v>89216190.780000001</v>
      </c>
      <c r="AF9" s="102">
        <f t="shared" si="9"/>
        <v>32034021.890000001</v>
      </c>
      <c r="AG9" s="102">
        <f>SUM(AE9:AF9)</f>
        <v>121250212.67</v>
      </c>
      <c r="AH9" s="102">
        <f t="shared" ref="AH9:AI28" si="10">AH68+AH127+AH186+AH245+AH302+AH362+AH419+AH477+AH535+AH594+AH653+AH712</f>
        <v>424911525.43999994</v>
      </c>
      <c r="AI9" s="102">
        <f t="shared" si="10"/>
        <v>28271752.800000004</v>
      </c>
      <c r="AJ9" s="108">
        <f>SUM(AH9:AI9)</f>
        <v>453183278.23999995</v>
      </c>
    </row>
    <row r="10" spans="1:36" ht="15.95" customHeight="1" thickTop="1" thickBot="1" x14ac:dyDescent="0.25">
      <c r="A10" s="52" t="s">
        <v>117</v>
      </c>
      <c r="B10" s="76">
        <f t="shared" ref="B10:B46" si="11">(D10+G10+J10+M10+P10+S10+V10+Y10+AB10+AE10+AH10)</f>
        <v>5846255232.6199999</v>
      </c>
      <c r="C10" s="76">
        <f t="shared" ref="C10:C46" si="12">(E10+H10+K10+N10+Q10+T10+W10+Z10+AC10+AF10+AI10)</f>
        <v>872036871.6400001</v>
      </c>
      <c r="D10" s="102">
        <f t="shared" si="0"/>
        <v>38325537.289999999</v>
      </c>
      <c r="E10" s="102">
        <f t="shared" si="0"/>
        <v>-3086.5500000000029</v>
      </c>
      <c r="F10" s="102">
        <f t="shared" ref="F10:F46" si="13">SUM(D10:E10)</f>
        <v>38322450.740000002</v>
      </c>
      <c r="G10" s="102">
        <f t="shared" si="1"/>
        <v>941994279.12</v>
      </c>
      <c r="H10" s="102">
        <f t="shared" si="1"/>
        <v>518206848.46999997</v>
      </c>
      <c r="I10" s="102">
        <f t="shared" ref="I10:I46" si="14">SUM(G10:H10)</f>
        <v>1460201127.5899999</v>
      </c>
      <c r="J10" s="102">
        <f t="shared" si="2"/>
        <v>44405.47</v>
      </c>
      <c r="K10" s="102">
        <f t="shared" si="2"/>
        <v>136714568.50999999</v>
      </c>
      <c r="L10" s="102">
        <f t="shared" ref="L10:L46" si="15">SUM(J10:K10)</f>
        <v>136758973.97999999</v>
      </c>
      <c r="M10" s="102">
        <f t="shared" si="3"/>
        <v>28863886.5</v>
      </c>
      <c r="N10" s="102">
        <f t="shared" si="3"/>
        <v>3701057.0699999994</v>
      </c>
      <c r="O10" s="102">
        <f t="shared" ref="O10:O46" si="16">SUM(M10:N10)</f>
        <v>32564943.57</v>
      </c>
      <c r="P10" s="102">
        <f t="shared" si="4"/>
        <v>2270342584.1199999</v>
      </c>
      <c r="Q10" s="102">
        <f t="shared" si="4"/>
        <v>53745182.369999997</v>
      </c>
      <c r="R10" s="102">
        <f t="shared" ref="R10:R46" si="17">SUM(P10:Q10)</f>
        <v>2324087766.4899998</v>
      </c>
      <c r="S10" s="102">
        <f t="shared" si="5"/>
        <v>250771927.87999997</v>
      </c>
      <c r="T10" s="102">
        <f t="shared" si="5"/>
        <v>0</v>
      </c>
      <c r="U10" s="102">
        <f t="shared" ref="U10:U46" si="18">SUM(S10:T10)</f>
        <v>250771927.87999997</v>
      </c>
      <c r="V10" s="102">
        <f t="shared" si="6"/>
        <v>66779320.510000005</v>
      </c>
      <c r="W10" s="102">
        <f t="shared" si="6"/>
        <v>229330.56999999998</v>
      </c>
      <c r="X10" s="102">
        <f t="shared" ref="X10:X46" si="19">SUM(V10:W10)</f>
        <v>67008651.080000006</v>
      </c>
      <c r="Y10" s="102">
        <f t="shared" si="7"/>
        <v>1904773436.52</v>
      </c>
      <c r="Z10" s="102">
        <f t="shared" si="7"/>
        <v>10723678.989999998</v>
      </c>
      <c r="AA10" s="102">
        <f t="shared" ref="AA10:AA46" si="20">SUM(Y10:Z10)</f>
        <v>1915497115.51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10005881.239999995</v>
      </c>
      <c r="AF10" s="102">
        <f t="shared" si="9"/>
        <v>88092576.030000001</v>
      </c>
      <c r="AG10" s="102">
        <f t="shared" ref="AG10:AG46" si="22">SUM(AE10:AF10)</f>
        <v>98098457.269999996</v>
      </c>
      <c r="AH10" s="102">
        <f t="shared" si="10"/>
        <v>334353973.96999997</v>
      </c>
      <c r="AI10" s="102">
        <f t="shared" si="10"/>
        <v>60626716.180000007</v>
      </c>
      <c r="AJ10" s="108">
        <f t="shared" ref="AJ10:AJ46" si="23">SUM(AH10:AI10)</f>
        <v>394980690.14999998</v>
      </c>
    </row>
    <row r="11" spans="1:36" ht="15.95" customHeight="1" thickTop="1" thickBot="1" x14ac:dyDescent="0.25">
      <c r="A11" s="52" t="s">
        <v>96</v>
      </c>
      <c r="B11" s="76">
        <f t="shared" si="11"/>
        <v>4373111045.2699995</v>
      </c>
      <c r="C11" s="76">
        <f t="shared" si="12"/>
        <v>899297979.17999995</v>
      </c>
      <c r="D11" s="102">
        <f t="shared" si="0"/>
        <v>17605648.140000001</v>
      </c>
      <c r="E11" s="102">
        <f t="shared" si="0"/>
        <v>0</v>
      </c>
      <c r="F11" s="102">
        <f t="shared" si="13"/>
        <v>17605648.140000001</v>
      </c>
      <c r="G11" s="102">
        <f t="shared" si="1"/>
        <v>507065782.30000007</v>
      </c>
      <c r="H11" s="102">
        <f t="shared" si="1"/>
        <v>586388284.37</v>
      </c>
      <c r="I11" s="102">
        <f t="shared" si="14"/>
        <v>1093454066.6700001</v>
      </c>
      <c r="J11" s="102">
        <f t="shared" si="2"/>
        <v>0</v>
      </c>
      <c r="K11" s="102">
        <f t="shared" si="2"/>
        <v>175257410.69999999</v>
      </c>
      <c r="L11" s="102">
        <f t="shared" si="15"/>
        <v>175257410.69999999</v>
      </c>
      <c r="M11" s="102">
        <f t="shared" si="3"/>
        <v>86475554.079999998</v>
      </c>
      <c r="N11" s="102">
        <f t="shared" si="3"/>
        <v>6444501.6200000001</v>
      </c>
      <c r="O11" s="102">
        <f t="shared" si="16"/>
        <v>92920055.700000003</v>
      </c>
      <c r="P11" s="102">
        <f t="shared" si="4"/>
        <v>2009734728.3699999</v>
      </c>
      <c r="Q11" s="102">
        <f t="shared" si="4"/>
        <v>118795125.96000001</v>
      </c>
      <c r="R11" s="102">
        <f t="shared" si="17"/>
        <v>2128529854.3299999</v>
      </c>
      <c r="S11" s="102">
        <f t="shared" si="5"/>
        <v>9361399.6999999993</v>
      </c>
      <c r="T11" s="102">
        <f t="shared" si="5"/>
        <v>0</v>
      </c>
      <c r="U11" s="102">
        <f t="shared" si="18"/>
        <v>9361399.6999999993</v>
      </c>
      <c r="V11" s="102">
        <f t="shared" si="6"/>
        <v>36581666.18</v>
      </c>
      <c r="W11" s="102">
        <f t="shared" si="6"/>
        <v>168410.55</v>
      </c>
      <c r="X11" s="102">
        <f t="shared" si="19"/>
        <v>36750076.729999997</v>
      </c>
      <c r="Y11" s="102">
        <f t="shared" si="7"/>
        <v>1374742699.04</v>
      </c>
      <c r="Z11" s="102">
        <f t="shared" si="7"/>
        <v>1793343.6900000004</v>
      </c>
      <c r="AA11" s="102">
        <f t="shared" si="20"/>
        <v>1376536042.73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67470779.36999999</v>
      </c>
      <c r="AF11" s="102">
        <f t="shared" si="9"/>
        <v>2235695.2400000002</v>
      </c>
      <c r="AG11" s="102">
        <f t="shared" si="22"/>
        <v>69706474.609999985</v>
      </c>
      <c r="AH11" s="102">
        <f t="shared" si="10"/>
        <v>264072788.09</v>
      </c>
      <c r="AI11" s="102">
        <f t="shared" si="10"/>
        <v>8215207.0499999998</v>
      </c>
      <c r="AJ11" s="108">
        <f t="shared" si="23"/>
        <v>272287995.13999999</v>
      </c>
    </row>
    <row r="12" spans="1:36" ht="15.95" customHeight="1" thickTop="1" thickBot="1" x14ac:dyDescent="0.25">
      <c r="A12" s="52" t="s">
        <v>93</v>
      </c>
      <c r="B12" s="76">
        <f t="shared" si="11"/>
        <v>3258970072.2000003</v>
      </c>
      <c r="C12" s="76">
        <f t="shared" si="12"/>
        <v>166113289.82999998</v>
      </c>
      <c r="D12" s="102">
        <f t="shared" si="0"/>
        <v>8461317.7200000007</v>
      </c>
      <c r="E12" s="102">
        <f t="shared" si="0"/>
        <v>18305.009999999998</v>
      </c>
      <c r="F12" s="102">
        <f t="shared" si="13"/>
        <v>8479622.7300000004</v>
      </c>
      <c r="G12" s="102">
        <f t="shared" si="1"/>
        <v>114975803.60000001</v>
      </c>
      <c r="H12" s="102">
        <f t="shared" si="1"/>
        <v>99836.099999999991</v>
      </c>
      <c r="I12" s="102">
        <f t="shared" si="14"/>
        <v>115075639.7</v>
      </c>
      <c r="J12" s="102">
        <f t="shared" si="2"/>
        <v>1572465.34</v>
      </c>
      <c r="K12" s="102">
        <f t="shared" si="2"/>
        <v>108305534.99999999</v>
      </c>
      <c r="L12" s="102">
        <f t="shared" si="15"/>
        <v>109878000.33999999</v>
      </c>
      <c r="M12" s="102">
        <f t="shared" si="3"/>
        <v>14764303.66</v>
      </c>
      <c r="N12" s="102">
        <f t="shared" si="3"/>
        <v>2086846</v>
      </c>
      <c r="O12" s="102">
        <f t="shared" si="16"/>
        <v>16851149.66</v>
      </c>
      <c r="P12" s="102">
        <f t="shared" si="4"/>
        <v>1411336547.0700002</v>
      </c>
      <c r="Q12" s="102">
        <f t="shared" si="4"/>
        <v>40502363.420000002</v>
      </c>
      <c r="R12" s="102">
        <f t="shared" si="17"/>
        <v>1451838910.4900002</v>
      </c>
      <c r="S12" s="102">
        <f t="shared" si="5"/>
        <v>45202900.49000001</v>
      </c>
      <c r="T12" s="102">
        <f t="shared" si="5"/>
        <v>0</v>
      </c>
      <c r="U12" s="102">
        <f t="shared" si="18"/>
        <v>45202900.49000001</v>
      </c>
      <c r="V12" s="102">
        <f t="shared" si="6"/>
        <v>88217721.899999991</v>
      </c>
      <c r="W12" s="102">
        <f t="shared" si="6"/>
        <v>1691142.73</v>
      </c>
      <c r="X12" s="102">
        <f t="shared" si="19"/>
        <v>89908864.629999995</v>
      </c>
      <c r="Y12" s="102">
        <f t="shared" si="7"/>
        <v>1006423635.77</v>
      </c>
      <c r="Z12" s="102">
        <f t="shared" si="7"/>
        <v>7772785.4899999993</v>
      </c>
      <c r="AA12" s="102">
        <f t="shared" si="20"/>
        <v>1014196421.26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79726840.059999987</v>
      </c>
      <c r="AF12" s="102">
        <f t="shared" si="9"/>
        <v>1937867.03</v>
      </c>
      <c r="AG12" s="102">
        <f t="shared" si="22"/>
        <v>81664707.089999989</v>
      </c>
      <c r="AH12" s="102">
        <f t="shared" si="10"/>
        <v>488288536.58999997</v>
      </c>
      <c r="AI12" s="102">
        <f t="shared" si="10"/>
        <v>3698609.05</v>
      </c>
      <c r="AJ12" s="108">
        <f t="shared" si="23"/>
        <v>491987145.63999999</v>
      </c>
    </row>
    <row r="13" spans="1:36" ht="15.95" customHeight="1" thickTop="1" thickBot="1" x14ac:dyDescent="0.25">
      <c r="A13" s="52" t="s">
        <v>88</v>
      </c>
      <c r="B13" s="76">
        <f t="shared" si="11"/>
        <v>3282207582.7999997</v>
      </c>
      <c r="C13" s="76">
        <f t="shared" si="12"/>
        <v>552097309.0200001</v>
      </c>
      <c r="D13" s="102">
        <f t="shared" si="0"/>
        <v>1147998.8900000001</v>
      </c>
      <c r="E13" s="102">
        <f t="shared" si="0"/>
        <v>0</v>
      </c>
      <c r="F13" s="102">
        <f t="shared" si="13"/>
        <v>1147998.8900000001</v>
      </c>
      <c r="G13" s="102">
        <f t="shared" si="1"/>
        <v>111143680.77</v>
      </c>
      <c r="H13" s="102">
        <f t="shared" si="1"/>
        <v>0</v>
      </c>
      <c r="I13" s="102">
        <f t="shared" si="14"/>
        <v>111143680.77</v>
      </c>
      <c r="J13" s="102">
        <f t="shared" si="2"/>
        <v>5040461.9499999993</v>
      </c>
      <c r="K13" s="102">
        <f t="shared" si="2"/>
        <v>468012365.51999998</v>
      </c>
      <c r="L13" s="102">
        <f t="shared" si="15"/>
        <v>473052827.46999997</v>
      </c>
      <c r="M13" s="102">
        <f t="shared" si="3"/>
        <v>21427504.879999999</v>
      </c>
      <c r="N13" s="102">
        <f t="shared" si="3"/>
        <v>319760</v>
      </c>
      <c r="O13" s="102">
        <f t="shared" si="16"/>
        <v>21747264.879999999</v>
      </c>
      <c r="P13" s="102">
        <f t="shared" si="4"/>
        <v>1707771609.7799997</v>
      </c>
      <c r="Q13" s="102">
        <f t="shared" si="4"/>
        <v>69501942.530000001</v>
      </c>
      <c r="R13" s="102">
        <f t="shared" si="17"/>
        <v>1777273552.3099997</v>
      </c>
      <c r="S13" s="102">
        <f t="shared" si="5"/>
        <v>35018851.390000001</v>
      </c>
      <c r="T13" s="102">
        <f t="shared" si="5"/>
        <v>0</v>
      </c>
      <c r="U13" s="102">
        <f t="shared" si="18"/>
        <v>35018851.390000001</v>
      </c>
      <c r="V13" s="102">
        <f t="shared" si="6"/>
        <v>80205553.090000004</v>
      </c>
      <c r="W13" s="102">
        <f t="shared" si="6"/>
        <v>896709.08000000007</v>
      </c>
      <c r="X13" s="102">
        <f t="shared" si="19"/>
        <v>81102262.170000002</v>
      </c>
      <c r="Y13" s="102">
        <f t="shared" si="7"/>
        <v>1037321785.97</v>
      </c>
      <c r="Z13" s="102">
        <f t="shared" si="7"/>
        <v>1342329.97</v>
      </c>
      <c r="AA13" s="102">
        <f t="shared" si="20"/>
        <v>1038664115.9400001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61747131.890000001</v>
      </c>
      <c r="AF13" s="102">
        <f t="shared" si="9"/>
        <v>2482231.1</v>
      </c>
      <c r="AG13" s="102">
        <f t="shared" si="22"/>
        <v>64229362.990000002</v>
      </c>
      <c r="AH13" s="102">
        <f t="shared" si="10"/>
        <v>221383004.18999997</v>
      </c>
      <c r="AI13" s="102">
        <f t="shared" si="10"/>
        <v>9541970.8200000003</v>
      </c>
      <c r="AJ13" s="108">
        <f t="shared" si="23"/>
        <v>230924975.00999996</v>
      </c>
    </row>
    <row r="14" spans="1:36" ht="15.95" customHeight="1" thickTop="1" thickBot="1" x14ac:dyDescent="0.25">
      <c r="A14" s="52" t="s">
        <v>125</v>
      </c>
      <c r="B14" s="76">
        <f t="shared" si="11"/>
        <v>47936.964137931041</v>
      </c>
      <c r="C14" s="76">
        <f t="shared" si="12"/>
        <v>18423582.330000002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2271.6099999999997</v>
      </c>
      <c r="H14" s="102">
        <f t="shared" si="1"/>
        <v>0</v>
      </c>
      <c r="I14" s="102">
        <f t="shared" si="14"/>
        <v>2271.6099999999997</v>
      </c>
      <c r="J14" s="102">
        <f t="shared" si="2"/>
        <v>0</v>
      </c>
      <c r="K14" s="102">
        <f t="shared" si="2"/>
        <v>18423582.330000002</v>
      </c>
      <c r="L14" s="102">
        <f t="shared" si="15"/>
        <v>18423582.330000002</v>
      </c>
      <c r="M14" s="102">
        <f t="shared" si="3"/>
        <v>45665.354137931041</v>
      </c>
      <c r="N14" s="102">
        <f t="shared" si="3"/>
        <v>0</v>
      </c>
      <c r="O14" s="102">
        <f t="shared" si="16"/>
        <v>45665.354137931041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5.95" customHeight="1" thickTop="1" thickBot="1" x14ac:dyDescent="0.25">
      <c r="A15" s="52" t="s">
        <v>90</v>
      </c>
      <c r="B15" s="76">
        <f t="shared" si="11"/>
        <v>685305244.98310351</v>
      </c>
      <c r="C15" s="76">
        <f t="shared" si="12"/>
        <v>4142647.4699999997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404424.18551724142</v>
      </c>
      <c r="H15" s="102">
        <f t="shared" si="1"/>
        <v>0</v>
      </c>
      <c r="I15" s="102">
        <f t="shared" si="14"/>
        <v>404424.18551724142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98918.962758620677</v>
      </c>
      <c r="N15" s="102">
        <f t="shared" si="3"/>
        <v>0</v>
      </c>
      <c r="O15" s="102">
        <f t="shared" si="16"/>
        <v>98918.962758620677</v>
      </c>
      <c r="P15" s="102">
        <f t="shared" si="4"/>
        <v>80703674.266896561</v>
      </c>
      <c r="Q15" s="102">
        <f t="shared" si="4"/>
        <v>3288471.4099999997</v>
      </c>
      <c r="R15" s="102">
        <f t="shared" si="17"/>
        <v>83992145.676896557</v>
      </c>
      <c r="S15" s="102">
        <f t="shared" si="5"/>
        <v>1890017.2813793106</v>
      </c>
      <c r="T15" s="102">
        <f t="shared" si="5"/>
        <v>0.53</v>
      </c>
      <c r="U15" s="102">
        <f t="shared" si="18"/>
        <v>1890017.8113793107</v>
      </c>
      <c r="V15" s="102">
        <f t="shared" si="6"/>
        <v>1058842.06</v>
      </c>
      <c r="W15" s="102">
        <f t="shared" si="6"/>
        <v>70223.399999999994</v>
      </c>
      <c r="X15" s="102">
        <f t="shared" si="19"/>
        <v>1129065.46</v>
      </c>
      <c r="Y15" s="102">
        <f t="shared" si="7"/>
        <v>557941676.79517245</v>
      </c>
      <c r="Z15" s="102">
        <f t="shared" si="7"/>
        <v>522005.72</v>
      </c>
      <c r="AA15" s="102">
        <f t="shared" si="20"/>
        <v>558463682.51517248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9995734.5541379303</v>
      </c>
      <c r="AF15" s="102">
        <f t="shared" si="9"/>
        <v>108200.23999999999</v>
      </c>
      <c r="AG15" s="102">
        <f t="shared" si="22"/>
        <v>10103934.79413793</v>
      </c>
      <c r="AH15" s="102">
        <f t="shared" si="10"/>
        <v>33211956.877241384</v>
      </c>
      <c r="AI15" s="102">
        <f t="shared" si="10"/>
        <v>153746.17000000004</v>
      </c>
      <c r="AJ15" s="108">
        <f t="shared" si="23"/>
        <v>33365703.047241386</v>
      </c>
    </row>
    <row r="16" spans="1:36" ht="15.95" customHeight="1" thickTop="1" thickBot="1" x14ac:dyDescent="0.25">
      <c r="A16" s="52" t="s">
        <v>122</v>
      </c>
      <c r="B16" s="76">
        <f t="shared" si="11"/>
        <v>284459317.87859571</v>
      </c>
      <c r="C16" s="76">
        <f t="shared" si="12"/>
        <v>671652474.10000002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142390783.5631142</v>
      </c>
      <c r="H16" s="102">
        <f t="shared" si="1"/>
        <v>671652474.10000002</v>
      </c>
      <c r="I16" s="102">
        <f t="shared" si="14"/>
        <v>814043257.66311419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10458100.856551208</v>
      </c>
      <c r="N16" s="102">
        <f t="shared" si="3"/>
        <v>0</v>
      </c>
      <c r="O16" s="102">
        <f t="shared" si="16"/>
        <v>10458100.856551208</v>
      </c>
      <c r="P16" s="102">
        <f t="shared" si="4"/>
        <v>86792567.635858461</v>
      </c>
      <c r="Q16" s="102">
        <f t="shared" si="4"/>
        <v>0</v>
      </c>
      <c r="R16" s="102">
        <f t="shared" si="17"/>
        <v>86792567.635858461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44817865.823071808</v>
      </c>
      <c r="AI16" s="102">
        <f t="shared" si="10"/>
        <v>0</v>
      </c>
      <c r="AJ16" s="108">
        <f t="shared" si="23"/>
        <v>44817865.823071808</v>
      </c>
    </row>
    <row r="17" spans="1:36" ht="15.95" customHeight="1" thickTop="1" thickBot="1" x14ac:dyDescent="0.25">
      <c r="A17" s="52" t="s">
        <v>78</v>
      </c>
      <c r="B17" s="76">
        <f t="shared" si="11"/>
        <v>699366262.67620683</v>
      </c>
      <c r="C17" s="76">
        <f t="shared" si="12"/>
        <v>624910.92000000004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230708.50793103446</v>
      </c>
      <c r="H17" s="102">
        <f t="shared" si="1"/>
        <v>0</v>
      </c>
      <c r="I17" s="102">
        <f t="shared" si="14"/>
        <v>230708.50793103446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11694.480689655173</v>
      </c>
      <c r="N17" s="102">
        <f t="shared" si="3"/>
        <v>0</v>
      </c>
      <c r="O17" s="102">
        <f t="shared" si="16"/>
        <v>11694.480689655173</v>
      </c>
      <c r="P17" s="102">
        <f t="shared" si="4"/>
        <v>1149207.5910344827</v>
      </c>
      <c r="Q17" s="102">
        <f t="shared" si="4"/>
        <v>0</v>
      </c>
      <c r="R17" s="102">
        <f t="shared" si="17"/>
        <v>1149207.5910344827</v>
      </c>
      <c r="S17" s="102">
        <f t="shared" si="5"/>
        <v>367221.81931034481</v>
      </c>
      <c r="T17" s="102">
        <f t="shared" si="5"/>
        <v>0</v>
      </c>
      <c r="U17" s="102">
        <f t="shared" si="18"/>
        <v>367221.81931034481</v>
      </c>
      <c r="V17" s="102">
        <f t="shared" si="6"/>
        <v>15153983.213448277</v>
      </c>
      <c r="W17" s="102">
        <f t="shared" si="6"/>
        <v>0</v>
      </c>
      <c r="X17" s="102">
        <f t="shared" si="19"/>
        <v>15153983.213448277</v>
      </c>
      <c r="Y17" s="102">
        <f t="shared" si="7"/>
        <v>674655749.86827588</v>
      </c>
      <c r="Z17" s="102">
        <f t="shared" si="7"/>
        <v>164506.92000000001</v>
      </c>
      <c r="AA17" s="102">
        <f t="shared" si="20"/>
        <v>674820256.78827584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4552673.6424137931</v>
      </c>
      <c r="AF17" s="102">
        <f t="shared" si="9"/>
        <v>460404</v>
      </c>
      <c r="AG17" s="102">
        <f t="shared" si="22"/>
        <v>5013077.6424137931</v>
      </c>
      <c r="AH17" s="102">
        <f t="shared" si="10"/>
        <v>3245023.5531034484</v>
      </c>
      <c r="AI17" s="102">
        <f t="shared" si="10"/>
        <v>0</v>
      </c>
      <c r="AJ17" s="108">
        <f t="shared" si="23"/>
        <v>3245023.5531034484</v>
      </c>
    </row>
    <row r="18" spans="1:36" ht="15.95" customHeight="1" thickTop="1" thickBot="1" x14ac:dyDescent="0.25">
      <c r="A18" s="52" t="s">
        <v>92</v>
      </c>
      <c r="B18" s="76">
        <f t="shared" si="11"/>
        <v>74128063.258620679</v>
      </c>
      <c r="C18" s="76">
        <f t="shared" si="12"/>
        <v>1535999739.1200001</v>
      </c>
      <c r="D18" s="102">
        <f t="shared" si="0"/>
        <v>65793637.838275857</v>
      </c>
      <c r="E18" s="102">
        <f t="shared" si="0"/>
        <v>0</v>
      </c>
      <c r="F18" s="102">
        <f t="shared" si="13"/>
        <v>65793637.838275857</v>
      </c>
      <c r="G18" s="102">
        <f t="shared" si="1"/>
        <v>8334425.4203448277</v>
      </c>
      <c r="H18" s="102">
        <f t="shared" si="1"/>
        <v>1390557.69</v>
      </c>
      <c r="I18" s="102">
        <f t="shared" si="14"/>
        <v>9724983.1103448272</v>
      </c>
      <c r="J18" s="102">
        <f t="shared" si="2"/>
        <v>0</v>
      </c>
      <c r="K18" s="102">
        <f t="shared" si="2"/>
        <v>1534609181.4300001</v>
      </c>
      <c r="L18" s="102">
        <f t="shared" si="15"/>
        <v>1534609181.4300001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5.95" customHeight="1" thickTop="1" thickBot="1" x14ac:dyDescent="0.25">
      <c r="A19" s="52" t="s">
        <v>95</v>
      </c>
      <c r="B19" s="76">
        <f t="shared" si="11"/>
        <v>63343473.890000001</v>
      </c>
      <c r="C19" s="76">
        <f t="shared" si="12"/>
        <v>0</v>
      </c>
      <c r="D19" s="102">
        <f t="shared" si="0"/>
        <v>400562.06000000006</v>
      </c>
      <c r="E19" s="102">
        <f t="shared" si="0"/>
        <v>0</v>
      </c>
      <c r="F19" s="102">
        <f t="shared" si="13"/>
        <v>400562.06000000006</v>
      </c>
      <c r="G19" s="102">
        <f t="shared" si="1"/>
        <v>353639.37</v>
      </c>
      <c r="H19" s="102">
        <f t="shared" si="1"/>
        <v>0</v>
      </c>
      <c r="I19" s="102">
        <f t="shared" si="14"/>
        <v>353639.37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90658.66</v>
      </c>
      <c r="N19" s="102">
        <f t="shared" si="3"/>
        <v>0</v>
      </c>
      <c r="O19" s="102">
        <f t="shared" si="16"/>
        <v>90658.66</v>
      </c>
      <c r="P19" s="102">
        <f t="shared" si="4"/>
        <v>23285478.639999997</v>
      </c>
      <c r="Q19" s="102">
        <f t="shared" si="4"/>
        <v>0</v>
      </c>
      <c r="R19" s="102">
        <f t="shared" si="17"/>
        <v>23285478.639999997</v>
      </c>
      <c r="S19" s="102">
        <f t="shared" si="5"/>
        <v>1274074.1399999999</v>
      </c>
      <c r="T19" s="102">
        <f t="shared" si="5"/>
        <v>0</v>
      </c>
      <c r="U19" s="102">
        <f t="shared" si="18"/>
        <v>1274074.1399999999</v>
      </c>
      <c r="V19" s="102">
        <f t="shared" si="6"/>
        <v>825533.74</v>
      </c>
      <c r="W19" s="102">
        <f t="shared" si="6"/>
        <v>0</v>
      </c>
      <c r="X19" s="102">
        <f t="shared" si="19"/>
        <v>825533.74</v>
      </c>
      <c r="Y19" s="102">
        <f t="shared" si="7"/>
        <v>27244119.609999999</v>
      </c>
      <c r="Z19" s="102">
        <f t="shared" si="7"/>
        <v>0</v>
      </c>
      <c r="AA19" s="102">
        <f t="shared" si="20"/>
        <v>27244119.609999999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1715071.47</v>
      </c>
      <c r="AF19" s="102">
        <f t="shared" si="9"/>
        <v>0</v>
      </c>
      <c r="AG19" s="102">
        <f t="shared" si="22"/>
        <v>1715071.47</v>
      </c>
      <c r="AH19" s="102">
        <f t="shared" si="10"/>
        <v>8154336.2000000011</v>
      </c>
      <c r="AI19" s="102">
        <f t="shared" si="10"/>
        <v>0</v>
      </c>
      <c r="AJ19" s="108">
        <f t="shared" si="23"/>
        <v>8154336.2000000011</v>
      </c>
    </row>
    <row r="20" spans="1:36" ht="15.95" customHeight="1" thickTop="1" thickBot="1" x14ac:dyDescent="0.25">
      <c r="A20" s="52" t="s">
        <v>83</v>
      </c>
      <c r="B20" s="76">
        <f t="shared" si="11"/>
        <v>203538766.1103448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22500</v>
      </c>
      <c r="N20" s="102">
        <f t="shared" si="3"/>
        <v>0</v>
      </c>
      <c r="O20" s="102">
        <f t="shared" si="16"/>
        <v>22500</v>
      </c>
      <c r="P20" s="102">
        <f t="shared" si="4"/>
        <v>4077.59</v>
      </c>
      <c r="Q20" s="102">
        <f t="shared" si="4"/>
        <v>0</v>
      </c>
      <c r="R20" s="102">
        <f t="shared" si="17"/>
        <v>4077.59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203498610.93413791</v>
      </c>
      <c r="Z20" s="102">
        <f t="shared" si="7"/>
        <v>0</v>
      </c>
      <c r="AA20" s="102">
        <f t="shared" si="20"/>
        <v>203498610.93413791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4525.8620689655172</v>
      </c>
      <c r="AF20" s="102">
        <f t="shared" si="9"/>
        <v>0</v>
      </c>
      <c r="AG20" s="102">
        <f t="shared" si="22"/>
        <v>4525.8620689655172</v>
      </c>
      <c r="AH20" s="102">
        <f t="shared" si="10"/>
        <v>9051.7241379310344</v>
      </c>
      <c r="AI20" s="102">
        <f t="shared" si="10"/>
        <v>0</v>
      </c>
      <c r="AJ20" s="108">
        <f t="shared" si="23"/>
        <v>9051.7241379310344</v>
      </c>
    </row>
    <row r="21" spans="1:36" ht="15.95" customHeight="1" thickTop="1" thickBot="1" x14ac:dyDescent="0.25">
      <c r="A21" s="52" t="s">
        <v>124</v>
      </c>
      <c r="B21" s="76">
        <f t="shared" si="11"/>
        <v>558535.51</v>
      </c>
      <c r="C21" s="76">
        <f t="shared" si="12"/>
        <v>119613</v>
      </c>
      <c r="D21" s="102">
        <f t="shared" si="0"/>
        <v>121612.08</v>
      </c>
      <c r="E21" s="102">
        <f t="shared" si="0"/>
        <v>14822</v>
      </c>
      <c r="F21" s="102">
        <f t="shared" si="13"/>
        <v>136434.08000000002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33058.22</v>
      </c>
      <c r="K21" s="102">
        <f t="shared" si="2"/>
        <v>104791</v>
      </c>
      <c r="L21" s="102">
        <f t="shared" si="15"/>
        <v>137849.22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36623.31</v>
      </c>
      <c r="Z21" s="102">
        <f t="shared" si="7"/>
        <v>0</v>
      </c>
      <c r="AA21" s="102">
        <f t="shared" si="20"/>
        <v>36623.31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367241.9</v>
      </c>
      <c r="AI21" s="102">
        <f t="shared" si="10"/>
        <v>0</v>
      </c>
      <c r="AJ21" s="108">
        <f t="shared" si="23"/>
        <v>367241.9</v>
      </c>
    </row>
    <row r="22" spans="1:36" ht="15.95" customHeight="1" thickTop="1" thickBot="1" x14ac:dyDescent="0.25">
      <c r="A22" s="52" t="s">
        <v>81</v>
      </c>
      <c r="B22" s="76">
        <f t="shared" si="11"/>
        <v>278378086.0765518</v>
      </c>
      <c r="C22" s="76">
        <f t="shared" si="12"/>
        <v>5576510.2600000007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118887936.72655173</v>
      </c>
      <c r="H22" s="102">
        <f t="shared" si="1"/>
        <v>383343.39</v>
      </c>
      <c r="I22" s="102">
        <f t="shared" si="14"/>
        <v>119271280.11655173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0</v>
      </c>
      <c r="N22" s="102">
        <f t="shared" si="3"/>
        <v>0</v>
      </c>
      <c r="O22" s="102">
        <f t="shared" si="16"/>
        <v>0</v>
      </c>
      <c r="P22" s="102">
        <f t="shared" si="4"/>
        <v>33728054.386206903</v>
      </c>
      <c r="Q22" s="102">
        <f t="shared" si="4"/>
        <v>3892500.56</v>
      </c>
      <c r="R22" s="102">
        <f t="shared" si="17"/>
        <v>37620554.946206905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196402.10172413796</v>
      </c>
      <c r="W22" s="102">
        <f t="shared" si="6"/>
        <v>142500</v>
      </c>
      <c r="X22" s="102">
        <f t="shared" si="19"/>
        <v>338902.10172413796</v>
      </c>
      <c r="Y22" s="102">
        <f t="shared" si="7"/>
        <v>114067485.82724139</v>
      </c>
      <c r="Z22" s="102">
        <f t="shared" si="7"/>
        <v>482473.86</v>
      </c>
      <c r="AA22" s="102">
        <f t="shared" si="20"/>
        <v>114549959.68724139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5312154.1886206893</v>
      </c>
      <c r="AF22" s="102">
        <f t="shared" si="9"/>
        <v>378045</v>
      </c>
      <c r="AG22" s="102">
        <f t="shared" si="22"/>
        <v>5690199.1886206893</v>
      </c>
      <c r="AH22" s="102">
        <f t="shared" si="10"/>
        <v>6186052.8462068969</v>
      </c>
      <c r="AI22" s="102">
        <f t="shared" si="10"/>
        <v>297647.45</v>
      </c>
      <c r="AJ22" s="108">
        <f t="shared" si="23"/>
        <v>6483700.2962068971</v>
      </c>
    </row>
    <row r="23" spans="1:36" ht="15.95" customHeight="1" thickTop="1" thickBot="1" x14ac:dyDescent="0.25">
      <c r="A23" s="52" t="s">
        <v>80</v>
      </c>
      <c r="B23" s="76">
        <f t="shared" si="11"/>
        <v>201546287.37</v>
      </c>
      <c r="C23" s="76">
        <f t="shared" si="12"/>
        <v>3175999.66</v>
      </c>
      <c r="D23" s="102">
        <f t="shared" si="0"/>
        <v>1702743.6199999999</v>
      </c>
      <c r="E23" s="102">
        <f t="shared" si="0"/>
        <v>0</v>
      </c>
      <c r="F23" s="102">
        <f t="shared" si="13"/>
        <v>1702743.6199999999</v>
      </c>
      <c r="G23" s="102">
        <f t="shared" si="1"/>
        <v>24056595.510000002</v>
      </c>
      <c r="H23" s="102">
        <f t="shared" si="1"/>
        <v>2518231.04</v>
      </c>
      <c r="I23" s="102">
        <f t="shared" si="14"/>
        <v>26574826.550000001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21440235.470000003</v>
      </c>
      <c r="Q23" s="102">
        <f t="shared" si="4"/>
        <v>631234.5</v>
      </c>
      <c r="R23" s="102">
        <f t="shared" si="17"/>
        <v>22071469.970000003</v>
      </c>
      <c r="S23" s="102">
        <f t="shared" si="5"/>
        <v>1091560.96</v>
      </c>
      <c r="T23" s="102">
        <f t="shared" si="5"/>
        <v>0</v>
      </c>
      <c r="U23" s="102">
        <f t="shared" si="18"/>
        <v>1091560.96</v>
      </c>
      <c r="V23" s="102">
        <f t="shared" si="6"/>
        <v>152138.69</v>
      </c>
      <c r="W23" s="102">
        <f t="shared" si="6"/>
        <v>0</v>
      </c>
      <c r="X23" s="102">
        <f t="shared" si="19"/>
        <v>152138.69</v>
      </c>
      <c r="Y23" s="102">
        <f t="shared" si="7"/>
        <v>112166788.84</v>
      </c>
      <c r="Z23" s="102">
        <f t="shared" si="7"/>
        <v>26534.12</v>
      </c>
      <c r="AA23" s="102">
        <f t="shared" si="20"/>
        <v>112193322.96000001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13337265.060000002</v>
      </c>
      <c r="AF23" s="102">
        <f t="shared" si="9"/>
        <v>0</v>
      </c>
      <c r="AG23" s="102">
        <f t="shared" si="22"/>
        <v>13337265.060000002</v>
      </c>
      <c r="AH23" s="102">
        <f t="shared" si="10"/>
        <v>27598959.219999999</v>
      </c>
      <c r="AI23" s="102">
        <f t="shared" si="10"/>
        <v>0</v>
      </c>
      <c r="AJ23" s="108">
        <f t="shared" si="23"/>
        <v>27598959.219999999</v>
      </c>
    </row>
    <row r="24" spans="1:36" ht="15.95" customHeight="1" thickTop="1" thickBot="1" x14ac:dyDescent="0.25">
      <c r="A24" s="52" t="s">
        <v>103</v>
      </c>
      <c r="B24" s="76">
        <f t="shared" si="11"/>
        <v>426625392.36000001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273004.37</v>
      </c>
      <c r="H24" s="102">
        <f t="shared" si="1"/>
        <v>0</v>
      </c>
      <c r="I24" s="102">
        <f t="shared" si="14"/>
        <v>273004.37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1214497.07</v>
      </c>
      <c r="Q24" s="102">
        <f t="shared" si="4"/>
        <v>0</v>
      </c>
      <c r="R24" s="102">
        <f t="shared" si="17"/>
        <v>1214497.07</v>
      </c>
      <c r="S24" s="102">
        <f t="shared" si="5"/>
        <v>173771.35</v>
      </c>
      <c r="T24" s="102">
        <f t="shared" si="5"/>
        <v>0</v>
      </c>
      <c r="U24" s="102">
        <f t="shared" si="18"/>
        <v>173771.35</v>
      </c>
      <c r="V24" s="102">
        <f t="shared" si="6"/>
        <v>2417845.3000000003</v>
      </c>
      <c r="W24" s="102">
        <f t="shared" si="6"/>
        <v>0</v>
      </c>
      <c r="X24" s="102">
        <f t="shared" si="19"/>
        <v>2417845.3000000003</v>
      </c>
      <c r="Y24" s="102">
        <f t="shared" si="7"/>
        <v>377639160.42000002</v>
      </c>
      <c r="Z24" s="102">
        <f t="shared" si="7"/>
        <v>0</v>
      </c>
      <c r="AA24" s="102">
        <f t="shared" si="20"/>
        <v>377639160.42000002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43452109.040000007</v>
      </c>
      <c r="AF24" s="102">
        <f t="shared" si="9"/>
        <v>0</v>
      </c>
      <c r="AG24" s="102">
        <f t="shared" si="22"/>
        <v>43452109.040000007</v>
      </c>
      <c r="AH24" s="102">
        <f t="shared" si="10"/>
        <v>1455004.81</v>
      </c>
      <c r="AI24" s="102">
        <f t="shared" si="10"/>
        <v>0</v>
      </c>
      <c r="AJ24" s="108">
        <f t="shared" si="23"/>
        <v>1455004.81</v>
      </c>
    </row>
    <row r="25" spans="1:36" ht="15.95" customHeight="1" thickTop="1" thickBot="1" x14ac:dyDescent="0.25">
      <c r="A25" s="52" t="s">
        <v>79</v>
      </c>
      <c r="B25" s="76">
        <f t="shared" si="11"/>
        <v>286782386.15137935</v>
      </c>
      <c r="C25" s="76">
        <f t="shared" si="12"/>
        <v>697341964.64999986</v>
      </c>
      <c r="D25" s="102">
        <f t="shared" si="0"/>
        <v>67125.199310344833</v>
      </c>
      <c r="E25" s="102">
        <f t="shared" si="0"/>
        <v>0</v>
      </c>
      <c r="F25" s="102">
        <f t="shared" si="13"/>
        <v>67125.199310344833</v>
      </c>
      <c r="G25" s="102">
        <f t="shared" si="1"/>
        <v>17045660.550689653</v>
      </c>
      <c r="H25" s="102">
        <f t="shared" si="1"/>
        <v>692189737.57999992</v>
      </c>
      <c r="I25" s="102">
        <f t="shared" si="14"/>
        <v>709235398.13068962</v>
      </c>
      <c r="J25" s="102">
        <f t="shared" si="2"/>
        <v>7263.9800000000005</v>
      </c>
      <c r="K25" s="102">
        <f t="shared" si="2"/>
        <v>3101255.29</v>
      </c>
      <c r="L25" s="102">
        <f t="shared" si="15"/>
        <v>3108519.27</v>
      </c>
      <c r="M25" s="102">
        <f t="shared" si="3"/>
        <v>609938.8875862069</v>
      </c>
      <c r="N25" s="102">
        <f t="shared" si="3"/>
        <v>1580155.9300000002</v>
      </c>
      <c r="O25" s="102">
        <f t="shared" si="16"/>
        <v>2190094.8175862068</v>
      </c>
      <c r="P25" s="102">
        <f t="shared" si="4"/>
        <v>38442521.812068969</v>
      </c>
      <c r="Q25" s="102">
        <f t="shared" si="4"/>
        <v>46787.28</v>
      </c>
      <c r="R25" s="102">
        <f t="shared" si="17"/>
        <v>38489309.09206897</v>
      </c>
      <c r="S25" s="102">
        <f t="shared" si="5"/>
        <v>30789901.306896556</v>
      </c>
      <c r="T25" s="102">
        <f t="shared" si="5"/>
        <v>0</v>
      </c>
      <c r="U25" s="102">
        <f t="shared" si="18"/>
        <v>30789901.306896556</v>
      </c>
      <c r="V25" s="102">
        <f t="shared" si="6"/>
        <v>1436209.0689655172</v>
      </c>
      <c r="W25" s="102">
        <f t="shared" si="6"/>
        <v>0</v>
      </c>
      <c r="X25" s="102">
        <f t="shared" si="19"/>
        <v>1436209.0689655172</v>
      </c>
      <c r="Y25" s="102">
        <f t="shared" si="7"/>
        <v>140143951.59999999</v>
      </c>
      <c r="Z25" s="102">
        <f t="shared" si="7"/>
        <v>402278.57</v>
      </c>
      <c r="AA25" s="102">
        <f t="shared" si="20"/>
        <v>140546230.16999999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35263405.736551732</v>
      </c>
      <c r="AF25" s="102">
        <f t="shared" si="9"/>
        <v>0</v>
      </c>
      <c r="AG25" s="102">
        <f t="shared" si="22"/>
        <v>35263405.736551732</v>
      </c>
      <c r="AH25" s="102">
        <f t="shared" si="10"/>
        <v>22976408.009310346</v>
      </c>
      <c r="AI25" s="102">
        <f t="shared" si="10"/>
        <v>21750</v>
      </c>
      <c r="AJ25" s="108">
        <f t="shared" si="23"/>
        <v>22998158.009310346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2">
        <f t="shared" si="0"/>
        <v>0</v>
      </c>
      <c r="E26" s="102">
        <f t="shared" si="0"/>
        <v>0</v>
      </c>
      <c r="F26" s="102">
        <f t="shared" si="13"/>
        <v>0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0</v>
      </c>
      <c r="Q26" s="102">
        <f t="shared" si="4"/>
        <v>0</v>
      </c>
      <c r="R26" s="102">
        <f t="shared" si="17"/>
        <v>0</v>
      </c>
      <c r="S26" s="102">
        <f t="shared" si="5"/>
        <v>0</v>
      </c>
      <c r="T26" s="102">
        <f t="shared" si="5"/>
        <v>0</v>
      </c>
      <c r="U26" s="102">
        <f t="shared" si="18"/>
        <v>0</v>
      </c>
      <c r="V26" s="102">
        <f t="shared" si="6"/>
        <v>0</v>
      </c>
      <c r="W26" s="102">
        <f t="shared" si="6"/>
        <v>0</v>
      </c>
      <c r="X26" s="102">
        <f t="shared" si="19"/>
        <v>0</v>
      </c>
      <c r="Y26" s="102">
        <f t="shared" si="7"/>
        <v>0</v>
      </c>
      <c r="Z26" s="102">
        <f t="shared" si="7"/>
        <v>0</v>
      </c>
      <c r="AA26" s="102">
        <f t="shared" si="20"/>
        <v>0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0</v>
      </c>
      <c r="AF26" s="102">
        <f t="shared" si="9"/>
        <v>0</v>
      </c>
      <c r="AG26" s="102">
        <f t="shared" si="22"/>
        <v>0</v>
      </c>
      <c r="AH26" s="102">
        <f t="shared" si="10"/>
        <v>0</v>
      </c>
      <c r="AI26" s="102">
        <f t="shared" si="10"/>
        <v>0</v>
      </c>
      <c r="AJ26" s="108">
        <f t="shared" si="23"/>
        <v>0</v>
      </c>
    </row>
    <row r="27" spans="1:36" ht="15.95" customHeight="1" thickTop="1" thickBot="1" x14ac:dyDescent="0.25">
      <c r="A27" s="52" t="s">
        <v>97</v>
      </c>
      <c r="B27" s="76">
        <f t="shared" si="11"/>
        <v>10140540.979655173</v>
      </c>
      <c r="C27" s="76">
        <f t="shared" si="12"/>
        <v>234864764.91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10140540.979655173</v>
      </c>
      <c r="H27" s="102">
        <f t="shared" si="1"/>
        <v>0</v>
      </c>
      <c r="I27" s="102">
        <f t="shared" si="14"/>
        <v>10140540.979655173</v>
      </c>
      <c r="J27" s="102">
        <f t="shared" si="2"/>
        <v>0</v>
      </c>
      <c r="K27" s="102">
        <f t="shared" si="2"/>
        <v>234864764.91</v>
      </c>
      <c r="L27" s="102">
        <f t="shared" si="15"/>
        <v>234864764.91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5.95" customHeight="1" thickTop="1" thickBot="1" x14ac:dyDescent="0.25">
      <c r="A28" s="52" t="s">
        <v>89</v>
      </c>
      <c r="B28" s="76">
        <f t="shared" si="11"/>
        <v>36383121.902068965</v>
      </c>
      <c r="C28" s="76">
        <f t="shared" si="12"/>
        <v>584715</v>
      </c>
      <c r="D28" s="102">
        <f t="shared" si="0"/>
        <v>1032321.3858620691</v>
      </c>
      <c r="E28" s="102">
        <f t="shared" si="0"/>
        <v>0</v>
      </c>
      <c r="F28" s="102">
        <f t="shared" si="13"/>
        <v>1032321.3858620691</v>
      </c>
      <c r="G28" s="102">
        <f t="shared" si="1"/>
        <v>3161145.6893103449</v>
      </c>
      <c r="H28" s="102">
        <f t="shared" si="1"/>
        <v>0</v>
      </c>
      <c r="I28" s="102">
        <f t="shared" si="14"/>
        <v>3161145.6893103449</v>
      </c>
      <c r="J28" s="102">
        <f t="shared" si="2"/>
        <v>0</v>
      </c>
      <c r="K28" s="102">
        <f t="shared" si="2"/>
        <v>584715</v>
      </c>
      <c r="L28" s="102">
        <f t="shared" si="15"/>
        <v>584715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308656.99620689655</v>
      </c>
      <c r="Q28" s="102">
        <f t="shared" si="4"/>
        <v>0</v>
      </c>
      <c r="R28" s="102">
        <f t="shared" si="17"/>
        <v>308656.99620689655</v>
      </c>
      <c r="S28" s="102">
        <f t="shared" si="5"/>
        <v>614977.91137931054</v>
      </c>
      <c r="T28" s="102">
        <f t="shared" si="5"/>
        <v>0</v>
      </c>
      <c r="U28" s="102">
        <f t="shared" si="18"/>
        <v>614977.91137931054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28707956.15448276</v>
      </c>
      <c r="Z28" s="102">
        <f t="shared" si="7"/>
        <v>0</v>
      </c>
      <c r="AA28" s="102">
        <f t="shared" si="20"/>
        <v>28707956.15448276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1632659.5182758621</v>
      </c>
      <c r="AF28" s="102">
        <f t="shared" si="9"/>
        <v>0</v>
      </c>
      <c r="AG28" s="102">
        <f t="shared" si="22"/>
        <v>1632659.5182758621</v>
      </c>
      <c r="AH28" s="102">
        <f t="shared" si="10"/>
        <v>925404.24655172415</v>
      </c>
      <c r="AI28" s="102">
        <f t="shared" si="10"/>
        <v>0</v>
      </c>
      <c r="AJ28" s="108">
        <f t="shared" si="23"/>
        <v>925404.24655172415</v>
      </c>
    </row>
    <row r="29" spans="1:36" ht="15.95" customHeight="1" thickTop="1" thickBot="1" x14ac:dyDescent="0.25">
      <c r="A29" s="52" t="s">
        <v>98</v>
      </c>
      <c r="B29" s="76">
        <f t="shared" si="11"/>
        <v>458278549.60827464</v>
      </c>
      <c r="C29" s="76">
        <f t="shared" si="12"/>
        <v>685956.90999999992</v>
      </c>
      <c r="D29" s="102">
        <f t="shared" ref="D29:E46" si="24">D88+D147+D206+D265+D322+D382+D439+D497+D555+D614+D673+D732</f>
        <v>2493631.4965517242</v>
      </c>
      <c r="E29" s="102">
        <f t="shared" si="24"/>
        <v>0</v>
      </c>
      <c r="F29" s="102">
        <f t="shared" si="13"/>
        <v>2493631.4965517242</v>
      </c>
      <c r="G29" s="102">
        <f t="shared" ref="G29:H46" si="25">G88+G147+G206+G265+G322+G382+G439+G497+G555+G614+G673+G732</f>
        <v>97872.448275862072</v>
      </c>
      <c r="H29" s="102">
        <f t="shared" si="25"/>
        <v>0</v>
      </c>
      <c r="I29" s="102">
        <f t="shared" si="14"/>
        <v>97872.448275862072</v>
      </c>
      <c r="J29" s="102">
        <f t="shared" ref="J29:K46" si="26">J88+J147+J206+J265+J322+J382+J439+J497+J555+J614+J673+J732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M88+M147+M206+M265+M322+M382+M439+M497+M555+M614+M673+M732</f>
        <v>74260.004827586221</v>
      </c>
      <c r="N29" s="102">
        <f t="shared" si="27"/>
        <v>0</v>
      </c>
      <c r="O29" s="102">
        <f t="shared" si="16"/>
        <v>74260.004827586221</v>
      </c>
      <c r="P29" s="102">
        <f t="shared" ref="P29:Q46" si="28">P88+P147+P206+P265+P322+P382+P439+P497+P555+P614+P673+P732</f>
        <v>11450836.666551726</v>
      </c>
      <c r="Q29" s="102">
        <f t="shared" si="28"/>
        <v>0</v>
      </c>
      <c r="R29" s="102">
        <f t="shared" si="17"/>
        <v>11450836.666551726</v>
      </c>
      <c r="S29" s="102">
        <f t="shared" ref="S29:T46" si="29">S88+S147+S206+S265+S322+S382+S439+S497+S555+S614+S673+S732</f>
        <v>149479.61551724136</v>
      </c>
      <c r="T29" s="102">
        <f t="shared" si="29"/>
        <v>0</v>
      </c>
      <c r="U29" s="102">
        <f t="shared" si="18"/>
        <v>149479.61551724136</v>
      </c>
      <c r="V29" s="102">
        <f t="shared" ref="V29:W46" si="30">V88+V147+V206+V265+V322+V382+V439+V497+V555+V614+V673+V732</f>
        <v>245456.22793103449</v>
      </c>
      <c r="W29" s="102">
        <f t="shared" si="30"/>
        <v>0</v>
      </c>
      <c r="X29" s="102">
        <f t="shared" si="19"/>
        <v>245456.22793103449</v>
      </c>
      <c r="Y29" s="102">
        <f t="shared" ref="Y29:Z46" si="31">Y88+Y147+Y206+Y265+Y322+Y382+Y439+Y497+Y555+Y614+Y673+Y732</f>
        <v>283748554.19999975</v>
      </c>
      <c r="Z29" s="102">
        <f t="shared" si="31"/>
        <v>284330.49</v>
      </c>
      <c r="AA29" s="102">
        <f t="shared" si="20"/>
        <v>284032884.68999976</v>
      </c>
      <c r="AB29" s="109">
        <f t="shared" ref="AB29:AC46" si="32">AB88+AB147+AB206+AB265+AB322+AB382+AB439+AB497+AB555+AB614+AB673+AB732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AE88+AE147+AE206+AE265+AE322+AE382+AE439+AE497+AE555+AE614+AE673+AE732</f>
        <v>133745439.81999901</v>
      </c>
      <c r="AF29" s="102">
        <f t="shared" si="33"/>
        <v>393276.42</v>
      </c>
      <c r="AG29" s="102">
        <f t="shared" si="22"/>
        <v>134138716.23999901</v>
      </c>
      <c r="AH29" s="102">
        <f t="shared" ref="AH29:AI46" si="34">AH88+AH147+AH206+AH265+AH322+AH382+AH439+AH497+AH555+AH614+AH673+AH732</f>
        <v>26273019.128620692</v>
      </c>
      <c r="AI29" s="102">
        <f t="shared" si="34"/>
        <v>8350</v>
      </c>
      <c r="AJ29" s="108">
        <f t="shared" si="23"/>
        <v>26281369.128620692</v>
      </c>
    </row>
    <row r="30" spans="1:36" ht="15.95" customHeight="1" thickTop="1" thickBot="1" x14ac:dyDescent="0.25">
      <c r="A30" s="51" t="s">
        <v>111</v>
      </c>
      <c r="B30" s="76">
        <f t="shared" si="11"/>
        <v>286541075.78482759</v>
      </c>
      <c r="C30" s="76">
        <f t="shared" si="12"/>
        <v>0</v>
      </c>
      <c r="D30" s="102">
        <f t="shared" si="24"/>
        <v>59094.288620689666</v>
      </c>
      <c r="E30" s="102">
        <f t="shared" si="24"/>
        <v>0</v>
      </c>
      <c r="F30" s="102">
        <f t="shared" si="13"/>
        <v>59094.288620689666</v>
      </c>
      <c r="G30" s="102">
        <f t="shared" si="25"/>
        <v>4654873.5920689665</v>
      </c>
      <c r="H30" s="102">
        <f t="shared" si="25"/>
        <v>0</v>
      </c>
      <c r="I30" s="102">
        <f t="shared" si="14"/>
        <v>4654873.5920689665</v>
      </c>
      <c r="J30" s="102">
        <f t="shared" si="26"/>
        <v>1048257.89</v>
      </c>
      <c r="K30" s="102">
        <f t="shared" si="26"/>
        <v>0</v>
      </c>
      <c r="L30" s="102">
        <f t="shared" si="15"/>
        <v>1048257.89</v>
      </c>
      <c r="M30" s="102">
        <f t="shared" si="27"/>
        <v>0</v>
      </c>
      <c r="N30" s="102">
        <f t="shared" si="27"/>
        <v>0</v>
      </c>
      <c r="O30" s="102">
        <f t="shared" si="16"/>
        <v>0</v>
      </c>
      <c r="P30" s="102">
        <f t="shared" si="28"/>
        <v>4784355.133103448</v>
      </c>
      <c r="Q30" s="102">
        <f t="shared" si="28"/>
        <v>0</v>
      </c>
      <c r="R30" s="102">
        <f t="shared" si="17"/>
        <v>4784355.133103448</v>
      </c>
      <c r="S30" s="102">
        <f t="shared" si="29"/>
        <v>219106.2196551724</v>
      </c>
      <c r="T30" s="102">
        <f t="shared" si="29"/>
        <v>0</v>
      </c>
      <c r="U30" s="102">
        <f t="shared" si="18"/>
        <v>219106.2196551724</v>
      </c>
      <c r="V30" s="102">
        <f t="shared" si="30"/>
        <v>22712.813448275861</v>
      </c>
      <c r="W30" s="102">
        <f t="shared" si="30"/>
        <v>0</v>
      </c>
      <c r="X30" s="102">
        <f t="shared" si="19"/>
        <v>22712.813448275861</v>
      </c>
      <c r="Y30" s="102">
        <f t="shared" si="31"/>
        <v>274258469.50344831</v>
      </c>
      <c r="Z30" s="102">
        <f t="shared" si="31"/>
        <v>0</v>
      </c>
      <c r="AA30" s="102">
        <f t="shared" si="20"/>
        <v>274258469.50344831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70234.423448275862</v>
      </c>
      <c r="AF30" s="102">
        <f t="shared" si="33"/>
        <v>0</v>
      </c>
      <c r="AG30" s="102">
        <f t="shared" si="22"/>
        <v>70234.423448275862</v>
      </c>
      <c r="AH30" s="102">
        <f t="shared" si="34"/>
        <v>1423971.9210344828</v>
      </c>
      <c r="AI30" s="102">
        <f t="shared" si="34"/>
        <v>0</v>
      </c>
      <c r="AJ30" s="108">
        <f t="shared" si="23"/>
        <v>1423971.9210344828</v>
      </c>
    </row>
    <row r="31" spans="1:36" ht="15.95" customHeight="1" thickTop="1" thickBot="1" x14ac:dyDescent="0.25">
      <c r="A31" s="52" t="s">
        <v>102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36634111.520689659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36634111.520689659</v>
      </c>
      <c r="Z32" s="102">
        <f t="shared" si="31"/>
        <v>0</v>
      </c>
      <c r="AA32" s="102">
        <f t="shared" si="20"/>
        <v>36634111.520689659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5.95" customHeight="1" thickTop="1" thickBot="1" x14ac:dyDescent="0.25">
      <c r="A33" s="52" t="s">
        <v>101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5.95" customHeight="1" thickTop="1" thickBot="1" x14ac:dyDescent="0.25">
      <c r="A34" s="52" t="s">
        <v>110</v>
      </c>
      <c r="B34" s="76">
        <f t="shared" si="11"/>
        <v>342264651.88999999</v>
      </c>
      <c r="C34" s="76">
        <f t="shared" si="12"/>
        <v>6729955.1900000013</v>
      </c>
      <c r="D34" s="102">
        <f t="shared" si="24"/>
        <v>913273.60000000009</v>
      </c>
      <c r="E34" s="102">
        <f t="shared" si="24"/>
        <v>0</v>
      </c>
      <c r="F34" s="102">
        <f t="shared" si="13"/>
        <v>913273.60000000009</v>
      </c>
      <c r="G34" s="102">
        <f t="shared" si="25"/>
        <v>15193030.77</v>
      </c>
      <c r="H34" s="102">
        <f t="shared" si="25"/>
        <v>0</v>
      </c>
      <c r="I34" s="102">
        <f t="shared" si="14"/>
        <v>15193030.77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9789834.7899999991</v>
      </c>
      <c r="N34" s="102">
        <f t="shared" si="27"/>
        <v>0</v>
      </c>
      <c r="O34" s="102">
        <f t="shared" si="16"/>
        <v>9789834.7899999991</v>
      </c>
      <c r="P34" s="102">
        <f t="shared" si="28"/>
        <v>124321611.90000001</v>
      </c>
      <c r="Q34" s="102">
        <f t="shared" si="28"/>
        <v>6053273.7600000007</v>
      </c>
      <c r="R34" s="102">
        <f t="shared" si="17"/>
        <v>130374885.66000001</v>
      </c>
      <c r="S34" s="102">
        <f t="shared" si="29"/>
        <v>1771164.5099999998</v>
      </c>
      <c r="T34" s="102">
        <f t="shared" si="29"/>
        <v>0</v>
      </c>
      <c r="U34" s="102">
        <f t="shared" si="18"/>
        <v>1771164.5099999998</v>
      </c>
      <c r="V34" s="102">
        <f t="shared" si="30"/>
        <v>3510977.86</v>
      </c>
      <c r="W34" s="102">
        <f t="shared" si="30"/>
        <v>0</v>
      </c>
      <c r="X34" s="102">
        <f t="shared" si="19"/>
        <v>3510977.86</v>
      </c>
      <c r="Y34" s="102">
        <f t="shared" si="31"/>
        <v>163494616.03999996</v>
      </c>
      <c r="Z34" s="102">
        <f t="shared" si="31"/>
        <v>30647.360000000001</v>
      </c>
      <c r="AA34" s="102">
        <f t="shared" si="20"/>
        <v>163525263.39999998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5174790.3100000005</v>
      </c>
      <c r="AF34" s="102">
        <f t="shared" si="33"/>
        <v>359006.66000000003</v>
      </c>
      <c r="AG34" s="102">
        <f t="shared" si="22"/>
        <v>5533796.9700000007</v>
      </c>
      <c r="AH34" s="102">
        <f t="shared" si="34"/>
        <v>18095352.109999999</v>
      </c>
      <c r="AI34" s="102">
        <f t="shared" si="34"/>
        <v>287027.40999999992</v>
      </c>
      <c r="AJ34" s="108">
        <f t="shared" si="23"/>
        <v>18382379.52</v>
      </c>
    </row>
    <row r="35" spans="1:36" ht="15.95" customHeight="1" thickTop="1" thickBot="1" x14ac:dyDescent="0.25">
      <c r="A35" s="52" t="s">
        <v>112</v>
      </c>
      <c r="B35" s="76">
        <f t="shared" si="11"/>
        <v>691333261.02999997</v>
      </c>
      <c r="C35" s="76">
        <f t="shared" si="12"/>
        <v>7054714375.1499958</v>
      </c>
      <c r="D35" s="102">
        <f t="shared" si="24"/>
        <v>30136093.82</v>
      </c>
      <c r="E35" s="102">
        <f t="shared" si="24"/>
        <v>2209407.6699999995</v>
      </c>
      <c r="F35" s="102">
        <f t="shared" si="13"/>
        <v>32345501.489999998</v>
      </c>
      <c r="G35" s="102">
        <f t="shared" si="25"/>
        <v>185341538.67000002</v>
      </c>
      <c r="H35" s="102">
        <f t="shared" si="25"/>
        <v>18151874.060000002</v>
      </c>
      <c r="I35" s="102">
        <f t="shared" si="14"/>
        <v>203493412.73000002</v>
      </c>
      <c r="J35" s="102">
        <f t="shared" si="26"/>
        <v>0</v>
      </c>
      <c r="K35" s="102">
        <f t="shared" si="26"/>
        <v>7016095984.2699976</v>
      </c>
      <c r="L35" s="102">
        <f t="shared" si="15"/>
        <v>7016095984.2699976</v>
      </c>
      <c r="M35" s="102">
        <f t="shared" si="27"/>
        <v>6910676.7200000007</v>
      </c>
      <c r="N35" s="102">
        <f t="shared" si="27"/>
        <v>0.04</v>
      </c>
      <c r="O35" s="102">
        <f t="shared" si="16"/>
        <v>6910676.7600000007</v>
      </c>
      <c r="P35" s="102">
        <f t="shared" si="28"/>
        <v>149742164.22999999</v>
      </c>
      <c r="Q35" s="102">
        <f t="shared" si="28"/>
        <v>5919821.3999999994</v>
      </c>
      <c r="R35" s="102">
        <f t="shared" si="17"/>
        <v>155661985.63</v>
      </c>
      <c r="S35" s="102">
        <f t="shared" si="29"/>
        <v>742873.25</v>
      </c>
      <c r="T35" s="102">
        <f t="shared" si="29"/>
        <v>1.7</v>
      </c>
      <c r="U35" s="102">
        <f t="shared" si="18"/>
        <v>742874.95</v>
      </c>
      <c r="V35" s="102">
        <f t="shared" si="30"/>
        <v>2608421.54</v>
      </c>
      <c r="W35" s="102">
        <f t="shared" si="30"/>
        <v>1.1900000000000002</v>
      </c>
      <c r="X35" s="102">
        <f t="shared" si="19"/>
        <v>2608422.73</v>
      </c>
      <c r="Y35" s="102">
        <f t="shared" si="31"/>
        <v>287861263.56999999</v>
      </c>
      <c r="Z35" s="102">
        <f t="shared" si="31"/>
        <v>3808887.04</v>
      </c>
      <c r="AA35" s="102">
        <f t="shared" si="20"/>
        <v>291670150.61000001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8276094.8699999992</v>
      </c>
      <c r="AF35" s="102">
        <f t="shared" si="33"/>
        <v>76939.069999999992</v>
      </c>
      <c r="AG35" s="102">
        <f t="shared" si="22"/>
        <v>8353033.9399999995</v>
      </c>
      <c r="AH35" s="102">
        <f t="shared" si="34"/>
        <v>19714134.360000003</v>
      </c>
      <c r="AI35" s="102">
        <f t="shared" si="34"/>
        <v>8451458.7100000009</v>
      </c>
      <c r="AJ35" s="108">
        <f t="shared" si="23"/>
        <v>28165593.070000004</v>
      </c>
    </row>
    <row r="36" spans="1:36" ht="15.95" customHeight="1" thickTop="1" thickBot="1" x14ac:dyDescent="0.25">
      <c r="A36" s="52" t="s">
        <v>115</v>
      </c>
      <c r="B36" s="76">
        <f t="shared" si="11"/>
        <v>130356889.32339999</v>
      </c>
      <c r="C36" s="76">
        <f t="shared" si="12"/>
        <v>80056289.051599979</v>
      </c>
      <c r="D36" s="102">
        <f t="shared" si="24"/>
        <v>3761.19</v>
      </c>
      <c r="E36" s="102">
        <f t="shared" si="24"/>
        <v>0</v>
      </c>
      <c r="F36" s="102">
        <f t="shared" si="13"/>
        <v>3761.19</v>
      </c>
      <c r="G36" s="102">
        <f t="shared" si="25"/>
        <v>611829.68000000122</v>
      </c>
      <c r="H36" s="102">
        <f t="shared" si="25"/>
        <v>66138759.109999999</v>
      </c>
      <c r="I36" s="102">
        <f t="shared" si="14"/>
        <v>66750588.789999999</v>
      </c>
      <c r="J36" s="102">
        <f t="shared" si="26"/>
        <v>0</v>
      </c>
      <c r="K36" s="102">
        <f t="shared" si="26"/>
        <v>13595954.799999997</v>
      </c>
      <c r="L36" s="102">
        <f t="shared" si="15"/>
        <v>13595954.799999997</v>
      </c>
      <c r="M36" s="102">
        <f t="shared" si="27"/>
        <v>411317.46</v>
      </c>
      <c r="N36" s="102">
        <f t="shared" si="27"/>
        <v>0</v>
      </c>
      <c r="O36" s="102">
        <f t="shared" si="16"/>
        <v>411317.46</v>
      </c>
      <c r="P36" s="102">
        <f t="shared" si="28"/>
        <v>10728821.34</v>
      </c>
      <c r="Q36" s="102">
        <f t="shared" si="28"/>
        <v>40463.57</v>
      </c>
      <c r="R36" s="102">
        <f t="shared" si="17"/>
        <v>10769284.91</v>
      </c>
      <c r="S36" s="102">
        <f t="shared" si="29"/>
        <v>7390439.4700000007</v>
      </c>
      <c r="T36" s="102">
        <f t="shared" si="29"/>
        <v>0</v>
      </c>
      <c r="U36" s="102">
        <f t="shared" si="18"/>
        <v>7390439.4700000007</v>
      </c>
      <c r="V36" s="102">
        <f t="shared" si="30"/>
        <v>6307099.5799999991</v>
      </c>
      <c r="W36" s="102">
        <f t="shared" si="30"/>
        <v>0</v>
      </c>
      <c r="X36" s="102">
        <f t="shared" si="19"/>
        <v>6307099.5799999991</v>
      </c>
      <c r="Y36" s="102">
        <f t="shared" si="31"/>
        <v>95752196.843400002</v>
      </c>
      <c r="Z36" s="102">
        <f t="shared" si="31"/>
        <v>157828.77159999998</v>
      </c>
      <c r="AA36" s="102">
        <f t="shared" si="20"/>
        <v>95910025.614999995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1470536.0800000003</v>
      </c>
      <c r="AF36" s="102">
        <f t="shared" si="33"/>
        <v>0</v>
      </c>
      <c r="AG36" s="102">
        <f t="shared" si="22"/>
        <v>1470536.0800000003</v>
      </c>
      <c r="AH36" s="102">
        <f t="shared" si="34"/>
        <v>7680887.6799999997</v>
      </c>
      <c r="AI36" s="102">
        <f t="shared" si="34"/>
        <v>123282.79999999999</v>
      </c>
      <c r="AJ36" s="108">
        <f t="shared" si="23"/>
        <v>7804170.4799999995</v>
      </c>
    </row>
    <row r="37" spans="1:36" ht="15.95" customHeight="1" thickTop="1" thickBot="1" x14ac:dyDescent="0.25">
      <c r="A37" s="52" t="s">
        <v>119</v>
      </c>
      <c r="B37" s="76">
        <f t="shared" si="11"/>
        <v>139008464.84758621</v>
      </c>
      <c r="C37" s="76">
        <f t="shared" si="12"/>
        <v>3822185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3542289.44862069</v>
      </c>
      <c r="H37" s="102">
        <f t="shared" si="25"/>
        <v>0</v>
      </c>
      <c r="I37" s="102">
        <f t="shared" si="14"/>
        <v>3542289.44862069</v>
      </c>
      <c r="J37" s="102">
        <f t="shared" si="26"/>
        <v>0</v>
      </c>
      <c r="K37" s="102">
        <f t="shared" si="26"/>
        <v>3798185</v>
      </c>
      <c r="L37" s="102">
        <f t="shared" si="15"/>
        <v>3798185</v>
      </c>
      <c r="M37" s="102">
        <f t="shared" si="27"/>
        <v>0</v>
      </c>
      <c r="N37" s="102">
        <f t="shared" si="27"/>
        <v>0</v>
      </c>
      <c r="O37" s="102">
        <f t="shared" si="16"/>
        <v>0</v>
      </c>
      <c r="P37" s="102">
        <f t="shared" si="28"/>
        <v>3662873.5134482756</v>
      </c>
      <c r="Q37" s="102">
        <f t="shared" si="28"/>
        <v>0</v>
      </c>
      <c r="R37" s="102">
        <f t="shared" si="17"/>
        <v>3662873.5134482756</v>
      </c>
      <c r="S37" s="102">
        <f t="shared" si="29"/>
        <v>1574359.9165517241</v>
      </c>
      <c r="T37" s="102">
        <f t="shared" si="29"/>
        <v>0</v>
      </c>
      <c r="U37" s="102">
        <f t="shared" si="18"/>
        <v>1574359.9165517241</v>
      </c>
      <c r="V37" s="102">
        <f t="shared" si="30"/>
        <v>934717.76275862078</v>
      </c>
      <c r="W37" s="102">
        <f t="shared" si="30"/>
        <v>0</v>
      </c>
      <c r="X37" s="102">
        <f t="shared" si="19"/>
        <v>934717.76275862078</v>
      </c>
      <c r="Y37" s="102">
        <f t="shared" si="31"/>
        <v>80841217.759655192</v>
      </c>
      <c r="Z37" s="102">
        <f t="shared" si="31"/>
        <v>24000</v>
      </c>
      <c r="AA37" s="102">
        <f t="shared" si="20"/>
        <v>80865217.759655192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44998396.585517235</v>
      </c>
      <c r="AF37" s="102">
        <f t="shared" si="33"/>
        <v>0</v>
      </c>
      <c r="AG37" s="102">
        <f t="shared" si="22"/>
        <v>44998396.585517235</v>
      </c>
      <c r="AH37" s="102">
        <f t="shared" si="34"/>
        <v>3454609.8610344827</v>
      </c>
      <c r="AI37" s="102">
        <f t="shared" si="34"/>
        <v>0</v>
      </c>
      <c r="AJ37" s="108">
        <f t="shared" si="23"/>
        <v>3454609.8610344827</v>
      </c>
    </row>
    <row r="38" spans="1:36" ht="15.95" customHeight="1" thickTop="1" thickBot="1" x14ac:dyDescent="0.25">
      <c r="A38" s="52" t="s">
        <v>99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5.95" customHeight="1" thickTop="1" thickBot="1" x14ac:dyDescent="0.25">
      <c r="A39" s="51" t="s">
        <v>105</v>
      </c>
      <c r="B39" s="76">
        <f t="shared" si="11"/>
        <v>0</v>
      </c>
      <c r="C39" s="76">
        <f t="shared" si="12"/>
        <v>223678744.71000001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223678744.71000001</v>
      </c>
      <c r="L39" s="102">
        <f t="shared" si="15"/>
        <v>223678744.71000001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5.95" customHeight="1" thickTop="1" thickBot="1" x14ac:dyDescent="0.25">
      <c r="A40" s="52" t="s">
        <v>118</v>
      </c>
      <c r="B40" s="76">
        <f t="shared" si="11"/>
        <v>54923692.280000001</v>
      </c>
      <c r="C40" s="76">
        <f t="shared" si="12"/>
        <v>105504.9</v>
      </c>
      <c r="D40" s="102">
        <f t="shared" si="24"/>
        <v>0</v>
      </c>
      <c r="E40" s="102">
        <f t="shared" si="24"/>
        <v>105504.9</v>
      </c>
      <c r="F40" s="102">
        <f t="shared" si="13"/>
        <v>105504.9</v>
      </c>
      <c r="G40" s="102">
        <f t="shared" si="25"/>
        <v>0</v>
      </c>
      <c r="H40" s="102">
        <f t="shared" si="25"/>
        <v>0</v>
      </c>
      <c r="I40" s="102">
        <f t="shared" si="14"/>
        <v>0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0</v>
      </c>
      <c r="N40" s="102">
        <f t="shared" si="27"/>
        <v>0</v>
      </c>
      <c r="O40" s="102">
        <f t="shared" si="16"/>
        <v>0</v>
      </c>
      <c r="P40" s="102">
        <f t="shared" si="28"/>
        <v>4992371.66</v>
      </c>
      <c r="Q40" s="102">
        <f t="shared" si="28"/>
        <v>0</v>
      </c>
      <c r="R40" s="102">
        <f t="shared" si="17"/>
        <v>4992371.66</v>
      </c>
      <c r="S40" s="102">
        <f t="shared" si="29"/>
        <v>2017621</v>
      </c>
      <c r="T40" s="102">
        <f t="shared" si="29"/>
        <v>0</v>
      </c>
      <c r="U40" s="102">
        <f t="shared" si="18"/>
        <v>2017621</v>
      </c>
      <c r="V40" s="102">
        <f t="shared" si="30"/>
        <v>289977.81</v>
      </c>
      <c r="W40" s="102">
        <f t="shared" si="30"/>
        <v>0</v>
      </c>
      <c r="X40" s="102">
        <f t="shared" si="19"/>
        <v>289977.81</v>
      </c>
      <c r="Y40" s="102">
        <f t="shared" si="31"/>
        <v>39237051.43</v>
      </c>
      <c r="Z40" s="102">
        <f t="shared" si="31"/>
        <v>0</v>
      </c>
      <c r="AA40" s="102">
        <f t="shared" si="20"/>
        <v>39237051.43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2932704.45</v>
      </c>
      <c r="AF40" s="102">
        <f t="shared" si="33"/>
        <v>0</v>
      </c>
      <c r="AG40" s="102">
        <f t="shared" si="22"/>
        <v>2932704.45</v>
      </c>
      <c r="AH40" s="102">
        <f t="shared" si="34"/>
        <v>5453965.9299999997</v>
      </c>
      <c r="AI40" s="102">
        <f t="shared" si="34"/>
        <v>0</v>
      </c>
      <c r="AJ40" s="108">
        <f t="shared" si="23"/>
        <v>5453965.9299999997</v>
      </c>
    </row>
    <row r="41" spans="1:36" ht="15.95" customHeight="1" thickTop="1" thickBot="1" x14ac:dyDescent="0.25">
      <c r="A41" s="52" t="s">
        <v>114</v>
      </c>
      <c r="B41" s="76">
        <f t="shared" si="11"/>
        <v>116358549.36000001</v>
      </c>
      <c r="C41" s="76">
        <f t="shared" si="12"/>
        <v>1746449.8599999999</v>
      </c>
      <c r="D41" s="102">
        <f t="shared" si="24"/>
        <v>0</v>
      </c>
      <c r="E41" s="102">
        <f t="shared" si="24"/>
        <v>0</v>
      </c>
      <c r="F41" s="102">
        <f t="shared" si="13"/>
        <v>0</v>
      </c>
      <c r="G41" s="102">
        <f t="shared" si="25"/>
        <v>65147530.140000008</v>
      </c>
      <c r="H41" s="102">
        <f t="shared" si="25"/>
        <v>0</v>
      </c>
      <c r="I41" s="102">
        <f t="shared" si="14"/>
        <v>65147530.140000008</v>
      </c>
      <c r="J41" s="102">
        <f t="shared" si="26"/>
        <v>0</v>
      </c>
      <c r="K41" s="102">
        <f t="shared" si="26"/>
        <v>3370</v>
      </c>
      <c r="L41" s="102">
        <f t="shared" si="15"/>
        <v>3370</v>
      </c>
      <c r="M41" s="102">
        <f t="shared" si="27"/>
        <v>6264</v>
      </c>
      <c r="N41" s="102">
        <f t="shared" si="27"/>
        <v>0</v>
      </c>
      <c r="O41" s="102">
        <f t="shared" si="16"/>
        <v>6264</v>
      </c>
      <c r="P41" s="102">
        <f t="shared" si="28"/>
        <v>28088798.509999998</v>
      </c>
      <c r="Q41" s="102">
        <f t="shared" si="28"/>
        <v>1650330.41</v>
      </c>
      <c r="R41" s="102">
        <f t="shared" si="17"/>
        <v>29739128.919999998</v>
      </c>
      <c r="S41" s="102">
        <f t="shared" si="29"/>
        <v>3540817.83</v>
      </c>
      <c r="T41" s="102">
        <f t="shared" si="29"/>
        <v>0</v>
      </c>
      <c r="U41" s="102">
        <f t="shared" si="18"/>
        <v>3540817.83</v>
      </c>
      <c r="V41" s="102">
        <f t="shared" si="30"/>
        <v>579151.77999999991</v>
      </c>
      <c r="W41" s="102">
        <f t="shared" si="30"/>
        <v>0</v>
      </c>
      <c r="X41" s="102">
        <f t="shared" si="19"/>
        <v>579151.77999999991</v>
      </c>
      <c r="Y41" s="102">
        <f t="shared" si="31"/>
        <v>3398.69</v>
      </c>
      <c r="Z41" s="102">
        <f t="shared" si="31"/>
        <v>69677.900000000009</v>
      </c>
      <c r="AA41" s="102">
        <f t="shared" si="20"/>
        <v>73076.590000000011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356009.09</v>
      </c>
      <c r="AF41" s="102">
        <f t="shared" si="33"/>
        <v>16700.809999999998</v>
      </c>
      <c r="AG41" s="102">
        <f t="shared" si="22"/>
        <v>372709.9</v>
      </c>
      <c r="AH41" s="102">
        <f t="shared" si="34"/>
        <v>18636579.32</v>
      </c>
      <c r="AI41" s="102">
        <f t="shared" si="34"/>
        <v>6370.74</v>
      </c>
      <c r="AJ41" s="108">
        <f t="shared" si="23"/>
        <v>18642950.059999999</v>
      </c>
    </row>
    <row r="42" spans="1:36" ht="15.95" customHeight="1" thickTop="1" thickBot="1" x14ac:dyDescent="0.25">
      <c r="A42" s="52" t="s">
        <v>116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5.95" customHeight="1" thickTop="1" thickBot="1" x14ac:dyDescent="0.25">
      <c r="A43" s="52" t="s">
        <v>121</v>
      </c>
      <c r="B43" s="76">
        <f t="shared" si="11"/>
        <v>6633854.3186206901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150078.39448275862</v>
      </c>
      <c r="Q43" s="102">
        <f t="shared" si="28"/>
        <v>0</v>
      </c>
      <c r="R43" s="102">
        <f t="shared" si="17"/>
        <v>150078.39448275862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2652423.5882758624</v>
      </c>
      <c r="Z43" s="102">
        <f t="shared" si="31"/>
        <v>0</v>
      </c>
      <c r="AA43" s="102">
        <f t="shared" si="20"/>
        <v>2652423.5882758624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3537488.8365517245</v>
      </c>
      <c r="AF43" s="102">
        <f t="shared" si="33"/>
        <v>0</v>
      </c>
      <c r="AG43" s="102">
        <f t="shared" si="22"/>
        <v>3537488.8365517245</v>
      </c>
      <c r="AH43" s="102">
        <f t="shared" si="34"/>
        <v>293863.49931034481</v>
      </c>
      <c r="AI43" s="102">
        <f t="shared" si="34"/>
        <v>0</v>
      </c>
      <c r="AJ43" s="108">
        <f t="shared" si="23"/>
        <v>293863.49931034481</v>
      </c>
    </row>
    <row r="44" spans="1:36" ht="15.95" customHeight="1" thickTop="1" thickBot="1" x14ac:dyDescent="0.25">
      <c r="A44" s="52" t="s">
        <v>123</v>
      </c>
      <c r="B44" s="76">
        <f t="shared" si="11"/>
        <v>3560490.8772413796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3450266.1272413796</v>
      </c>
      <c r="Z44" s="102">
        <f t="shared" si="31"/>
        <v>0</v>
      </c>
      <c r="AA44" s="102">
        <f t="shared" si="20"/>
        <v>3450266.1272413796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110224.75000000001</v>
      </c>
      <c r="AF44" s="102">
        <f t="shared" si="33"/>
        <v>0</v>
      </c>
      <c r="AG44" s="102">
        <f t="shared" si="22"/>
        <v>110224.75000000001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5.95" customHeight="1" thickTop="1" thickBot="1" x14ac:dyDescent="0.25">
      <c r="A45" s="52" t="s">
        <v>100</v>
      </c>
      <c r="B45" s="76">
        <f t="shared" si="11"/>
        <v>14066733.75</v>
      </c>
      <c r="C45" s="76">
        <f t="shared" si="12"/>
        <v>456207557.17999995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12821807.98</v>
      </c>
      <c r="H45" s="102">
        <f t="shared" si="25"/>
        <v>1614915.3399999999</v>
      </c>
      <c r="I45" s="102">
        <f t="shared" si="14"/>
        <v>14436723.32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0</v>
      </c>
      <c r="Z45" s="102">
        <f t="shared" si="31"/>
        <v>0</v>
      </c>
      <c r="AA45" s="102">
        <f t="shared" si="20"/>
        <v>0</v>
      </c>
      <c r="AB45" s="109">
        <f t="shared" si="32"/>
        <v>0</v>
      </c>
      <c r="AC45" s="110">
        <f t="shared" si="32"/>
        <v>453328725.16999996</v>
      </c>
      <c r="AD45" s="109">
        <f t="shared" si="21"/>
        <v>453328725.16999996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1244925.77</v>
      </c>
      <c r="AI45" s="102">
        <f t="shared" si="34"/>
        <v>1263916.67</v>
      </c>
      <c r="AJ45" s="108">
        <f t="shared" si="23"/>
        <v>2508842.44</v>
      </c>
    </row>
    <row r="46" spans="1:36" ht="15.95" customHeight="1" thickTop="1" thickBot="1" x14ac:dyDescent="0.25">
      <c r="A46" s="52" t="s">
        <v>106</v>
      </c>
      <c r="B46" s="76">
        <f t="shared" si="11"/>
        <v>228306394.91</v>
      </c>
      <c r="C46" s="76">
        <f t="shared" si="12"/>
        <v>0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224627179.63999999</v>
      </c>
      <c r="H46" s="102">
        <f t="shared" si="25"/>
        <v>0</v>
      </c>
      <c r="I46" s="102">
        <f t="shared" si="14"/>
        <v>224627179.63999999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3679215.2700000005</v>
      </c>
      <c r="AF46" s="102">
        <f t="shared" si="33"/>
        <v>0</v>
      </c>
      <c r="AG46" s="102">
        <f t="shared" si="22"/>
        <v>3679215.2700000005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29646956979.681313</v>
      </c>
      <c r="C47" s="66">
        <f t="shared" ref="C47:AI47" si="35">SUM(C9:C46)</f>
        <v>17594896825.521595</v>
      </c>
      <c r="D47" s="66">
        <f t="shared" si="35"/>
        <v>214960680.49862069</v>
      </c>
      <c r="E47" s="66">
        <f t="shared" si="35"/>
        <v>2373409.6399999992</v>
      </c>
      <c r="F47" s="66">
        <f t="shared" si="35"/>
        <v>217334090.1386207</v>
      </c>
      <c r="G47" s="66">
        <f t="shared" si="35"/>
        <v>3134232089.6520805</v>
      </c>
      <c r="H47" s="66">
        <f t="shared" si="35"/>
        <v>3565638076.79</v>
      </c>
      <c r="I47" s="66">
        <f t="shared" si="35"/>
        <v>6699870166.4420795</v>
      </c>
      <c r="J47" s="66">
        <f t="shared" si="35"/>
        <v>7751775.0899999989</v>
      </c>
      <c r="K47" s="66">
        <f t="shared" si="35"/>
        <v>12666348666.169994</v>
      </c>
      <c r="L47" s="66">
        <f t="shared" si="35"/>
        <v>12674100441.259996</v>
      </c>
      <c r="M47" s="66">
        <f t="shared" si="35"/>
        <v>437161818.86655128</v>
      </c>
      <c r="N47" s="66">
        <f t="shared" si="35"/>
        <v>14162350.659999998</v>
      </c>
      <c r="O47" s="66">
        <f t="shared" si="35"/>
        <v>451324169.52655119</v>
      </c>
      <c r="P47" s="66">
        <f t="shared" si="35"/>
        <v>12026954436.625858</v>
      </c>
      <c r="Q47" s="66">
        <f t="shared" si="35"/>
        <v>594443875.28999996</v>
      </c>
      <c r="R47" s="66">
        <f t="shared" si="35"/>
        <v>12621398311.915857</v>
      </c>
      <c r="S47" s="66">
        <f t="shared" si="35"/>
        <v>510003562.94068962</v>
      </c>
      <c r="T47" s="66">
        <f t="shared" si="35"/>
        <v>2.23</v>
      </c>
      <c r="U47" s="66">
        <f t="shared" si="35"/>
        <v>510003565.17068964</v>
      </c>
      <c r="V47" s="66">
        <f t="shared" si="35"/>
        <v>519988533.78827584</v>
      </c>
      <c r="W47" s="66">
        <f t="shared" si="35"/>
        <v>3713579.84</v>
      </c>
      <c r="X47" s="66">
        <f t="shared" si="35"/>
        <v>523702113.62827581</v>
      </c>
      <c r="Y47" s="66">
        <f t="shared" si="35"/>
        <v>10183892082.252018</v>
      </c>
      <c r="Z47" s="66">
        <f t="shared" si="35"/>
        <v>45345370.391599998</v>
      </c>
      <c r="AA47" s="66">
        <f t="shared" si="35"/>
        <v>10229237452.643621</v>
      </c>
      <c r="AB47" s="66">
        <f t="shared" si="35"/>
        <v>0</v>
      </c>
      <c r="AC47" s="66">
        <f t="shared" si="35"/>
        <v>453328725.16999996</v>
      </c>
      <c r="AD47" s="66">
        <f t="shared" si="35"/>
        <v>453328725.16999996</v>
      </c>
      <c r="AE47" s="66">
        <f t="shared" si="35"/>
        <v>627783556.89758527</v>
      </c>
      <c r="AF47" s="66">
        <f t="shared" si="35"/>
        <v>128574963.48999998</v>
      </c>
      <c r="AG47" s="66">
        <f t="shared" si="35"/>
        <v>756358520.3875854</v>
      </c>
      <c r="AH47" s="66">
        <f t="shared" si="35"/>
        <v>1984228443.0696232</v>
      </c>
      <c r="AI47" s="66">
        <f t="shared" si="35"/>
        <v>120967805.85000001</v>
      </c>
      <c r="AJ47" s="108">
        <f>SUM(AH47:AI47)</f>
        <v>2105196248.9196231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1">
        <f>(C47/B50*100)</f>
        <v>37.244298028761534</v>
      </c>
      <c r="C49" s="191"/>
      <c r="D49" s="191">
        <f>(E47/D50*100)</f>
        <v>1.0920558475139284</v>
      </c>
      <c r="E49" s="191"/>
      <c r="F49" s="36"/>
      <c r="G49" s="191">
        <f>(H47/G50*100)</f>
        <v>53.219510053334474</v>
      </c>
      <c r="H49" s="191"/>
      <c r="I49" s="36"/>
      <c r="J49" s="191">
        <f>(K47/J50*100)</f>
        <v>99.938837670366226</v>
      </c>
      <c r="K49" s="191"/>
      <c r="L49" s="36"/>
      <c r="M49" s="191">
        <f>(N47/M50*100)</f>
        <v>3.1379552916159148</v>
      </c>
      <c r="N49" s="191"/>
      <c r="O49" s="36"/>
      <c r="P49" s="191">
        <f>(Q47/P50*100)</f>
        <v>4.7098099639941289</v>
      </c>
      <c r="Q49" s="191"/>
      <c r="R49" s="36"/>
      <c r="S49" s="191">
        <f>(T47/S50*100)</f>
        <v>4.3725184533830787E-7</v>
      </c>
      <c r="T49" s="191"/>
      <c r="U49" s="36"/>
      <c r="V49" s="191">
        <f>(W47/V50*100)</f>
        <v>0.70910155666010954</v>
      </c>
      <c r="W49" s="191"/>
      <c r="X49" s="36"/>
      <c r="Y49" s="191">
        <f>(Z47/Y50*100)</f>
        <v>0.44329179571328708</v>
      </c>
      <c r="Z49" s="191"/>
      <c r="AA49" s="36"/>
      <c r="AB49" s="191">
        <f>(AC47/AB50*100)</f>
        <v>100</v>
      </c>
      <c r="AC49" s="191"/>
      <c r="AD49" s="36"/>
      <c r="AE49" s="191">
        <f>(AF47/AE50*100)</f>
        <v>16.99920871177779</v>
      </c>
      <c r="AF49" s="191"/>
      <c r="AG49" s="36"/>
      <c r="AH49" s="191">
        <f>(AI47/AH50*100)</f>
        <v>5.7461534007615738</v>
      </c>
      <c r="AI49" s="191"/>
      <c r="AJ49" s="36"/>
    </row>
    <row r="50" spans="1:36" x14ac:dyDescent="0.2">
      <c r="A50" s="5" t="s">
        <v>39</v>
      </c>
      <c r="B50" s="195">
        <f>(B47+C47)</f>
        <v>47241853805.202911</v>
      </c>
      <c r="C50" s="194"/>
      <c r="D50" s="195">
        <f>(D47+E47)</f>
        <v>217334090.13862067</v>
      </c>
      <c r="E50" s="194"/>
      <c r="F50" s="37"/>
      <c r="G50" s="195">
        <f>(G47+H47)</f>
        <v>6699870166.4420805</v>
      </c>
      <c r="H50" s="194"/>
      <c r="I50" s="37"/>
      <c r="J50" s="195">
        <f>(J47+K47)</f>
        <v>12674100441.259995</v>
      </c>
      <c r="K50" s="194"/>
      <c r="L50" s="37"/>
      <c r="M50" s="195">
        <f>(M47+N47)</f>
        <v>451324169.52655131</v>
      </c>
      <c r="N50" s="194"/>
      <c r="O50" s="37"/>
      <c r="P50" s="195">
        <f>(P47+Q47)</f>
        <v>12621398311.915859</v>
      </c>
      <c r="Q50" s="194"/>
      <c r="R50" s="37"/>
      <c r="S50" s="195">
        <f>(S47+T47)</f>
        <v>510003565.17068964</v>
      </c>
      <c r="T50" s="194"/>
      <c r="U50" s="37"/>
      <c r="V50" s="195">
        <f>(V47+W47)</f>
        <v>523702113.62827581</v>
      </c>
      <c r="W50" s="194"/>
      <c r="X50" s="37"/>
      <c r="Y50" s="195">
        <f>(Y47+Z47)</f>
        <v>10229237452.643618</v>
      </c>
      <c r="Z50" s="194"/>
      <c r="AA50" s="37"/>
      <c r="AB50" s="195">
        <f>(AB47+AC47)</f>
        <v>453328725.16999996</v>
      </c>
      <c r="AC50" s="194"/>
      <c r="AD50" s="37"/>
      <c r="AE50" s="195">
        <f>(AE47+AF47)</f>
        <v>756358520.38758528</v>
      </c>
      <c r="AF50" s="194"/>
      <c r="AG50" s="37"/>
      <c r="AH50" s="195">
        <f>(AH47+AI47)</f>
        <v>2105196248.9196231</v>
      </c>
      <c r="AI50" s="194"/>
      <c r="AJ50" s="37"/>
    </row>
    <row r="51" spans="1:36" x14ac:dyDescent="0.2">
      <c r="A51" s="5" t="s">
        <v>40</v>
      </c>
      <c r="B51" s="191">
        <f>SUM(D51:AI51)</f>
        <v>99.999999999999972</v>
      </c>
      <c r="C51" s="194"/>
      <c r="D51" s="191">
        <f>(D50/B50*100)</f>
        <v>0.46004564307483825</v>
      </c>
      <c r="E51" s="191"/>
      <c r="F51" s="36"/>
      <c r="G51" s="191">
        <f>(G50/B50*100)</f>
        <v>14.182064476276333</v>
      </c>
      <c r="H51" s="191"/>
      <c r="I51" s="36"/>
      <c r="J51" s="191">
        <f>(J50/B50*100)</f>
        <v>26.828118332359242</v>
      </c>
      <c r="K51" s="191"/>
      <c r="L51" s="36"/>
      <c r="M51" s="191">
        <f>(M50/B50*100)</f>
        <v>0.95534813554849407</v>
      </c>
      <c r="N51" s="191"/>
      <c r="O51" s="36"/>
      <c r="P51" s="191">
        <f>(P50/B50*100)</f>
        <v>26.71656020095854</v>
      </c>
      <c r="Q51" s="191"/>
      <c r="R51" s="36"/>
      <c r="S51" s="191">
        <f>(S50/B50*100)</f>
        <v>1.0795587473633839</v>
      </c>
      <c r="T51" s="191"/>
      <c r="U51" s="36"/>
      <c r="V51" s="191">
        <f>(V50/B50*100)</f>
        <v>1.1085553835116408</v>
      </c>
      <c r="W51" s="191"/>
      <c r="X51" s="36"/>
      <c r="Y51" s="191">
        <f>(Y50/B50*100)</f>
        <v>21.652912891231708</v>
      </c>
      <c r="Z51" s="191"/>
      <c r="AA51" s="36"/>
      <c r="AB51" s="191">
        <f>(AB50/B50*100)</f>
        <v>0.95959131290498445</v>
      </c>
      <c r="AC51" s="191"/>
      <c r="AD51" s="36"/>
      <c r="AE51" s="191">
        <f>(AE50/B50*100)</f>
        <v>1.6010348016958744</v>
      </c>
      <c r="AF51" s="191"/>
      <c r="AG51" s="36"/>
      <c r="AH51" s="191">
        <f>(AH50/B50*100)</f>
        <v>4.4562100750749334</v>
      </c>
      <c r="AI51" s="191"/>
      <c r="AJ51" s="36"/>
    </row>
    <row r="52" spans="1:36" x14ac:dyDescent="0.2">
      <c r="A52" s="111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hidden="1" x14ac:dyDescent="0.2">
      <c r="A62" s="199" t="s">
        <v>126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2" t="s">
        <v>109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3" t="s">
        <v>0</v>
      </c>
      <c r="C66" s="193"/>
      <c r="D66" s="193" t="s">
        <v>12</v>
      </c>
      <c r="E66" s="193"/>
      <c r="F66" s="158"/>
      <c r="G66" s="193" t="s">
        <v>13</v>
      </c>
      <c r="H66" s="193"/>
      <c r="I66" s="158"/>
      <c r="J66" s="193" t="s">
        <v>14</v>
      </c>
      <c r="K66" s="193"/>
      <c r="L66" s="158"/>
      <c r="M66" s="193" t="s">
        <v>15</v>
      </c>
      <c r="N66" s="193"/>
      <c r="O66" s="158"/>
      <c r="P66" s="193" t="s">
        <v>27</v>
      </c>
      <c r="Q66" s="193"/>
      <c r="R66" s="158"/>
      <c r="S66" s="193" t="s">
        <v>35</v>
      </c>
      <c r="T66" s="193"/>
      <c r="U66" s="158"/>
      <c r="V66" s="193" t="s">
        <v>16</v>
      </c>
      <c r="W66" s="193"/>
      <c r="X66" s="158"/>
      <c r="Y66" s="193" t="s">
        <v>68</v>
      </c>
      <c r="Z66" s="193"/>
      <c r="AA66" s="158"/>
      <c r="AB66" s="193" t="s">
        <v>34</v>
      </c>
      <c r="AC66" s="193"/>
      <c r="AD66" s="158"/>
      <c r="AE66" s="193" t="s">
        <v>17</v>
      </c>
      <c r="AF66" s="193"/>
      <c r="AG66" s="158"/>
      <c r="AH66" s="193" t="s">
        <v>18</v>
      </c>
      <c r="AI66" s="193"/>
      <c r="AJ66" s="74"/>
    </row>
    <row r="67" spans="1:36" ht="25.5" hidden="1" thickTop="1" thickBot="1" x14ac:dyDescent="0.25">
      <c r="A67" s="197"/>
      <c r="B67" s="158" t="s">
        <v>28</v>
      </c>
      <c r="C67" s="158" t="s">
        <v>25</v>
      </c>
      <c r="D67" s="158" t="s">
        <v>28</v>
      </c>
      <c r="E67" s="158" t="s">
        <v>25</v>
      </c>
      <c r="F67" s="158"/>
      <c r="G67" s="158" t="s">
        <v>28</v>
      </c>
      <c r="H67" s="158" t="s">
        <v>25</v>
      </c>
      <c r="I67" s="158"/>
      <c r="J67" s="158" t="s">
        <v>28</v>
      </c>
      <c r="K67" s="158" t="s">
        <v>25</v>
      </c>
      <c r="L67" s="158"/>
      <c r="M67" s="158" t="s">
        <v>28</v>
      </c>
      <c r="N67" s="158" t="s">
        <v>25</v>
      </c>
      <c r="O67" s="158"/>
      <c r="P67" s="158" t="s">
        <v>28</v>
      </c>
      <c r="Q67" s="158" t="s">
        <v>25</v>
      </c>
      <c r="R67" s="158"/>
      <c r="S67" s="158" t="s">
        <v>28</v>
      </c>
      <c r="T67" s="158" t="s">
        <v>25</v>
      </c>
      <c r="U67" s="158"/>
      <c r="V67" s="158" t="s">
        <v>28</v>
      </c>
      <c r="W67" s="158" t="s">
        <v>25</v>
      </c>
      <c r="X67" s="158"/>
      <c r="Y67" s="158" t="s">
        <v>28</v>
      </c>
      <c r="Z67" s="158" t="s">
        <v>25</v>
      </c>
      <c r="AA67" s="158"/>
      <c r="AB67" s="158" t="s">
        <v>28</v>
      </c>
      <c r="AC67" s="158" t="s">
        <v>25</v>
      </c>
      <c r="AD67" s="158"/>
      <c r="AE67" s="158" t="s">
        <v>28</v>
      </c>
      <c r="AF67" s="158" t="s">
        <v>25</v>
      </c>
      <c r="AG67" s="158"/>
      <c r="AH67" s="158" t="s">
        <v>28</v>
      </c>
      <c r="AI67" s="158" t="s">
        <v>25</v>
      </c>
      <c r="AJ67" s="74"/>
    </row>
    <row r="68" spans="1:36" ht="15.95" hidden="1" customHeight="1" thickTop="1" thickBot="1" x14ac:dyDescent="0.25">
      <c r="A68" s="102" t="s">
        <v>87</v>
      </c>
      <c r="B68" s="103">
        <f t="shared" ref="B68:B104" si="36">(D68+G68+J68+M68+P68+S68+V68+Y68+AB68+AE68+AH68)</f>
        <v>1178846852.95</v>
      </c>
      <c r="C68" s="103">
        <f t="shared" ref="C68:C104" si="37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5.95" hidden="1" customHeight="1" thickTop="1" thickBot="1" x14ac:dyDescent="0.25">
      <c r="A69" s="52" t="s">
        <v>117</v>
      </c>
      <c r="B69" s="103">
        <f t="shared" si="36"/>
        <v>992074740.58000004</v>
      </c>
      <c r="C69" s="103">
        <f t="shared" si="37"/>
        <v>88326695.280000001</v>
      </c>
      <c r="D69" s="102">
        <v>4443560.22</v>
      </c>
      <c r="E69" s="109">
        <v>2416.25</v>
      </c>
      <c r="F69" s="102">
        <f t="shared" ref="F69:F105" si="38">+D69+E69</f>
        <v>4445976.47</v>
      </c>
      <c r="G69" s="102">
        <v>109443719.19</v>
      </c>
      <c r="H69" s="102">
        <v>69736604.180000007</v>
      </c>
      <c r="I69" s="102">
        <f t="shared" ref="I69:I105" si="39">+G69+H69</f>
        <v>179180323.37</v>
      </c>
      <c r="J69" s="102">
        <v>40541.47</v>
      </c>
      <c r="K69" s="102">
        <v>7147226.8899999997</v>
      </c>
      <c r="L69" s="102">
        <f t="shared" ref="L69:L105" si="40">+J69+K69</f>
        <v>7187768.3599999994</v>
      </c>
      <c r="M69" s="102">
        <v>6774559.6299999999</v>
      </c>
      <c r="N69" s="102">
        <v>780610.32</v>
      </c>
      <c r="O69" s="102">
        <f t="shared" ref="O69:O105" si="41">+M69+N69</f>
        <v>7555169.9500000002</v>
      </c>
      <c r="P69" s="102">
        <v>589408351.51999998</v>
      </c>
      <c r="Q69" s="102">
        <v>7440316.6799999997</v>
      </c>
      <c r="R69" s="102">
        <f t="shared" ref="R69:R105" si="42">+P69+Q69</f>
        <v>596848668.19999993</v>
      </c>
      <c r="S69" s="102">
        <v>2530024.11</v>
      </c>
      <c r="T69" s="102"/>
      <c r="U69" s="102">
        <f t="shared" ref="U69:U105" si="43">+S69+T69</f>
        <v>2530024.11</v>
      </c>
      <c r="V69" s="102">
        <v>5000732.6399999997</v>
      </c>
      <c r="W69" s="102">
        <v>67718.42</v>
      </c>
      <c r="X69" s="102">
        <f t="shared" ref="X69:X105" si="44">+V69+W69</f>
        <v>5068451.0599999996</v>
      </c>
      <c r="Y69" s="102">
        <v>224485050.69</v>
      </c>
      <c r="Z69" s="102">
        <v>3148139.26</v>
      </c>
      <c r="AA69" s="102">
        <f t="shared" ref="AA69:AA105" si="45">+Y69+Z69</f>
        <v>227633189.94999999</v>
      </c>
      <c r="AB69" s="102"/>
      <c r="AC69" s="102"/>
      <c r="AD69" s="102">
        <f t="shared" ref="AD69:AD105" si="46">+AB69+AC69</f>
        <v>0</v>
      </c>
      <c r="AE69" s="102">
        <v>6624877.7800000003</v>
      </c>
      <c r="AF69" s="102"/>
      <c r="AG69" s="102">
        <f t="shared" ref="AG69:AG105" si="47">+AE69+AF69</f>
        <v>6624877.7800000003</v>
      </c>
      <c r="AH69" s="102">
        <v>43323323.329999998</v>
      </c>
      <c r="AI69" s="102">
        <v>3663.28</v>
      </c>
      <c r="AJ69" s="108">
        <f t="shared" ref="AJ69:AJ105" si="48">AH69+AI69</f>
        <v>43326986.609999999</v>
      </c>
    </row>
    <row r="70" spans="1:36" ht="15.95" hidden="1" customHeight="1" thickTop="1" thickBot="1" x14ac:dyDescent="0.25">
      <c r="A70" s="52" t="s">
        <v>96</v>
      </c>
      <c r="B70" s="103">
        <f t="shared" si="36"/>
        <v>514750804.62</v>
      </c>
      <c r="C70" s="103">
        <f t="shared" si="37"/>
        <v>107000547.92999999</v>
      </c>
      <c r="D70" s="102">
        <v>2352290.9900000002</v>
      </c>
      <c r="E70" s="102"/>
      <c r="F70" s="102">
        <f t="shared" si="38"/>
        <v>2352290.9900000002</v>
      </c>
      <c r="G70" s="102">
        <v>69116683.469999999</v>
      </c>
      <c r="H70" s="102">
        <v>83790191.569999993</v>
      </c>
      <c r="I70" s="102">
        <f t="shared" si="39"/>
        <v>152906875.03999999</v>
      </c>
      <c r="J70" s="102"/>
      <c r="K70" s="102">
        <v>21475636.030000001</v>
      </c>
      <c r="L70" s="102">
        <f t="shared" si="40"/>
        <v>21475636.030000001</v>
      </c>
      <c r="M70" s="102">
        <v>12077056.859999999</v>
      </c>
      <c r="N70" s="102">
        <v>560942.80000000005</v>
      </c>
      <c r="O70" s="102">
        <f t="shared" si="41"/>
        <v>12637999.66</v>
      </c>
      <c r="P70" s="102">
        <v>175464451.81</v>
      </c>
      <c r="Q70" s="102">
        <v>109089.21</v>
      </c>
      <c r="R70" s="102">
        <f t="shared" si="42"/>
        <v>175573541.02000001</v>
      </c>
      <c r="S70" s="102">
        <v>1167736.58</v>
      </c>
      <c r="T70" s="102"/>
      <c r="U70" s="102">
        <f t="shared" si="43"/>
        <v>1167736.58</v>
      </c>
      <c r="V70" s="102">
        <v>3926771.79</v>
      </c>
      <c r="W70" s="102">
        <v>693.42</v>
      </c>
      <c r="X70" s="102">
        <f t="shared" si="44"/>
        <v>3927465.21</v>
      </c>
      <c r="Y70" s="102">
        <v>221460624</v>
      </c>
      <c r="Z70" s="102">
        <v>179369.26</v>
      </c>
      <c r="AA70" s="102">
        <f t="shared" si="45"/>
        <v>221639993.25999999</v>
      </c>
      <c r="AB70" s="102"/>
      <c r="AC70" s="102"/>
      <c r="AD70" s="102">
        <f t="shared" si="46"/>
        <v>0</v>
      </c>
      <c r="AE70" s="102">
        <v>5647737.3499999996</v>
      </c>
      <c r="AF70" s="102">
        <v>4675</v>
      </c>
      <c r="AG70" s="102">
        <f t="shared" si="47"/>
        <v>5652412.3499999996</v>
      </c>
      <c r="AH70" s="102">
        <v>23537451.77</v>
      </c>
      <c r="AI70" s="102">
        <v>879950.64</v>
      </c>
      <c r="AJ70" s="108">
        <f t="shared" si="48"/>
        <v>24417402.41</v>
      </c>
    </row>
    <row r="71" spans="1:36" ht="15.95" hidden="1" customHeight="1" thickTop="1" thickBot="1" x14ac:dyDescent="0.25">
      <c r="A71" s="52" t="s">
        <v>93</v>
      </c>
      <c r="B71" s="103">
        <f t="shared" si="36"/>
        <v>370688015.80000001</v>
      </c>
      <c r="C71" s="103">
        <f t="shared" si="37"/>
        <v>31907280.109999999</v>
      </c>
      <c r="D71" s="102">
        <v>1148214.6200000001</v>
      </c>
      <c r="E71" s="102">
        <v>11944.01</v>
      </c>
      <c r="F71" s="102">
        <f t="shared" si="38"/>
        <v>1160158.6300000001</v>
      </c>
      <c r="G71" s="102">
        <v>14128745.689999999</v>
      </c>
      <c r="H71" s="102">
        <v>23984.68</v>
      </c>
      <c r="I71" s="102">
        <f t="shared" si="39"/>
        <v>14152730.369999999</v>
      </c>
      <c r="J71" s="102">
        <v>323598.25</v>
      </c>
      <c r="K71" s="102">
        <v>21225174.75</v>
      </c>
      <c r="L71" s="102">
        <f t="shared" si="40"/>
        <v>21548773</v>
      </c>
      <c r="M71" s="102">
        <v>1184854.51</v>
      </c>
      <c r="N71" s="102">
        <v>383558</v>
      </c>
      <c r="O71" s="102">
        <f t="shared" si="41"/>
        <v>1568412.51</v>
      </c>
      <c r="P71" s="102">
        <v>137728534.28999999</v>
      </c>
      <c r="Q71" s="102">
        <v>8078882.2999999998</v>
      </c>
      <c r="R71" s="102">
        <f t="shared" si="42"/>
        <v>145807416.59</v>
      </c>
      <c r="S71" s="102">
        <v>6189101.1500000004</v>
      </c>
      <c r="T71" s="102"/>
      <c r="U71" s="102">
        <f t="shared" si="43"/>
        <v>6189101.1500000004</v>
      </c>
      <c r="V71" s="102">
        <v>6306718.8300000001</v>
      </c>
      <c r="W71" s="102">
        <v>802320.32</v>
      </c>
      <c r="X71" s="102">
        <f t="shared" si="44"/>
        <v>7109039.1500000004</v>
      </c>
      <c r="Y71" s="102">
        <v>134117125.89</v>
      </c>
      <c r="Z71" s="102">
        <v>1151330.56</v>
      </c>
      <c r="AA71" s="102">
        <f t="shared" si="45"/>
        <v>135268456.44999999</v>
      </c>
      <c r="AB71" s="102"/>
      <c r="AC71" s="102"/>
      <c r="AD71" s="102">
        <f t="shared" si="46"/>
        <v>0</v>
      </c>
      <c r="AE71" s="102">
        <v>9167422.6799999997</v>
      </c>
      <c r="AF71" s="102">
        <v>225000</v>
      </c>
      <c r="AG71" s="102">
        <f t="shared" si="47"/>
        <v>9392422.6799999997</v>
      </c>
      <c r="AH71" s="102">
        <v>60393699.890000001</v>
      </c>
      <c r="AI71" s="102">
        <v>5085.49</v>
      </c>
      <c r="AJ71" s="108">
        <f t="shared" si="48"/>
        <v>60398785.380000003</v>
      </c>
    </row>
    <row r="72" spans="1:36" ht="15" hidden="1" customHeight="1" thickTop="1" thickBot="1" x14ac:dyDescent="0.25">
      <c r="A72" s="52" t="s">
        <v>88</v>
      </c>
      <c r="B72" s="103">
        <f t="shared" si="36"/>
        <v>370483049.5</v>
      </c>
      <c r="C72" s="103">
        <f t="shared" si="37"/>
        <v>62911815.639999993</v>
      </c>
      <c r="D72" s="102">
        <v>219992.73</v>
      </c>
      <c r="E72" s="102"/>
      <c r="F72" s="102">
        <f t="shared" si="38"/>
        <v>219992.73</v>
      </c>
      <c r="G72" s="102">
        <v>17752357.32</v>
      </c>
      <c r="H72" s="102"/>
      <c r="I72" s="102">
        <f t="shared" si="39"/>
        <v>17752357.32</v>
      </c>
      <c r="J72" s="102">
        <v>950454.95</v>
      </c>
      <c r="K72" s="102">
        <v>53917567.859999999</v>
      </c>
      <c r="L72" s="102">
        <f t="shared" si="40"/>
        <v>54868022.810000002</v>
      </c>
      <c r="M72" s="102">
        <v>2155648.0499999998</v>
      </c>
      <c r="N72" s="102">
        <v>55014.25</v>
      </c>
      <c r="O72" s="102">
        <f t="shared" si="41"/>
        <v>2210662.2999999998</v>
      </c>
      <c r="P72" s="102">
        <v>149117816.58000001</v>
      </c>
      <c r="Q72" s="102">
        <v>8375990.7699999996</v>
      </c>
      <c r="R72" s="102">
        <f t="shared" si="42"/>
        <v>157493807.35000002</v>
      </c>
      <c r="S72" s="102">
        <v>3063989.66</v>
      </c>
      <c r="T72" s="102"/>
      <c r="U72" s="102">
        <f t="shared" si="43"/>
        <v>3063989.66</v>
      </c>
      <c r="V72" s="102">
        <v>11028931.949999999</v>
      </c>
      <c r="W72" s="102">
        <v>660.9</v>
      </c>
      <c r="X72" s="102">
        <f t="shared" si="44"/>
        <v>11029592.85</v>
      </c>
      <c r="Y72" s="102">
        <v>150023230.47999999</v>
      </c>
      <c r="Z72" s="102">
        <v>44148.62</v>
      </c>
      <c r="AA72" s="102">
        <f t="shared" si="45"/>
        <v>150067379.09999999</v>
      </c>
      <c r="AB72" s="102"/>
      <c r="AC72" s="102"/>
      <c r="AD72" s="102">
        <f t="shared" si="46"/>
        <v>0</v>
      </c>
      <c r="AE72" s="102">
        <v>10982596.960000001</v>
      </c>
      <c r="AF72" s="102">
        <v>68505.2</v>
      </c>
      <c r="AG72" s="102">
        <f t="shared" si="47"/>
        <v>11051102.16</v>
      </c>
      <c r="AH72" s="102">
        <v>25188030.82</v>
      </c>
      <c r="AI72" s="102">
        <v>449928.04</v>
      </c>
      <c r="AJ72" s="108">
        <f t="shared" si="48"/>
        <v>25637958.859999999</v>
      </c>
    </row>
    <row r="73" spans="1:36" ht="15.95" hidden="1" customHeight="1" thickTop="1" thickBot="1" x14ac:dyDescent="0.25">
      <c r="A73" s="52" t="s">
        <v>125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5.95" hidden="1" customHeight="1" thickTop="1" thickBot="1" x14ac:dyDescent="0.25">
      <c r="A74" s="52" t="s">
        <v>90</v>
      </c>
      <c r="B74" s="103">
        <f t="shared" si="36"/>
        <v>99837774.739999995</v>
      </c>
      <c r="C74" s="103">
        <f t="shared" si="37"/>
        <v>295235.17000000004</v>
      </c>
      <c r="D74" s="102"/>
      <c r="E74" s="102"/>
      <c r="F74" s="102">
        <f t="shared" si="38"/>
        <v>0</v>
      </c>
      <c r="G74" s="102">
        <v>41756.07</v>
      </c>
      <c r="H74" s="102"/>
      <c r="I74" s="102">
        <f t="shared" si="39"/>
        <v>41756.07</v>
      </c>
      <c r="J74" s="102"/>
      <c r="K74" s="102"/>
      <c r="L74" s="102">
        <f t="shared" si="40"/>
        <v>0</v>
      </c>
      <c r="M74" s="102">
        <v>24784.48</v>
      </c>
      <c r="N74" s="102"/>
      <c r="O74" s="102">
        <f t="shared" si="41"/>
        <v>24784.48</v>
      </c>
      <c r="P74" s="102">
        <v>14387570.109999999</v>
      </c>
      <c r="Q74" s="102">
        <v>215266.73</v>
      </c>
      <c r="R74" s="102">
        <f t="shared" si="42"/>
        <v>14602836.84</v>
      </c>
      <c r="S74" s="102">
        <v>337695.74</v>
      </c>
      <c r="T74" s="102">
        <v>0.53</v>
      </c>
      <c r="U74" s="102">
        <f t="shared" si="43"/>
        <v>337696.27</v>
      </c>
      <c r="V74" s="102">
        <v>785985.84</v>
      </c>
      <c r="W74" s="102">
        <v>23407.47</v>
      </c>
      <c r="X74" s="102">
        <f t="shared" si="44"/>
        <v>809393.30999999994</v>
      </c>
      <c r="Y74" s="102">
        <v>78957944.75</v>
      </c>
      <c r="Z74" s="102">
        <v>9941.17</v>
      </c>
      <c r="AA74" s="102">
        <f t="shared" si="45"/>
        <v>78967885.920000002</v>
      </c>
      <c r="AB74" s="102"/>
      <c r="AC74" s="102"/>
      <c r="AD74" s="102">
        <f t="shared" si="46"/>
        <v>0</v>
      </c>
      <c r="AE74" s="102">
        <v>1115632.76</v>
      </c>
      <c r="AF74" s="102">
        <v>34218.75</v>
      </c>
      <c r="AG74" s="102">
        <f t="shared" si="47"/>
        <v>1149851.51</v>
      </c>
      <c r="AH74" s="102">
        <v>4186404.99</v>
      </c>
      <c r="AI74" s="102">
        <v>12400.52</v>
      </c>
      <c r="AJ74" s="108">
        <f t="shared" si="48"/>
        <v>4198805.51</v>
      </c>
    </row>
    <row r="75" spans="1:36" ht="15.95" hidden="1" customHeight="1" thickTop="1" thickBot="1" x14ac:dyDescent="0.25">
      <c r="A75" s="52" t="s">
        <v>122</v>
      </c>
      <c r="B75" s="103">
        <f t="shared" si="36"/>
        <v>37298049.129999995</v>
      </c>
      <c r="C75" s="103">
        <f t="shared" si="37"/>
        <v>98507721.030000001</v>
      </c>
      <c r="D75" s="102"/>
      <c r="E75" s="102"/>
      <c r="F75" s="102">
        <f t="shared" si="38"/>
        <v>0</v>
      </c>
      <c r="G75" s="102">
        <v>19782056.600000001</v>
      </c>
      <c r="H75" s="102">
        <v>98507721.030000001</v>
      </c>
      <c r="I75" s="102">
        <f t="shared" si="39"/>
        <v>118289777.63</v>
      </c>
      <c r="J75" s="102"/>
      <c r="K75" s="102"/>
      <c r="L75" s="102">
        <f t="shared" si="40"/>
        <v>0</v>
      </c>
      <c r="M75" s="102">
        <v>1362424.68</v>
      </c>
      <c r="N75" s="102"/>
      <c r="O75" s="102">
        <f t="shared" si="41"/>
        <v>1362424.68</v>
      </c>
      <c r="P75" s="102">
        <v>10596432.369999999</v>
      </c>
      <c r="Q75" s="102"/>
      <c r="R75" s="102">
        <f t="shared" si="42"/>
        <v>10596432.369999999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5557135.4800000004</v>
      </c>
      <c r="AI75" s="102"/>
      <c r="AJ75" s="108">
        <f t="shared" si="48"/>
        <v>5557135.4800000004</v>
      </c>
    </row>
    <row r="76" spans="1:36" ht="15.95" hidden="1" customHeight="1" thickTop="1" thickBot="1" x14ac:dyDescent="0.25">
      <c r="A76" s="52" t="s">
        <v>78</v>
      </c>
      <c r="B76" s="103">
        <f>(D76+G76+J76+M76+P76+S76+V76+Y76+AB76+AE76+AH76)</f>
        <v>102819636.07000001</v>
      </c>
      <c r="C76" s="103">
        <f t="shared" si="37"/>
        <v>9634.0400000000009</v>
      </c>
      <c r="D76" s="102"/>
      <c r="E76" s="102"/>
      <c r="F76" s="102">
        <f t="shared" si="38"/>
        <v>0</v>
      </c>
      <c r="G76" s="102">
        <v>53778.13</v>
      </c>
      <c r="H76" s="102"/>
      <c r="I76" s="102">
        <f t="shared" si="39"/>
        <v>53778.13</v>
      </c>
      <c r="J76" s="102"/>
      <c r="K76" s="102"/>
      <c r="L76" s="102">
        <f t="shared" si="40"/>
        <v>0</v>
      </c>
      <c r="M76" s="102">
        <v>2588.4899999999998</v>
      </c>
      <c r="N76" s="102"/>
      <c r="O76" s="102">
        <f t="shared" si="41"/>
        <v>2588.4899999999998</v>
      </c>
      <c r="P76" s="102">
        <v>229354.1</v>
      </c>
      <c r="Q76" s="102"/>
      <c r="R76" s="102">
        <f t="shared" si="42"/>
        <v>229354.1</v>
      </c>
      <c r="S76" s="102">
        <v>94404.31</v>
      </c>
      <c r="T76" s="147"/>
      <c r="U76" s="102">
        <f t="shared" si="43"/>
        <v>94404.31</v>
      </c>
      <c r="V76" s="102">
        <v>1799500.49</v>
      </c>
      <c r="W76" s="102"/>
      <c r="X76" s="102">
        <f t="shared" si="44"/>
        <v>1799500.49</v>
      </c>
      <c r="Y76" s="102">
        <v>99559683.680000007</v>
      </c>
      <c r="Z76" s="102">
        <v>9634.0400000000009</v>
      </c>
      <c r="AA76" s="102">
        <f t="shared" si="45"/>
        <v>99569317.720000014</v>
      </c>
      <c r="AB76" s="102"/>
      <c r="AC76" s="102"/>
      <c r="AD76" s="102">
        <f t="shared" si="46"/>
        <v>0</v>
      </c>
      <c r="AE76" s="102">
        <v>827902.4</v>
      </c>
      <c r="AF76" s="102"/>
      <c r="AG76" s="102">
        <f t="shared" si="47"/>
        <v>827902.4</v>
      </c>
      <c r="AH76" s="102">
        <v>252424.47</v>
      </c>
      <c r="AI76" s="102"/>
      <c r="AJ76" s="108">
        <f t="shared" si="48"/>
        <v>252424.47</v>
      </c>
    </row>
    <row r="77" spans="1:36" ht="15.95" hidden="1" customHeight="1" thickTop="1" thickBot="1" x14ac:dyDescent="0.25">
      <c r="A77" s="52" t="s">
        <v>92</v>
      </c>
      <c r="B77" s="103">
        <f t="shared" si="36"/>
        <v>6682756.6399999997</v>
      </c>
      <c r="C77" s="103">
        <f t="shared" si="37"/>
        <v>169556355.41</v>
      </c>
      <c r="D77" s="102">
        <v>6480759.1200000001</v>
      </c>
      <c r="E77" s="102"/>
      <c r="F77" s="102">
        <f t="shared" si="38"/>
        <v>6480759.1200000001</v>
      </c>
      <c r="G77" s="102">
        <v>201997.52</v>
      </c>
      <c r="H77" s="102">
        <v>151974.76999999999</v>
      </c>
      <c r="I77" s="102">
        <f t="shared" si="39"/>
        <v>353972.29</v>
      </c>
      <c r="J77" s="102"/>
      <c r="K77" s="102">
        <v>169404380.63999999</v>
      </c>
      <c r="L77" s="102">
        <f t="shared" si="40"/>
        <v>169404380.63999999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5.95" hidden="1" customHeight="1" thickTop="1" thickBot="1" x14ac:dyDescent="0.25">
      <c r="A78" s="52" t="s">
        <v>95</v>
      </c>
      <c r="B78" s="103">
        <f t="shared" si="36"/>
        <v>7422804.6500000004</v>
      </c>
      <c r="C78" s="103">
        <f t="shared" si="37"/>
        <v>0</v>
      </c>
      <c r="D78" s="102">
        <v>65963.73</v>
      </c>
      <c r="E78" s="102"/>
      <c r="F78" s="102">
        <f t="shared" si="38"/>
        <v>65963.73</v>
      </c>
      <c r="G78" s="102">
        <v>40219.51</v>
      </c>
      <c r="H78" s="102"/>
      <c r="I78" s="102">
        <f t="shared" si="39"/>
        <v>40219.51</v>
      </c>
      <c r="J78" s="102"/>
      <c r="K78" s="102"/>
      <c r="L78" s="102">
        <f t="shared" si="40"/>
        <v>0</v>
      </c>
      <c r="M78" s="102">
        <v>28283.62</v>
      </c>
      <c r="N78" s="102"/>
      <c r="O78" s="102">
        <f t="shared" si="41"/>
        <v>28283.62</v>
      </c>
      <c r="P78" s="102">
        <v>1792952.7</v>
      </c>
      <c r="Q78" s="102"/>
      <c r="R78" s="102">
        <f t="shared" si="42"/>
        <v>1792952.7</v>
      </c>
      <c r="S78" s="102">
        <v>424137.93</v>
      </c>
      <c r="T78" s="102"/>
      <c r="U78" s="102">
        <f t="shared" si="43"/>
        <v>424137.93</v>
      </c>
      <c r="V78" s="102">
        <v>206331.51</v>
      </c>
      <c r="W78" s="102"/>
      <c r="X78" s="102">
        <f t="shared" si="44"/>
        <v>206331.51</v>
      </c>
      <c r="Y78" s="102">
        <v>3952894.39</v>
      </c>
      <c r="Z78" s="102"/>
      <c r="AA78" s="102">
        <f t="shared" si="45"/>
        <v>3952894.39</v>
      </c>
      <c r="AB78" s="102"/>
      <c r="AC78" s="102"/>
      <c r="AD78" s="102">
        <f t="shared" si="46"/>
        <v>0</v>
      </c>
      <c r="AE78" s="102">
        <v>160072.45000000001</v>
      </c>
      <c r="AF78" s="102"/>
      <c r="AG78" s="102">
        <f t="shared" si="47"/>
        <v>160072.45000000001</v>
      </c>
      <c r="AH78" s="102">
        <v>751948.81</v>
      </c>
      <c r="AI78" s="102"/>
      <c r="AJ78" s="108">
        <f t="shared" si="48"/>
        <v>751948.81</v>
      </c>
    </row>
    <row r="79" spans="1:36" ht="15.95" hidden="1" customHeight="1" thickTop="1" thickBot="1" x14ac:dyDescent="0.25">
      <c r="A79" s="52" t="s">
        <v>83</v>
      </c>
      <c r="B79" s="103">
        <f t="shared" si="36"/>
        <v>31264180.059999999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/>
      <c r="Q79" s="102"/>
      <c r="R79" s="102">
        <f t="shared" si="42"/>
        <v>0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31264180.059999999</v>
      </c>
      <c r="Z79" s="102"/>
      <c r="AA79" s="102">
        <f t="shared" si="45"/>
        <v>31264180.059999999</v>
      </c>
      <c r="AB79" s="102"/>
      <c r="AC79" s="102"/>
      <c r="AD79" s="102">
        <f t="shared" si="46"/>
        <v>0</v>
      </c>
      <c r="AE79" s="102"/>
      <c r="AF79" s="102"/>
      <c r="AG79" s="102">
        <f t="shared" si="47"/>
        <v>0</v>
      </c>
      <c r="AH79" s="102"/>
      <c r="AI79" s="102"/>
      <c r="AJ79" s="108">
        <f t="shared" si="48"/>
        <v>0</v>
      </c>
    </row>
    <row r="80" spans="1:36" ht="15.95" hidden="1" customHeight="1" thickTop="1" thickBot="1" x14ac:dyDescent="0.25">
      <c r="A80" s="52" t="s">
        <v>124</v>
      </c>
      <c r="B80" s="103">
        <f t="shared" si="36"/>
        <v>31957.730000000003</v>
      </c>
      <c r="C80" s="103">
        <f t="shared" si="37"/>
        <v>9296</v>
      </c>
      <c r="D80" s="102">
        <v>6797.42</v>
      </c>
      <c r="E80" s="102"/>
      <c r="F80" s="102">
        <f t="shared" si="38"/>
        <v>6797.42</v>
      </c>
      <c r="G80" s="102"/>
      <c r="H80" s="102"/>
      <c r="I80" s="102">
        <f t="shared" si="39"/>
        <v>0</v>
      </c>
      <c r="J80" s="102"/>
      <c r="K80" s="102">
        <v>9296</v>
      </c>
      <c r="L80" s="102">
        <f t="shared" si="40"/>
        <v>9296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>
        <v>25160.31</v>
      </c>
      <c r="AI80" s="102"/>
      <c r="AJ80" s="108">
        <f t="shared" si="48"/>
        <v>25160.31</v>
      </c>
    </row>
    <row r="81" spans="1:36" ht="15.95" hidden="1" customHeight="1" thickTop="1" thickBot="1" x14ac:dyDescent="0.25">
      <c r="A81" s="52" t="s">
        <v>81</v>
      </c>
      <c r="B81" s="103">
        <f t="shared" si="36"/>
        <v>37496697.599999994</v>
      </c>
      <c r="C81" s="103">
        <f t="shared" si="37"/>
        <v>127414.37</v>
      </c>
      <c r="D81" s="102"/>
      <c r="E81" s="102"/>
      <c r="F81" s="102">
        <f t="shared" si="38"/>
        <v>0</v>
      </c>
      <c r="G81" s="102">
        <v>15176457.279999999</v>
      </c>
      <c r="H81" s="102">
        <v>82486.81</v>
      </c>
      <c r="I81" s="102">
        <f t="shared" si="39"/>
        <v>15258944.09</v>
      </c>
      <c r="J81" s="102"/>
      <c r="K81" s="102"/>
      <c r="L81" s="102">
        <f t="shared" si="40"/>
        <v>0</v>
      </c>
      <c r="M81" s="102"/>
      <c r="N81" s="102"/>
      <c r="O81" s="102">
        <f t="shared" si="41"/>
        <v>0</v>
      </c>
      <c r="P81" s="102">
        <v>3815738.58</v>
      </c>
      <c r="Q81" s="102"/>
      <c r="R81" s="102">
        <f t="shared" si="42"/>
        <v>3815738.58</v>
      </c>
      <c r="S81" s="102"/>
      <c r="T81" s="102"/>
      <c r="U81" s="102">
        <f t="shared" si="43"/>
        <v>0</v>
      </c>
      <c r="V81" s="102">
        <v>54222.55</v>
      </c>
      <c r="W81" s="102"/>
      <c r="X81" s="102">
        <f t="shared" si="44"/>
        <v>54222.55</v>
      </c>
      <c r="Y81" s="102">
        <v>16579227.779999999</v>
      </c>
      <c r="Z81" s="102"/>
      <c r="AA81" s="102">
        <f t="shared" si="45"/>
        <v>16579227.779999999</v>
      </c>
      <c r="AB81" s="102"/>
      <c r="AC81" s="102"/>
      <c r="AD81" s="102">
        <f t="shared" si="46"/>
        <v>0</v>
      </c>
      <c r="AE81" s="102">
        <v>1203302.43</v>
      </c>
      <c r="AF81" s="102"/>
      <c r="AG81" s="102">
        <f t="shared" si="47"/>
        <v>1203302.43</v>
      </c>
      <c r="AH81" s="102">
        <v>667748.98</v>
      </c>
      <c r="AI81" s="102">
        <v>44927.56</v>
      </c>
      <c r="AJ81" s="108">
        <f t="shared" si="48"/>
        <v>712676.54</v>
      </c>
    </row>
    <row r="82" spans="1:36" ht="15.95" hidden="1" customHeight="1" thickTop="1" thickBot="1" x14ac:dyDescent="0.25">
      <c r="A82" s="52" t="s">
        <v>80</v>
      </c>
      <c r="B82" s="103">
        <f t="shared" si="36"/>
        <v>36640624.960000001</v>
      </c>
      <c r="C82" s="103">
        <f t="shared" si="37"/>
        <v>648015.67999999993</v>
      </c>
      <c r="D82" s="102">
        <v>1700174.4</v>
      </c>
      <c r="E82" s="102"/>
      <c r="F82" s="102">
        <f t="shared" si="38"/>
        <v>1700174.4</v>
      </c>
      <c r="G82" s="102"/>
      <c r="H82" s="102">
        <v>365486.75</v>
      </c>
      <c r="I82" s="102">
        <f t="shared" si="39"/>
        <v>365486.75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4874211.88</v>
      </c>
      <c r="Q82" s="102">
        <v>282528.93</v>
      </c>
      <c r="R82" s="102">
        <f t="shared" si="42"/>
        <v>5156740.8099999996</v>
      </c>
      <c r="S82" s="102">
        <v>229693.35</v>
      </c>
      <c r="T82" s="102"/>
      <c r="U82" s="102">
        <f t="shared" si="43"/>
        <v>229693.35</v>
      </c>
      <c r="V82" s="102"/>
      <c r="W82" s="102"/>
      <c r="X82" s="102">
        <f t="shared" si="44"/>
        <v>0</v>
      </c>
      <c r="Y82" s="102">
        <v>20418006.25</v>
      </c>
      <c r="Z82" s="102"/>
      <c r="AA82" s="102">
        <f t="shared" si="45"/>
        <v>20418006.25</v>
      </c>
      <c r="AB82" s="102"/>
      <c r="AC82" s="102"/>
      <c r="AD82" s="102">
        <f t="shared" si="46"/>
        <v>0</v>
      </c>
      <c r="AE82" s="102">
        <v>4367041.71</v>
      </c>
      <c r="AF82" s="102"/>
      <c r="AG82" s="102">
        <f t="shared" si="47"/>
        <v>4367041.71</v>
      </c>
      <c r="AH82" s="102">
        <v>5051497.37</v>
      </c>
      <c r="AI82" s="102"/>
      <c r="AJ82" s="108">
        <f t="shared" si="48"/>
        <v>5051497.37</v>
      </c>
    </row>
    <row r="83" spans="1:36" ht="15.95" hidden="1" customHeight="1" thickTop="1" thickBot="1" x14ac:dyDescent="0.25">
      <c r="A83" s="52" t="s">
        <v>103</v>
      </c>
      <c r="B83" s="103">
        <f t="shared" si="36"/>
        <v>65628393.75</v>
      </c>
      <c r="C83" s="103">
        <f t="shared" si="37"/>
        <v>0</v>
      </c>
      <c r="D83" s="102"/>
      <c r="E83" s="102"/>
      <c r="F83" s="102">
        <f t="shared" si="38"/>
        <v>0</v>
      </c>
      <c r="G83" s="102">
        <v>54071.58</v>
      </c>
      <c r="H83" s="102"/>
      <c r="I83" s="102">
        <f t="shared" si="39"/>
        <v>54071.58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157565.73000000001</v>
      </c>
      <c r="Q83" s="102"/>
      <c r="R83" s="102">
        <f t="shared" si="42"/>
        <v>157565.73000000001</v>
      </c>
      <c r="S83" s="102">
        <v>45169.9</v>
      </c>
      <c r="T83" s="102"/>
      <c r="U83" s="102">
        <f t="shared" si="43"/>
        <v>45169.9</v>
      </c>
      <c r="V83" s="102">
        <v>280229.14</v>
      </c>
      <c r="W83" s="102"/>
      <c r="X83" s="102">
        <f t="shared" si="44"/>
        <v>280229.14</v>
      </c>
      <c r="Y83" s="102">
        <v>58012667.509999998</v>
      </c>
      <c r="Z83" s="102"/>
      <c r="AA83" s="102">
        <f t="shared" si="45"/>
        <v>58012667.509999998</v>
      </c>
      <c r="AB83" s="102"/>
      <c r="AC83" s="102"/>
      <c r="AD83" s="102">
        <f t="shared" si="46"/>
        <v>0</v>
      </c>
      <c r="AE83" s="102">
        <v>6921347.04</v>
      </c>
      <c r="AF83" s="102"/>
      <c r="AG83" s="102">
        <f t="shared" si="47"/>
        <v>6921347.04</v>
      </c>
      <c r="AH83" s="102">
        <v>157342.85</v>
      </c>
      <c r="AI83" s="102"/>
      <c r="AJ83" s="108">
        <f t="shared" si="48"/>
        <v>157342.85</v>
      </c>
    </row>
    <row r="84" spans="1:36" ht="15.95" hidden="1" customHeight="1" thickTop="1" thickBot="1" x14ac:dyDescent="0.25">
      <c r="A84" s="52" t="s">
        <v>79</v>
      </c>
      <c r="B84" s="103">
        <f t="shared" si="36"/>
        <v>48301997.079999998</v>
      </c>
      <c r="C84" s="103">
        <f t="shared" si="37"/>
        <v>87380609.24000001</v>
      </c>
      <c r="D84" s="102">
        <v>17254.97</v>
      </c>
      <c r="E84" s="102"/>
      <c r="F84" s="102">
        <f t="shared" si="38"/>
        <v>17254.97</v>
      </c>
      <c r="G84" s="102">
        <v>2088870.97</v>
      </c>
      <c r="H84" s="102">
        <v>85156593.180000007</v>
      </c>
      <c r="I84" s="102">
        <f t="shared" si="39"/>
        <v>87245464.150000006</v>
      </c>
      <c r="J84" s="102">
        <v>5143.97</v>
      </c>
      <c r="K84" s="102">
        <v>1552330.92</v>
      </c>
      <c r="L84" s="102">
        <f t="shared" si="40"/>
        <v>1557474.89</v>
      </c>
      <c r="M84" s="102">
        <v>64688.56</v>
      </c>
      <c r="N84" s="102">
        <v>637543.19999999995</v>
      </c>
      <c r="O84" s="102">
        <f t="shared" si="41"/>
        <v>702231.76</v>
      </c>
      <c r="P84" s="102">
        <v>7100562.4800000004</v>
      </c>
      <c r="Q84" s="102">
        <v>19734</v>
      </c>
      <c r="R84" s="102">
        <f t="shared" si="42"/>
        <v>7120296.4800000004</v>
      </c>
      <c r="S84" s="102">
        <v>4054817.63</v>
      </c>
      <c r="T84" s="102"/>
      <c r="U84" s="102">
        <f t="shared" si="43"/>
        <v>4054817.63</v>
      </c>
      <c r="V84" s="102">
        <v>296894.46000000002</v>
      </c>
      <c r="W84" s="102"/>
      <c r="X84" s="102">
        <f t="shared" si="44"/>
        <v>296894.46000000002</v>
      </c>
      <c r="Y84" s="102">
        <v>21176765.68</v>
      </c>
      <c r="Z84" s="102">
        <v>14407.94</v>
      </c>
      <c r="AA84" s="102">
        <f t="shared" si="45"/>
        <v>21191173.620000001</v>
      </c>
      <c r="AB84" s="102"/>
      <c r="AC84" s="102"/>
      <c r="AD84" s="102">
        <f t="shared" si="46"/>
        <v>0</v>
      </c>
      <c r="AE84" s="102">
        <v>9380739.9199999999</v>
      </c>
      <c r="AF84" s="102"/>
      <c r="AG84" s="102">
        <f t="shared" si="47"/>
        <v>9380739.9199999999</v>
      </c>
      <c r="AH84" s="102">
        <v>4116258.44</v>
      </c>
      <c r="AI84" s="102"/>
      <c r="AJ84" s="108">
        <f t="shared" si="48"/>
        <v>4116258.44</v>
      </c>
    </row>
    <row r="85" spans="1:36" ht="15.95" hidden="1" customHeight="1" thickTop="1" thickBot="1" x14ac:dyDescent="0.25">
      <c r="A85" s="52" t="s">
        <v>84</v>
      </c>
      <c r="B85" s="103">
        <f t="shared" si="36"/>
        <v>0</v>
      </c>
      <c r="C85" s="103">
        <f t="shared" si="37"/>
        <v>0</v>
      </c>
      <c r="D85" s="102"/>
      <c r="E85" s="102"/>
      <c r="F85" s="102">
        <f t="shared" si="38"/>
        <v>0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/>
      <c r="Q85" s="102"/>
      <c r="R85" s="102">
        <f t="shared" si="42"/>
        <v>0</v>
      </c>
      <c r="S85" s="102"/>
      <c r="T85" s="102"/>
      <c r="U85" s="102">
        <f t="shared" si="43"/>
        <v>0</v>
      </c>
      <c r="V85" s="102"/>
      <c r="W85" s="102"/>
      <c r="X85" s="102">
        <f t="shared" si="44"/>
        <v>0</v>
      </c>
      <c r="Y85" s="102"/>
      <c r="Z85" s="102"/>
      <c r="AA85" s="102">
        <f t="shared" si="45"/>
        <v>0</v>
      </c>
      <c r="AB85" s="102"/>
      <c r="AC85" s="102"/>
      <c r="AD85" s="102">
        <f t="shared" si="46"/>
        <v>0</v>
      </c>
      <c r="AE85" s="102"/>
      <c r="AF85" s="102"/>
      <c r="AG85" s="102">
        <f t="shared" si="47"/>
        <v>0</v>
      </c>
      <c r="AH85" s="102"/>
      <c r="AI85" s="102"/>
      <c r="AJ85" s="108">
        <f t="shared" si="48"/>
        <v>0</v>
      </c>
    </row>
    <row r="86" spans="1:36" ht="15.95" hidden="1" customHeight="1" thickTop="1" thickBot="1" x14ac:dyDescent="0.25">
      <c r="A86" s="52" t="s">
        <v>97</v>
      </c>
      <c r="B86" s="103">
        <f t="shared" si="36"/>
        <v>388799.34</v>
      </c>
      <c r="C86" s="103">
        <f t="shared" si="37"/>
        <v>29956306.050000001</v>
      </c>
      <c r="D86" s="102"/>
      <c r="E86" s="102"/>
      <c r="F86" s="102">
        <f t="shared" si="38"/>
        <v>0</v>
      </c>
      <c r="G86" s="102">
        <v>388799.34</v>
      </c>
      <c r="H86" s="102"/>
      <c r="I86" s="102">
        <f t="shared" si="39"/>
        <v>388799.34</v>
      </c>
      <c r="J86" s="102"/>
      <c r="K86" s="102">
        <v>29956306.050000001</v>
      </c>
      <c r="L86" s="102">
        <f t="shared" si="40"/>
        <v>29956306.050000001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5.95" hidden="1" customHeight="1" thickTop="1" thickBot="1" x14ac:dyDescent="0.25">
      <c r="A87" s="52" t="s">
        <v>89</v>
      </c>
      <c r="B87" s="103">
        <f t="shared" si="36"/>
        <v>5879421.7799999993</v>
      </c>
      <c r="C87" s="103">
        <f t="shared" si="37"/>
        <v>96260</v>
      </c>
      <c r="D87" s="102">
        <v>157823.44</v>
      </c>
      <c r="E87" s="102"/>
      <c r="F87" s="102">
        <f t="shared" si="38"/>
        <v>157823.44</v>
      </c>
      <c r="G87" s="102">
        <v>562736.48</v>
      </c>
      <c r="H87" s="102"/>
      <c r="I87" s="102">
        <f t="shared" si="39"/>
        <v>562736.48</v>
      </c>
      <c r="J87" s="102"/>
      <c r="K87" s="102">
        <v>96260</v>
      </c>
      <c r="L87" s="102">
        <f t="shared" si="40"/>
        <v>96260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>
        <v>226550.64</v>
      </c>
      <c r="T87" s="102"/>
      <c r="U87" s="102">
        <f t="shared" si="43"/>
        <v>226550.64</v>
      </c>
      <c r="V87" s="102"/>
      <c r="W87" s="102"/>
      <c r="X87" s="102">
        <f t="shared" si="44"/>
        <v>0</v>
      </c>
      <c r="Y87" s="102">
        <v>4307917.01</v>
      </c>
      <c r="Z87" s="102"/>
      <c r="AA87" s="102">
        <f t="shared" si="45"/>
        <v>4307917.01</v>
      </c>
      <c r="AB87" s="102"/>
      <c r="AC87" s="102"/>
      <c r="AD87" s="102">
        <f t="shared" si="46"/>
        <v>0</v>
      </c>
      <c r="AE87" s="102">
        <v>512281.93</v>
      </c>
      <c r="AF87" s="102"/>
      <c r="AG87" s="102">
        <f t="shared" si="47"/>
        <v>512281.93</v>
      </c>
      <c r="AH87" s="102">
        <v>112112.28</v>
      </c>
      <c r="AI87" s="102"/>
      <c r="AJ87" s="108">
        <f t="shared" si="48"/>
        <v>112112.28</v>
      </c>
    </row>
    <row r="88" spans="1:36" ht="15.95" hidden="1" customHeight="1" thickTop="1" thickBot="1" x14ac:dyDescent="0.25">
      <c r="A88" s="52" t="s">
        <v>98</v>
      </c>
      <c r="B88" s="103">
        <f t="shared" si="36"/>
        <v>66146684.949999996</v>
      </c>
      <c r="C88" s="103">
        <f t="shared" si="37"/>
        <v>0</v>
      </c>
      <c r="D88" s="102">
        <v>448159.08</v>
      </c>
      <c r="E88" s="102"/>
      <c r="F88" s="102">
        <f t="shared" si="38"/>
        <v>448159.08</v>
      </c>
      <c r="G88" s="102"/>
      <c r="H88" s="102"/>
      <c r="I88" s="102">
        <f t="shared" si="39"/>
        <v>0</v>
      </c>
      <c r="J88" s="102"/>
      <c r="K88" s="102"/>
      <c r="L88" s="102">
        <f t="shared" si="40"/>
        <v>0</v>
      </c>
      <c r="M88" s="102">
        <v>31423.06</v>
      </c>
      <c r="N88" s="102"/>
      <c r="O88" s="102">
        <f t="shared" si="41"/>
        <v>31423.06</v>
      </c>
      <c r="P88" s="102">
        <v>316242.34999999998</v>
      </c>
      <c r="Q88" s="102"/>
      <c r="R88" s="102">
        <f t="shared" si="42"/>
        <v>316242.34999999998</v>
      </c>
      <c r="S88" s="102">
        <v>30644.82</v>
      </c>
      <c r="T88" s="102"/>
      <c r="U88" s="102">
        <f t="shared" si="43"/>
        <v>30644.82</v>
      </c>
      <c r="V88" s="102">
        <v>201857.59</v>
      </c>
      <c r="W88" s="102"/>
      <c r="X88" s="102">
        <f t="shared" si="44"/>
        <v>201857.59</v>
      </c>
      <c r="Y88" s="102">
        <v>40886095.479999997</v>
      </c>
      <c r="Z88" s="102"/>
      <c r="AA88" s="102">
        <f t="shared" si="45"/>
        <v>40886095.479999997</v>
      </c>
      <c r="AB88" s="102"/>
      <c r="AC88" s="102"/>
      <c r="AD88" s="102">
        <f t="shared" si="46"/>
        <v>0</v>
      </c>
      <c r="AE88" s="102">
        <v>23470723.460000001</v>
      </c>
      <c r="AF88" s="102"/>
      <c r="AG88" s="102">
        <f t="shared" si="47"/>
        <v>23470723.460000001</v>
      </c>
      <c r="AH88" s="102">
        <v>761539.11</v>
      </c>
      <c r="AI88" s="102"/>
      <c r="AJ88" s="108">
        <f t="shared" si="48"/>
        <v>761539.11</v>
      </c>
    </row>
    <row r="89" spans="1:36" ht="15.95" hidden="1" customHeight="1" thickTop="1" thickBot="1" x14ac:dyDescent="0.25">
      <c r="A89" s="51" t="s">
        <v>111</v>
      </c>
      <c r="B89" s="103">
        <f t="shared" si="36"/>
        <v>46171756.880000003</v>
      </c>
      <c r="C89" s="103">
        <f t="shared" si="37"/>
        <v>0</v>
      </c>
      <c r="D89" s="102">
        <v>10769.53</v>
      </c>
      <c r="E89" s="102"/>
      <c r="F89" s="102">
        <f t="shared" si="38"/>
        <v>10769.53</v>
      </c>
      <c r="G89" s="102">
        <v>620374.74</v>
      </c>
      <c r="H89" s="102"/>
      <c r="I89" s="102">
        <f t="shared" si="39"/>
        <v>620374.74</v>
      </c>
      <c r="J89" s="102"/>
      <c r="K89" s="102"/>
      <c r="L89" s="102">
        <f t="shared" si="40"/>
        <v>0</v>
      </c>
      <c r="M89" s="102"/>
      <c r="N89" s="102"/>
      <c r="O89" s="102">
        <f t="shared" si="41"/>
        <v>0</v>
      </c>
      <c r="P89" s="102">
        <v>886026.72</v>
      </c>
      <c r="Q89" s="102"/>
      <c r="R89" s="102">
        <f t="shared" si="42"/>
        <v>886026.72</v>
      </c>
      <c r="S89" s="102">
        <v>5205.53</v>
      </c>
      <c r="T89" s="102"/>
      <c r="U89" s="102">
        <f t="shared" si="43"/>
        <v>5205.53</v>
      </c>
      <c r="V89" s="102">
        <v>5945.91</v>
      </c>
      <c r="W89" s="102"/>
      <c r="X89" s="102">
        <f t="shared" si="44"/>
        <v>5945.91</v>
      </c>
      <c r="Y89" s="102">
        <v>44204788.280000001</v>
      </c>
      <c r="Z89" s="102"/>
      <c r="AA89" s="102">
        <f t="shared" si="45"/>
        <v>44204788.280000001</v>
      </c>
      <c r="AB89" s="102"/>
      <c r="AC89" s="102"/>
      <c r="AD89" s="102">
        <f t="shared" si="46"/>
        <v>0</v>
      </c>
      <c r="AE89" s="102">
        <v>12280.57</v>
      </c>
      <c r="AF89" s="102"/>
      <c r="AG89" s="102">
        <f t="shared" si="47"/>
        <v>12280.57</v>
      </c>
      <c r="AH89" s="102">
        <v>426365.6</v>
      </c>
      <c r="AI89" s="102"/>
      <c r="AJ89" s="108">
        <f t="shared" si="48"/>
        <v>426365.6</v>
      </c>
    </row>
    <row r="90" spans="1:36" ht="15.95" hidden="1" customHeight="1" thickTop="1" thickBot="1" x14ac:dyDescent="0.25">
      <c r="A90" s="52" t="s">
        <v>102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5.95" hidden="1" customHeight="1" thickTop="1" thickBot="1" x14ac:dyDescent="0.25">
      <c r="A91" s="52" t="s">
        <v>82</v>
      </c>
      <c r="B91" s="103">
        <f t="shared" si="36"/>
        <v>7296078.9699999997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7296078.9699999997</v>
      </c>
      <c r="Z91" s="102"/>
      <c r="AA91" s="102">
        <f t="shared" si="45"/>
        <v>7296078.9699999997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5.95" hidden="1" customHeight="1" thickTop="1" thickBot="1" x14ac:dyDescent="0.25">
      <c r="A92" s="52" t="s">
        <v>101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5.95" hidden="1" customHeight="1" thickTop="1" thickBot="1" x14ac:dyDescent="0.25">
      <c r="A93" s="52" t="s">
        <v>110</v>
      </c>
      <c r="B93" s="103">
        <f t="shared" si="36"/>
        <v>48934987.159999996</v>
      </c>
      <c r="C93" s="103">
        <f t="shared" si="37"/>
        <v>134439.87</v>
      </c>
      <c r="D93" s="102">
        <v>64505.38</v>
      </c>
      <c r="E93" s="102"/>
      <c r="F93" s="102">
        <f t="shared" si="38"/>
        <v>64505.38</v>
      </c>
      <c r="G93" s="102">
        <v>1885722.13</v>
      </c>
      <c r="H93" s="102"/>
      <c r="I93" s="102">
        <f t="shared" si="39"/>
        <v>1885722.13</v>
      </c>
      <c r="J93" s="102"/>
      <c r="K93" s="102"/>
      <c r="L93" s="102">
        <f t="shared" si="40"/>
        <v>0</v>
      </c>
      <c r="M93" s="102">
        <v>1221660.25</v>
      </c>
      <c r="N93" s="102"/>
      <c r="O93" s="102">
        <f t="shared" si="41"/>
        <v>1221660.25</v>
      </c>
      <c r="P93" s="102">
        <v>17304534.289999999</v>
      </c>
      <c r="Q93" s="102">
        <v>35822.14</v>
      </c>
      <c r="R93" s="102">
        <f t="shared" si="42"/>
        <v>17340356.43</v>
      </c>
      <c r="S93" s="102">
        <v>726481.75</v>
      </c>
      <c r="T93" s="102"/>
      <c r="U93" s="102">
        <f t="shared" si="43"/>
        <v>726481.75</v>
      </c>
      <c r="V93" s="102">
        <v>490028.81</v>
      </c>
      <c r="W93" s="102"/>
      <c r="X93" s="102">
        <f t="shared" si="44"/>
        <v>490028.81</v>
      </c>
      <c r="Y93" s="102">
        <v>23250460.629999999</v>
      </c>
      <c r="Z93" s="102">
        <v>2859.68</v>
      </c>
      <c r="AA93" s="102">
        <f t="shared" si="45"/>
        <v>23253320.309999999</v>
      </c>
      <c r="AB93" s="102"/>
      <c r="AC93" s="102"/>
      <c r="AD93" s="102">
        <f t="shared" si="46"/>
        <v>0</v>
      </c>
      <c r="AE93" s="102">
        <v>112817.92</v>
      </c>
      <c r="AF93" s="102">
        <v>95758.05</v>
      </c>
      <c r="AG93" s="102">
        <f t="shared" si="47"/>
        <v>208575.97</v>
      </c>
      <c r="AH93" s="102">
        <v>3878776</v>
      </c>
      <c r="AI93" s="102"/>
      <c r="AJ93" s="108">
        <f t="shared" si="48"/>
        <v>3878776</v>
      </c>
    </row>
    <row r="94" spans="1:36" ht="15.95" hidden="1" customHeight="1" thickTop="1" thickBot="1" x14ac:dyDescent="0.25">
      <c r="A94" s="52" t="s">
        <v>112</v>
      </c>
      <c r="B94" s="103">
        <f t="shared" si="36"/>
        <v>90144584.909999996</v>
      </c>
      <c r="C94" s="103">
        <f t="shared" si="37"/>
        <v>891148984.37999988</v>
      </c>
      <c r="D94" s="102">
        <v>4202270.8499999996</v>
      </c>
      <c r="E94" s="102">
        <v>2209407.62</v>
      </c>
      <c r="F94" s="102">
        <f t="shared" si="38"/>
        <v>6411678.4699999997</v>
      </c>
      <c r="G94" s="102">
        <v>26302404.010000002</v>
      </c>
      <c r="H94" s="102">
        <v>1252796.53</v>
      </c>
      <c r="I94" s="102">
        <f t="shared" si="39"/>
        <v>27555200.540000003</v>
      </c>
      <c r="J94" s="102"/>
      <c r="K94" s="102">
        <v>887683160.03999996</v>
      </c>
      <c r="L94" s="102">
        <f t="shared" si="40"/>
        <v>887683160.03999996</v>
      </c>
      <c r="M94" s="102">
        <v>767918.76</v>
      </c>
      <c r="N94" s="102"/>
      <c r="O94" s="102">
        <f t="shared" si="41"/>
        <v>767918.76</v>
      </c>
      <c r="P94" s="102">
        <v>15262162.91</v>
      </c>
      <c r="Q94" s="102">
        <v>3615.46</v>
      </c>
      <c r="R94" s="102">
        <f t="shared" si="42"/>
        <v>15265778.370000001</v>
      </c>
      <c r="S94" s="102">
        <v>54626.55</v>
      </c>
      <c r="T94" s="102"/>
      <c r="U94" s="102">
        <f t="shared" si="43"/>
        <v>54626.55</v>
      </c>
      <c r="V94" s="102">
        <v>562795.22</v>
      </c>
      <c r="W94" s="102">
        <v>0.01</v>
      </c>
      <c r="X94" s="102">
        <f t="shared" si="44"/>
        <v>562795.23</v>
      </c>
      <c r="Y94" s="102">
        <v>39109377.100000001</v>
      </c>
      <c r="Z94" s="102">
        <v>2.54</v>
      </c>
      <c r="AA94" s="102">
        <f t="shared" si="45"/>
        <v>39109379.640000001</v>
      </c>
      <c r="AB94" s="102"/>
      <c r="AC94" s="102"/>
      <c r="AD94" s="102">
        <f t="shared" si="46"/>
        <v>0</v>
      </c>
      <c r="AE94" s="102">
        <v>755465.05</v>
      </c>
      <c r="AF94" s="102"/>
      <c r="AG94" s="102">
        <f t="shared" si="47"/>
        <v>755465.05</v>
      </c>
      <c r="AH94" s="102">
        <v>3127564.46</v>
      </c>
      <c r="AI94" s="102">
        <v>2.1800000000000002</v>
      </c>
      <c r="AJ94" s="108">
        <f t="shared" si="48"/>
        <v>3127566.64</v>
      </c>
    </row>
    <row r="95" spans="1:36" ht="15.95" hidden="1" customHeight="1" thickTop="1" thickBot="1" x14ac:dyDescent="0.25">
      <c r="A95" s="52" t="s">
        <v>115</v>
      </c>
      <c r="B95" s="103">
        <f t="shared" si="36"/>
        <v>16520495.109999999</v>
      </c>
      <c r="C95" s="103">
        <f t="shared" si="37"/>
        <v>152594.68</v>
      </c>
      <c r="D95" s="102"/>
      <c r="E95" s="102"/>
      <c r="F95" s="102">
        <f t="shared" si="38"/>
        <v>0</v>
      </c>
      <c r="G95" s="102">
        <v>148034.76</v>
      </c>
      <c r="H95" s="102"/>
      <c r="I95" s="102">
        <f t="shared" si="39"/>
        <v>148034.76</v>
      </c>
      <c r="J95" s="102"/>
      <c r="K95" s="102">
        <v>152594.68</v>
      </c>
      <c r="L95" s="102">
        <f t="shared" si="40"/>
        <v>152594.68</v>
      </c>
      <c r="M95" s="102">
        <v>122413.69</v>
      </c>
      <c r="N95" s="102"/>
      <c r="O95" s="102">
        <f t="shared" si="41"/>
        <v>122413.69</v>
      </c>
      <c r="P95" s="102">
        <v>1346084.64</v>
      </c>
      <c r="Q95" s="102"/>
      <c r="R95" s="102">
        <f t="shared" si="42"/>
        <v>1346084.64</v>
      </c>
      <c r="S95" s="102">
        <v>192129.1</v>
      </c>
      <c r="T95" s="102"/>
      <c r="U95" s="102">
        <f t="shared" si="43"/>
        <v>192129.1</v>
      </c>
      <c r="V95" s="102">
        <v>51043.08</v>
      </c>
      <c r="W95" s="102"/>
      <c r="X95" s="102">
        <f t="shared" si="44"/>
        <v>51043.08</v>
      </c>
      <c r="Y95" s="102">
        <v>13031597.199999999</v>
      </c>
      <c r="Z95" s="102"/>
      <c r="AA95" s="102">
        <f t="shared" si="45"/>
        <v>13031597.199999999</v>
      </c>
      <c r="AB95" s="102"/>
      <c r="AC95" s="102"/>
      <c r="AD95" s="102">
        <f t="shared" si="46"/>
        <v>0</v>
      </c>
      <c r="AE95" s="102">
        <v>187608.89</v>
      </c>
      <c r="AF95" s="102"/>
      <c r="AG95" s="102">
        <f t="shared" si="47"/>
        <v>187608.89</v>
      </c>
      <c r="AH95" s="102">
        <v>1441583.75</v>
      </c>
      <c r="AI95" s="102"/>
      <c r="AJ95" s="108">
        <f t="shared" si="48"/>
        <v>1441583.75</v>
      </c>
    </row>
    <row r="96" spans="1:36" ht="15.95" hidden="1" customHeight="1" thickTop="1" thickBot="1" x14ac:dyDescent="0.25">
      <c r="A96" s="52" t="s">
        <v>119</v>
      </c>
      <c r="B96" s="103">
        <f t="shared" si="36"/>
        <v>23060720.32</v>
      </c>
      <c r="C96" s="103">
        <f t="shared" si="37"/>
        <v>348820</v>
      </c>
      <c r="D96" s="102"/>
      <c r="E96" s="102"/>
      <c r="F96" s="102">
        <f t="shared" si="38"/>
        <v>0</v>
      </c>
      <c r="G96" s="102">
        <v>517100.03</v>
      </c>
      <c r="H96" s="102"/>
      <c r="I96" s="102">
        <f t="shared" si="39"/>
        <v>517100.03</v>
      </c>
      <c r="J96" s="102"/>
      <c r="K96" s="102">
        <v>348820</v>
      </c>
      <c r="L96" s="102">
        <f t="shared" si="40"/>
        <v>348820</v>
      </c>
      <c r="M96" s="102"/>
      <c r="N96" s="102"/>
      <c r="O96" s="102">
        <f t="shared" si="41"/>
        <v>0</v>
      </c>
      <c r="P96" s="102">
        <v>896197.43</v>
      </c>
      <c r="Q96" s="102"/>
      <c r="R96" s="102">
        <f t="shared" si="42"/>
        <v>896197.43</v>
      </c>
      <c r="S96" s="102"/>
      <c r="T96" s="102"/>
      <c r="U96" s="102">
        <f t="shared" si="43"/>
        <v>0</v>
      </c>
      <c r="V96" s="102">
        <v>74796.37</v>
      </c>
      <c r="W96" s="102"/>
      <c r="X96" s="102">
        <f t="shared" si="44"/>
        <v>74796.37</v>
      </c>
      <c r="Y96" s="102">
        <v>13250335.57</v>
      </c>
      <c r="Z96" s="102"/>
      <c r="AA96" s="102">
        <f t="shared" si="45"/>
        <v>13250335.57</v>
      </c>
      <c r="AB96" s="102"/>
      <c r="AC96" s="102"/>
      <c r="AD96" s="102">
        <f t="shared" si="46"/>
        <v>0</v>
      </c>
      <c r="AE96" s="102">
        <v>7927464.5800000001</v>
      </c>
      <c r="AF96" s="102"/>
      <c r="AG96" s="102">
        <f t="shared" si="47"/>
        <v>7927464.5800000001</v>
      </c>
      <c r="AH96" s="102">
        <v>394826.34</v>
      </c>
      <c r="AI96" s="102"/>
      <c r="AJ96" s="108">
        <f t="shared" si="48"/>
        <v>394826.34</v>
      </c>
    </row>
    <row r="97" spans="1:36" ht="15.95" hidden="1" customHeight="1" thickTop="1" thickBot="1" x14ac:dyDescent="0.25">
      <c r="A97" s="52" t="s">
        <v>99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5.95" hidden="1" customHeight="1" thickTop="1" thickBot="1" x14ac:dyDescent="0.25">
      <c r="A98" s="51" t="s">
        <v>105</v>
      </c>
      <c r="B98" s="103">
        <f t="shared" si="36"/>
        <v>0</v>
      </c>
      <c r="C98" s="103">
        <f t="shared" si="37"/>
        <v>30727095.120000001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30727095.120000001</v>
      </c>
      <c r="L98" s="102">
        <f t="shared" si="40"/>
        <v>30727095.120000001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5.95" hidden="1" customHeight="1" thickTop="1" thickBot="1" x14ac:dyDescent="0.25">
      <c r="A99" s="52" t="s">
        <v>118</v>
      </c>
      <c r="B99" s="103">
        <f t="shared" si="36"/>
        <v>7297730.9700000007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>
        <v>460939.73</v>
      </c>
      <c r="Q99" s="102"/>
      <c r="R99" s="102">
        <f t="shared" si="42"/>
        <v>460939.73</v>
      </c>
      <c r="S99" s="102">
        <v>559981.91</v>
      </c>
      <c r="T99" s="102"/>
      <c r="U99" s="102">
        <f t="shared" si="43"/>
        <v>559981.91</v>
      </c>
      <c r="V99" s="102">
        <v>67479.179999999993</v>
      </c>
      <c r="W99" s="102"/>
      <c r="X99" s="102">
        <f t="shared" si="44"/>
        <v>67479.179999999993</v>
      </c>
      <c r="Y99" s="102">
        <v>4980371.55</v>
      </c>
      <c r="Z99" s="102"/>
      <c r="AA99" s="102">
        <f t="shared" si="45"/>
        <v>4980371.55</v>
      </c>
      <c r="AB99" s="102"/>
      <c r="AC99" s="102"/>
      <c r="AD99" s="102">
        <f t="shared" si="46"/>
        <v>0</v>
      </c>
      <c r="AE99" s="102">
        <v>311666.99</v>
      </c>
      <c r="AF99" s="102"/>
      <c r="AG99" s="102">
        <f t="shared" si="47"/>
        <v>311666.99</v>
      </c>
      <c r="AH99" s="102">
        <v>917291.61</v>
      </c>
      <c r="AI99" s="102"/>
      <c r="AJ99" s="108">
        <f t="shared" si="48"/>
        <v>917291.61</v>
      </c>
    </row>
    <row r="100" spans="1:36" ht="15.95" hidden="1" customHeight="1" thickTop="1" thickBot="1" x14ac:dyDescent="0.25">
      <c r="A100" s="52" t="s">
        <v>114</v>
      </c>
      <c r="B100" s="103">
        <f t="shared" si="36"/>
        <v>12777788.230000002</v>
      </c>
      <c r="C100" s="103">
        <f t="shared" si="37"/>
        <v>0</v>
      </c>
      <c r="D100" s="102"/>
      <c r="E100" s="102"/>
      <c r="F100" s="102">
        <f t="shared" si="38"/>
        <v>0</v>
      </c>
      <c r="G100" s="102">
        <v>8403693.3100000005</v>
      </c>
      <c r="H100" s="102"/>
      <c r="I100" s="102">
        <f t="shared" si="39"/>
        <v>8403693.3100000005</v>
      </c>
      <c r="J100" s="102"/>
      <c r="K100" s="102"/>
      <c r="L100" s="102">
        <f t="shared" si="40"/>
        <v>0</v>
      </c>
      <c r="M100" s="102">
        <v>660</v>
      </c>
      <c r="N100" s="102"/>
      <c r="O100" s="102">
        <f t="shared" si="41"/>
        <v>660</v>
      </c>
      <c r="P100" s="102">
        <v>3380357.17</v>
      </c>
      <c r="Q100" s="102"/>
      <c r="R100" s="102">
        <f t="shared" si="42"/>
        <v>3380357.17</v>
      </c>
      <c r="S100" s="102">
        <v>413622.8</v>
      </c>
      <c r="T100" s="102"/>
      <c r="U100" s="102">
        <f t="shared" si="43"/>
        <v>413622.8</v>
      </c>
      <c r="V100" s="102">
        <v>497174.55</v>
      </c>
      <c r="W100" s="102"/>
      <c r="X100" s="102">
        <f t="shared" si="44"/>
        <v>497174.55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>
        <v>22947.72</v>
      </c>
      <c r="AF100" s="102"/>
      <c r="AG100" s="102">
        <f t="shared" si="47"/>
        <v>22947.72</v>
      </c>
      <c r="AH100" s="102">
        <v>59332.68</v>
      </c>
      <c r="AI100" s="102"/>
      <c r="AJ100" s="108">
        <f t="shared" si="48"/>
        <v>59332.68</v>
      </c>
    </row>
    <row r="101" spans="1:36" ht="15.95" hidden="1" customHeight="1" thickTop="1" thickBot="1" x14ac:dyDescent="0.25">
      <c r="A101" s="52" t="s">
        <v>116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5.95" hidden="1" customHeight="1" thickTop="1" thickBot="1" x14ac:dyDescent="0.25">
      <c r="A102" s="52" t="s">
        <v>121</v>
      </c>
      <c r="B102" s="103">
        <f t="shared" si="36"/>
        <v>1600701.31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>
        <v>40110.1</v>
      </c>
      <c r="Q102" s="102"/>
      <c r="R102" s="102">
        <f t="shared" si="42"/>
        <v>40110.1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>
        <v>783791.93</v>
      </c>
      <c r="Z102" s="102"/>
      <c r="AA102" s="102">
        <f t="shared" si="45"/>
        <v>783791.93</v>
      </c>
      <c r="AB102" s="102"/>
      <c r="AC102" s="102"/>
      <c r="AD102" s="102">
        <f t="shared" si="46"/>
        <v>0</v>
      </c>
      <c r="AE102" s="102">
        <v>718593.63</v>
      </c>
      <c r="AF102" s="102"/>
      <c r="AG102" s="102">
        <f t="shared" si="47"/>
        <v>718593.63</v>
      </c>
      <c r="AH102" s="102">
        <v>58205.65</v>
      </c>
      <c r="AI102" s="102"/>
      <c r="AJ102" s="108">
        <f t="shared" si="48"/>
        <v>58205.65</v>
      </c>
    </row>
    <row r="103" spans="1:36" ht="15.95" hidden="1" customHeight="1" thickTop="1" thickBot="1" x14ac:dyDescent="0.25">
      <c r="A103" s="52" t="s">
        <v>123</v>
      </c>
      <c r="B103" s="103">
        <f t="shared" si="36"/>
        <v>173363.79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>
        <v>173363.79</v>
      </c>
      <c r="Z103" s="102"/>
      <c r="AA103" s="102">
        <f t="shared" si="45"/>
        <v>173363.79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5.95" hidden="1" customHeight="1" thickTop="1" thickBot="1" x14ac:dyDescent="0.25">
      <c r="A104" s="52" t="s">
        <v>100</v>
      </c>
      <c r="B104" s="103">
        <f t="shared" si="36"/>
        <v>2756330.04</v>
      </c>
      <c r="C104" s="103">
        <f t="shared" si="37"/>
        <v>53707780.229999997</v>
      </c>
      <c r="D104" s="102"/>
      <c r="E104" s="102"/>
      <c r="F104" s="102">
        <f t="shared" si="38"/>
        <v>0</v>
      </c>
      <c r="G104" s="102">
        <v>2589104.13</v>
      </c>
      <c r="H104" s="102"/>
      <c r="I104" s="102">
        <f t="shared" si="39"/>
        <v>2589104.13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v>53707780.229999997</v>
      </c>
      <c r="AD104" s="102">
        <f t="shared" si="46"/>
        <v>53707780.229999997</v>
      </c>
      <c r="AE104" s="102"/>
      <c r="AF104" s="102"/>
      <c r="AG104" s="102">
        <f t="shared" si="47"/>
        <v>0</v>
      </c>
      <c r="AH104" s="102">
        <v>167225.91</v>
      </c>
      <c r="AI104" s="102"/>
      <c r="AJ104" s="108">
        <f t="shared" si="48"/>
        <v>167225.91</v>
      </c>
    </row>
    <row r="105" spans="1:36" ht="15.95" hidden="1" customHeight="1" thickTop="1" thickBot="1" x14ac:dyDescent="0.25">
      <c r="A105" s="52" t="s">
        <v>106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38"/>
        <v>0</v>
      </c>
      <c r="G105" s="102">
        <v>30548892</v>
      </c>
      <c r="H105" s="102"/>
      <c r="I105" s="102">
        <f t="shared" si="39"/>
        <v>30548892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>
        <v>1500534.49</v>
      </c>
      <c r="AF105" s="102"/>
      <c r="AG105" s="102">
        <f t="shared" si="47"/>
        <v>1500534.49</v>
      </c>
      <c r="AH105" s="102"/>
      <c r="AI105" s="102"/>
      <c r="AJ105" s="108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5">
        <f t="shared" si="49"/>
        <v>237444891.03999999</v>
      </c>
    </row>
    <row r="107" spans="1:36" ht="13.5" hidden="1" thickTop="1" x14ac:dyDescent="0.2">
      <c r="A107" s="146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1">
        <f>(C106/B109*100)</f>
        <v>33.155625822166655</v>
      </c>
      <c r="C108" s="191"/>
      <c r="D108" s="191">
        <f>(E106/D109*100)</f>
        <v>7.4354666739186905</v>
      </c>
      <c r="E108" s="191"/>
      <c r="F108" s="36"/>
      <c r="G108" s="191">
        <f>(H106/G109*100)</f>
        <v>54.240616590887569</v>
      </c>
      <c r="H108" s="191"/>
      <c r="I108" s="36"/>
      <c r="J108" s="191">
        <f>(K106/J109*100)</f>
        <v>99.913680525281194</v>
      </c>
      <c r="K108" s="191"/>
      <c r="L108" s="36"/>
      <c r="M108" s="191">
        <f>(N106/M109*100)</f>
        <v>3.9161741284358493</v>
      </c>
      <c r="N108" s="191"/>
      <c r="O108" s="36"/>
      <c r="P108" s="191">
        <f>(Q106/P109*100)</f>
        <v>1.6425839753195812</v>
      </c>
      <c r="Q108" s="191"/>
      <c r="R108" s="36"/>
      <c r="S108" s="191">
        <f>(T106/S109*100)</f>
        <v>2.3815997427724884E-6</v>
      </c>
      <c r="T108" s="191"/>
      <c r="U108" s="36"/>
      <c r="V108" s="191">
        <f>(W106/V109*100)</f>
        <v>2.1003301404802617</v>
      </c>
      <c r="W108" s="191"/>
      <c r="X108" s="36"/>
      <c r="Y108" s="191">
        <f>(Z106/Y109*100)</f>
        <v>0.35044381438334321</v>
      </c>
      <c r="Z108" s="191"/>
      <c r="AA108" s="36"/>
      <c r="AB108" s="191">
        <f>(AC106/AB109*100)</f>
        <v>100</v>
      </c>
      <c r="AC108" s="191"/>
      <c r="AD108" s="36"/>
      <c r="AE108" s="191">
        <f>(AF106/AE109*100)</f>
        <v>0.48427620850179193</v>
      </c>
      <c r="AF108" s="191"/>
      <c r="AG108" s="36"/>
      <c r="AH108" s="191">
        <f>(AI106/AH109*100)</f>
        <v>1.1795862432467186</v>
      </c>
      <c r="AI108" s="191"/>
      <c r="AJ108" s="36"/>
    </row>
    <row r="109" spans="1:36" hidden="1" x14ac:dyDescent="0.2">
      <c r="A109" s="5" t="s">
        <v>39</v>
      </c>
      <c r="B109" s="195">
        <f>(B106+C106)</f>
        <v>6375206976.6899986</v>
      </c>
      <c r="C109" s="194"/>
      <c r="D109" s="195">
        <f>(D106+E106)</f>
        <v>30086679.130000003</v>
      </c>
      <c r="E109" s="194"/>
      <c r="F109" s="37"/>
      <c r="G109" s="195">
        <f>(G106+H106)</f>
        <v>895842006.00999987</v>
      </c>
      <c r="H109" s="194"/>
      <c r="I109" s="37"/>
      <c r="J109" s="195">
        <f>(J106+K106)</f>
        <v>1529834031.4299998</v>
      </c>
      <c r="K109" s="194"/>
      <c r="L109" s="37"/>
      <c r="M109" s="195">
        <f>(M106+N106)</f>
        <v>61735471.679999992</v>
      </c>
      <c r="N109" s="194"/>
      <c r="O109" s="37"/>
      <c r="P109" s="195">
        <f>(P106+Q106)</f>
        <v>1923239866.8599997</v>
      </c>
      <c r="Q109" s="194"/>
      <c r="R109" s="37"/>
      <c r="S109" s="195">
        <f>(S106+T106)</f>
        <v>22253949.330000006</v>
      </c>
      <c r="T109" s="194"/>
      <c r="U109" s="37"/>
      <c r="V109" s="195">
        <f>(V106+W106)</f>
        <v>42602851.939999998</v>
      </c>
      <c r="W109" s="194"/>
      <c r="X109" s="37"/>
      <c r="Y109" s="195">
        <f>(Y106+Z106)</f>
        <v>1477280202.28</v>
      </c>
      <c r="Z109" s="194"/>
      <c r="AA109" s="37"/>
      <c r="AB109" s="195">
        <f>(AB106+AC106)</f>
        <v>53707780.229999997</v>
      </c>
      <c r="AC109" s="194"/>
      <c r="AD109" s="37"/>
      <c r="AE109" s="195">
        <f>(AE106+AF106)</f>
        <v>101179246.75999998</v>
      </c>
      <c r="AF109" s="194"/>
      <c r="AG109" s="37"/>
      <c r="AH109" s="195">
        <f>(AH106+AI106)</f>
        <v>237444891.04000002</v>
      </c>
      <c r="AI109" s="194"/>
      <c r="AJ109" s="37"/>
    </row>
    <row r="110" spans="1:36" hidden="1" x14ac:dyDescent="0.2">
      <c r="A110" s="5" t="s">
        <v>40</v>
      </c>
      <c r="B110" s="191">
        <f>SUM(D110:AI110)</f>
        <v>100.00000000000001</v>
      </c>
      <c r="C110" s="194"/>
      <c r="D110" s="191">
        <f>(D109/B109*100)</f>
        <v>0.47193258571851066</v>
      </c>
      <c r="E110" s="191"/>
      <c r="F110" s="36"/>
      <c r="G110" s="191">
        <f>(G109/B109*100)</f>
        <v>14.05196739941956</v>
      </c>
      <c r="H110" s="191"/>
      <c r="I110" s="36"/>
      <c r="J110" s="191">
        <f>(J109/B109*100)</f>
        <v>23.996617474908842</v>
      </c>
      <c r="K110" s="191"/>
      <c r="L110" s="36"/>
      <c r="M110" s="191">
        <f>(M109/B109*100)</f>
        <v>0.96836811582316629</v>
      </c>
      <c r="N110" s="191"/>
      <c r="O110" s="36"/>
      <c r="P110" s="191">
        <f>(P109/B109*100)</f>
        <v>30.167489053956082</v>
      </c>
      <c r="Q110" s="191"/>
      <c r="R110" s="36"/>
      <c r="S110" s="191">
        <f>(S109/B109*100)</f>
        <v>0.349070224878475</v>
      </c>
      <c r="T110" s="191"/>
      <c r="U110" s="36"/>
      <c r="V110" s="191">
        <f>(V109/B109*100)</f>
        <v>0.66825833413363711</v>
      </c>
      <c r="W110" s="191"/>
      <c r="X110" s="36"/>
      <c r="Y110" s="191">
        <f>(Y109/B109*100)</f>
        <v>23.172270448339269</v>
      </c>
      <c r="Z110" s="191"/>
      <c r="AA110" s="36"/>
      <c r="AB110" s="191">
        <f>(AB109/B109*100)</f>
        <v>0.84244763231020658</v>
      </c>
      <c r="AC110" s="191"/>
      <c r="AD110" s="36"/>
      <c r="AE110" s="191">
        <f>(AE109/B109*100)</f>
        <v>1.587073911952144</v>
      </c>
      <c r="AF110" s="191"/>
      <c r="AG110" s="36"/>
      <c r="AH110" s="191">
        <f>(AH109/B109*100)</f>
        <v>3.7245048185601211</v>
      </c>
      <c r="AI110" s="191"/>
      <c r="AJ110" s="36"/>
    </row>
    <row r="111" spans="1:36" hidden="1" x14ac:dyDescent="0.2">
      <c r="A111" s="111" t="s">
        <v>94</v>
      </c>
      <c r="D111" s="41"/>
    </row>
    <row r="112" spans="1:36" hidden="1" x14ac:dyDescent="0.2">
      <c r="A112" s="162"/>
      <c r="B112" s="162"/>
      <c r="C112" s="177"/>
      <c r="D112" s="162"/>
      <c r="E112" s="162"/>
      <c r="F112" s="162"/>
      <c r="G112" s="162"/>
    </row>
    <row r="113" spans="1:36" hidden="1" x14ac:dyDescent="0.2">
      <c r="A113" s="162"/>
      <c r="B113" s="162"/>
      <c r="C113" s="41"/>
    </row>
    <row r="114" spans="1:36" hidden="1" x14ac:dyDescent="0.2">
      <c r="A114" s="111"/>
      <c r="D114" s="41"/>
    </row>
    <row r="115" spans="1:36" hidden="1" x14ac:dyDescent="0.2">
      <c r="A115" s="111"/>
      <c r="D115" s="41"/>
    </row>
    <row r="116" spans="1:36" hidden="1" x14ac:dyDescent="0.2">
      <c r="A116" s="111"/>
      <c r="D116" s="41"/>
    </row>
    <row r="117" spans="1:36" hidden="1" x14ac:dyDescent="0.2">
      <c r="A117" s="111"/>
      <c r="D117" s="41"/>
    </row>
    <row r="118" spans="1:36" ht="12" hidden="1" customHeight="1" x14ac:dyDescent="0.2"/>
    <row r="119" spans="1:36" ht="20.25" hidden="1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hidden="1" x14ac:dyDescent="0.2">
      <c r="A121" s="198" t="s">
        <v>127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2" t="s">
        <v>109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3" t="s">
        <v>0</v>
      </c>
      <c r="C125" s="193"/>
      <c r="D125" s="193" t="s">
        <v>12</v>
      </c>
      <c r="E125" s="193"/>
      <c r="F125" s="158"/>
      <c r="G125" s="193" t="s">
        <v>13</v>
      </c>
      <c r="H125" s="193"/>
      <c r="I125" s="158"/>
      <c r="J125" s="193" t="s">
        <v>14</v>
      </c>
      <c r="K125" s="193"/>
      <c r="L125" s="158"/>
      <c r="M125" s="193" t="s">
        <v>15</v>
      </c>
      <c r="N125" s="193"/>
      <c r="O125" s="158"/>
      <c r="P125" s="193" t="s">
        <v>27</v>
      </c>
      <c r="Q125" s="193"/>
      <c r="R125" s="158"/>
      <c r="S125" s="193" t="s">
        <v>35</v>
      </c>
      <c r="T125" s="193"/>
      <c r="U125" s="158"/>
      <c r="V125" s="193" t="s">
        <v>16</v>
      </c>
      <c r="W125" s="193"/>
      <c r="X125" s="158"/>
      <c r="Y125" s="193" t="s">
        <v>68</v>
      </c>
      <c r="Z125" s="193"/>
      <c r="AA125" s="158"/>
      <c r="AB125" s="193" t="s">
        <v>34</v>
      </c>
      <c r="AC125" s="193"/>
      <c r="AD125" s="158"/>
      <c r="AE125" s="193" t="s">
        <v>17</v>
      </c>
      <c r="AF125" s="193"/>
      <c r="AG125" s="158"/>
      <c r="AH125" s="193" t="s">
        <v>18</v>
      </c>
      <c r="AI125" s="193"/>
      <c r="AJ125" s="74"/>
    </row>
    <row r="126" spans="1:36" ht="25.5" hidden="1" thickTop="1" thickBot="1" x14ac:dyDescent="0.25">
      <c r="A126" s="197"/>
      <c r="B126" s="158" t="s">
        <v>28</v>
      </c>
      <c r="C126" s="158" t="s">
        <v>25</v>
      </c>
      <c r="D126" s="158" t="s">
        <v>28</v>
      </c>
      <c r="E126" s="158" t="s">
        <v>25</v>
      </c>
      <c r="F126" s="158"/>
      <c r="G126" s="158" t="s">
        <v>28</v>
      </c>
      <c r="H126" s="158" t="s">
        <v>25</v>
      </c>
      <c r="I126" s="158"/>
      <c r="J126" s="158" t="s">
        <v>28</v>
      </c>
      <c r="K126" s="158" t="s">
        <v>25</v>
      </c>
      <c r="L126" s="158"/>
      <c r="M126" s="158" t="s">
        <v>28</v>
      </c>
      <c r="N126" s="158" t="s">
        <v>25</v>
      </c>
      <c r="O126" s="158"/>
      <c r="P126" s="158" t="s">
        <v>28</v>
      </c>
      <c r="Q126" s="158" t="s">
        <v>25</v>
      </c>
      <c r="R126" s="158"/>
      <c r="S126" s="158" t="s">
        <v>28</v>
      </c>
      <c r="T126" s="158" t="s">
        <v>25</v>
      </c>
      <c r="U126" s="158"/>
      <c r="V126" s="158" t="s">
        <v>28</v>
      </c>
      <c r="W126" s="158" t="s">
        <v>25</v>
      </c>
      <c r="X126" s="158"/>
      <c r="Y126" s="158" t="s">
        <v>28</v>
      </c>
      <c r="Z126" s="158" t="s">
        <v>25</v>
      </c>
      <c r="AA126" s="158"/>
      <c r="AB126" s="158" t="s">
        <v>28</v>
      </c>
      <c r="AC126" s="158" t="s">
        <v>25</v>
      </c>
      <c r="AD126" s="158"/>
      <c r="AE126" s="158" t="s">
        <v>28</v>
      </c>
      <c r="AF126" s="158" t="s">
        <v>25</v>
      </c>
      <c r="AG126" s="158"/>
      <c r="AH126" s="158" t="s">
        <v>28</v>
      </c>
      <c r="AI126" s="158" t="s">
        <v>25</v>
      </c>
      <c r="AJ126" s="74"/>
    </row>
    <row r="127" spans="1:36" ht="15.95" hidden="1" customHeight="1" thickTop="1" thickBot="1" x14ac:dyDescent="0.25">
      <c r="A127" s="102" t="s">
        <v>87</v>
      </c>
      <c r="B127" s="103">
        <f t="shared" ref="B127:B163" si="50">(D127+G127+J127+M127+P127+S127+V127+Y127+AB127+AE127+AH127)</f>
        <v>1133194583.1400001</v>
      </c>
      <c r="C127" s="103">
        <f t="shared" ref="C127:C163" si="51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5.95" hidden="1" customHeight="1" thickTop="1" thickBot="1" x14ac:dyDescent="0.25">
      <c r="A128" s="52" t="s">
        <v>117</v>
      </c>
      <c r="B128" s="103">
        <f t="shared" si="50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52">+D128+E128</f>
        <v>8262026.21</v>
      </c>
      <c r="G128" s="102">
        <v>117910672.04000001</v>
      </c>
      <c r="H128" s="102">
        <v>70158286.060000002</v>
      </c>
      <c r="I128" s="102">
        <f t="shared" ref="I128:I164" si="53">+G128+H128</f>
        <v>188068958.10000002</v>
      </c>
      <c r="J128" s="102"/>
      <c r="K128" s="102">
        <v>17189465.350000001</v>
      </c>
      <c r="L128" s="102">
        <f t="shared" ref="L128:L164" si="54">+J128+K128</f>
        <v>17189465.350000001</v>
      </c>
      <c r="M128" s="102">
        <v>2320604.86</v>
      </c>
      <c r="N128" s="102">
        <v>1326617.04</v>
      </c>
      <c r="O128" s="102">
        <f t="shared" ref="O128:O164" si="55">+M128+N128</f>
        <v>3647221.9</v>
      </c>
      <c r="P128" s="102">
        <v>294473358.20999998</v>
      </c>
      <c r="Q128" s="102">
        <v>2712239.2</v>
      </c>
      <c r="R128" s="102">
        <f t="shared" ref="R128:R164" si="56">+P128+Q128</f>
        <v>297185597.40999997</v>
      </c>
      <c r="S128" s="102">
        <v>24590378.870000001</v>
      </c>
      <c r="T128" s="102"/>
      <c r="U128" s="102">
        <f t="shared" ref="U128:U164" si="57">+S128+T128</f>
        <v>24590378.870000001</v>
      </c>
      <c r="V128" s="102">
        <v>5357178.2300000004</v>
      </c>
      <c r="W128" s="102">
        <v>16244.78</v>
      </c>
      <c r="X128" s="102">
        <f t="shared" ref="X128:X164" si="58">+V128+W128</f>
        <v>5373423.0100000007</v>
      </c>
      <c r="Y128" s="102">
        <v>248347927.96000001</v>
      </c>
      <c r="Z128" s="102">
        <v>653620.71</v>
      </c>
      <c r="AA128" s="102">
        <f t="shared" ref="AA128:AA164" si="59">+Y128+Z128</f>
        <v>249001548.67000002</v>
      </c>
      <c r="AB128" s="102"/>
      <c r="AC128" s="102"/>
      <c r="AD128" s="102">
        <f t="shared" ref="AD128:AD164" si="60">+AB128+AC128</f>
        <v>0</v>
      </c>
      <c r="AE128" s="102">
        <v>13036055.83</v>
      </c>
      <c r="AF128" s="102"/>
      <c r="AG128" s="102">
        <f t="shared" ref="AG128:AG164" si="61">+AE128+AF128</f>
        <v>13036055.83</v>
      </c>
      <c r="AH128" s="102">
        <v>38582509.25</v>
      </c>
      <c r="AI128" s="102">
        <v>6204599.0300000003</v>
      </c>
      <c r="AJ128" s="108">
        <f t="shared" ref="AJ128:AJ164" si="62">AH128+AI128</f>
        <v>44787108.280000001</v>
      </c>
    </row>
    <row r="129" spans="1:36" ht="15.95" hidden="1" customHeight="1" thickTop="1" thickBot="1" x14ac:dyDescent="0.25">
      <c r="A129" s="52" t="s">
        <v>96</v>
      </c>
      <c r="B129" s="103">
        <f t="shared" si="50"/>
        <v>506329626.75</v>
      </c>
      <c r="C129" s="103">
        <f t="shared" si="51"/>
        <v>130217077.97000001</v>
      </c>
      <c r="D129" s="102">
        <v>2480924.36</v>
      </c>
      <c r="E129" s="102"/>
      <c r="F129" s="102">
        <f t="shared" si="52"/>
        <v>2480924.36</v>
      </c>
      <c r="G129" s="102">
        <v>76208791.150000006</v>
      </c>
      <c r="H129" s="102">
        <v>84061698.25</v>
      </c>
      <c r="I129" s="102">
        <f t="shared" si="53"/>
        <v>160270489.40000001</v>
      </c>
      <c r="J129" s="102"/>
      <c r="K129" s="102">
        <v>23482735.219999999</v>
      </c>
      <c r="L129" s="102">
        <f t="shared" si="54"/>
        <v>23482735.219999999</v>
      </c>
      <c r="M129" s="102">
        <v>13102563.01</v>
      </c>
      <c r="N129" s="102">
        <v>450012.62</v>
      </c>
      <c r="O129" s="102">
        <f t="shared" si="55"/>
        <v>13552575.629999999</v>
      </c>
      <c r="P129" s="102">
        <v>173837243.87</v>
      </c>
      <c r="Q129" s="102">
        <v>20961615.219999999</v>
      </c>
      <c r="R129" s="102">
        <f t="shared" si="56"/>
        <v>194798859.09</v>
      </c>
      <c r="S129" s="102">
        <v>469963.76</v>
      </c>
      <c r="T129" s="102"/>
      <c r="U129" s="102">
        <f t="shared" si="57"/>
        <v>469963.76</v>
      </c>
      <c r="V129" s="102">
        <v>4766174.5</v>
      </c>
      <c r="W129" s="102">
        <v>34858.949999999997</v>
      </c>
      <c r="X129" s="102">
        <f t="shared" si="58"/>
        <v>4801033.45</v>
      </c>
      <c r="Y129" s="102">
        <v>194478400</v>
      </c>
      <c r="Z129" s="102">
        <v>535151.01</v>
      </c>
      <c r="AA129" s="102">
        <f t="shared" si="59"/>
        <v>195013551.00999999</v>
      </c>
      <c r="AB129" s="102"/>
      <c r="AC129" s="102"/>
      <c r="AD129" s="102">
        <f t="shared" si="60"/>
        <v>0</v>
      </c>
      <c r="AE129" s="102">
        <v>10705476.189999999</v>
      </c>
      <c r="AF129" s="102">
        <v>27944.61</v>
      </c>
      <c r="AG129" s="102">
        <f t="shared" si="61"/>
        <v>10733420.799999999</v>
      </c>
      <c r="AH129" s="102">
        <v>30280089.91</v>
      </c>
      <c r="AI129" s="102">
        <v>663062.09</v>
      </c>
      <c r="AJ129" s="108">
        <f t="shared" si="62"/>
        <v>30943152</v>
      </c>
    </row>
    <row r="130" spans="1:36" ht="15.95" hidden="1" customHeight="1" thickTop="1" thickBot="1" x14ac:dyDescent="0.25">
      <c r="A130" s="52" t="s">
        <v>93</v>
      </c>
      <c r="B130" s="103">
        <f t="shared" si="50"/>
        <v>437522155.46999997</v>
      </c>
      <c r="C130" s="103">
        <f t="shared" si="51"/>
        <v>19795509.899999999</v>
      </c>
      <c r="D130" s="102">
        <v>996545.47</v>
      </c>
      <c r="E130" s="102">
        <v>591.14</v>
      </c>
      <c r="F130" s="102">
        <f t="shared" si="52"/>
        <v>997136.61</v>
      </c>
      <c r="G130" s="102">
        <v>15134144.279999999</v>
      </c>
      <c r="H130" s="102">
        <v>10994.8</v>
      </c>
      <c r="I130" s="102">
        <f t="shared" si="53"/>
        <v>15145139.08</v>
      </c>
      <c r="J130" s="102">
        <v>386841.18</v>
      </c>
      <c r="K130" s="102">
        <v>7506739.7199999997</v>
      </c>
      <c r="L130" s="102">
        <f t="shared" si="54"/>
        <v>7893580.8999999994</v>
      </c>
      <c r="M130" s="102">
        <v>5688688.1600000001</v>
      </c>
      <c r="N130" s="102">
        <v>383078</v>
      </c>
      <c r="O130" s="102">
        <f t="shared" si="55"/>
        <v>6071766.1600000001</v>
      </c>
      <c r="P130" s="102">
        <v>180047330.84999999</v>
      </c>
      <c r="Q130" s="102">
        <v>7304591.4299999997</v>
      </c>
      <c r="R130" s="102">
        <f t="shared" si="56"/>
        <v>187351922.28</v>
      </c>
      <c r="S130" s="102">
        <v>8444012.7100000009</v>
      </c>
      <c r="T130" s="102"/>
      <c r="U130" s="102">
        <f t="shared" si="57"/>
        <v>8444012.7100000009</v>
      </c>
      <c r="V130" s="102">
        <v>11988851.609999999</v>
      </c>
      <c r="W130" s="102">
        <v>557952.43000000005</v>
      </c>
      <c r="X130" s="102">
        <f t="shared" si="58"/>
        <v>12546804.039999999</v>
      </c>
      <c r="Y130" s="102">
        <v>121559385</v>
      </c>
      <c r="Z130" s="102">
        <v>1772969.8</v>
      </c>
      <c r="AA130" s="102">
        <f t="shared" si="59"/>
        <v>123332354.8</v>
      </c>
      <c r="AB130" s="102"/>
      <c r="AC130" s="102"/>
      <c r="AD130" s="102">
        <f t="shared" si="60"/>
        <v>0</v>
      </c>
      <c r="AE130" s="102">
        <v>8814722.4499999993</v>
      </c>
      <c r="AF130" s="102">
        <v>1381969.81</v>
      </c>
      <c r="AG130" s="102">
        <f t="shared" si="61"/>
        <v>10196692.26</v>
      </c>
      <c r="AH130" s="102">
        <v>84461633.760000005</v>
      </c>
      <c r="AI130" s="102">
        <v>876622.77</v>
      </c>
      <c r="AJ130" s="108">
        <f t="shared" si="62"/>
        <v>85338256.530000001</v>
      </c>
    </row>
    <row r="131" spans="1:36" ht="15.95" hidden="1" customHeight="1" thickTop="1" thickBot="1" x14ac:dyDescent="0.25">
      <c r="A131" s="52" t="s">
        <v>88</v>
      </c>
      <c r="B131" s="103">
        <f t="shared" si="50"/>
        <v>307913009.60000002</v>
      </c>
      <c r="C131" s="103">
        <f t="shared" si="51"/>
        <v>45576258.350000009</v>
      </c>
      <c r="D131" s="102">
        <v>283293.33</v>
      </c>
      <c r="E131" s="102"/>
      <c r="F131" s="102">
        <f t="shared" si="52"/>
        <v>283293.33</v>
      </c>
      <c r="G131" s="102">
        <v>18476601.420000002</v>
      </c>
      <c r="H131" s="102"/>
      <c r="I131" s="102">
        <f t="shared" si="53"/>
        <v>18476601.420000002</v>
      </c>
      <c r="J131" s="102">
        <v>9914.25</v>
      </c>
      <c r="K131" s="102">
        <v>44806852.43</v>
      </c>
      <c r="L131" s="102">
        <f t="shared" si="54"/>
        <v>44816766.68</v>
      </c>
      <c r="M131" s="102">
        <v>4604954.1399999997</v>
      </c>
      <c r="N131" s="102">
        <v>57414.25</v>
      </c>
      <c r="O131" s="102">
        <f t="shared" si="55"/>
        <v>4662368.3899999997</v>
      </c>
      <c r="P131" s="102">
        <v>121952841.09</v>
      </c>
      <c r="Q131" s="102">
        <v>542431.84</v>
      </c>
      <c r="R131" s="102">
        <f t="shared" si="56"/>
        <v>122495272.93000001</v>
      </c>
      <c r="S131" s="102">
        <v>1462733.34</v>
      </c>
      <c r="T131" s="102"/>
      <c r="U131" s="102">
        <f t="shared" si="57"/>
        <v>1462733.34</v>
      </c>
      <c r="V131" s="102">
        <v>4759357.53</v>
      </c>
      <c r="W131" s="102"/>
      <c r="X131" s="102">
        <f t="shared" si="58"/>
        <v>4759357.53</v>
      </c>
      <c r="Y131" s="102">
        <v>127071135.61</v>
      </c>
      <c r="Z131" s="102">
        <v>145940.56</v>
      </c>
      <c r="AA131" s="102">
        <f t="shared" si="59"/>
        <v>127217076.17</v>
      </c>
      <c r="AB131" s="102"/>
      <c r="AC131" s="102"/>
      <c r="AD131" s="102">
        <f t="shared" si="60"/>
        <v>0</v>
      </c>
      <c r="AE131" s="102">
        <v>6064191.96</v>
      </c>
      <c r="AF131" s="102"/>
      <c r="AG131" s="102">
        <f t="shared" si="61"/>
        <v>6064191.96</v>
      </c>
      <c r="AH131" s="102">
        <v>23227986.93</v>
      </c>
      <c r="AI131" s="102">
        <v>23619.27</v>
      </c>
      <c r="AJ131" s="108">
        <f t="shared" si="62"/>
        <v>23251606.199999999</v>
      </c>
    </row>
    <row r="132" spans="1:36" ht="15.95" hidden="1" customHeight="1" thickTop="1" thickBot="1" x14ac:dyDescent="0.25">
      <c r="A132" s="52" t="s">
        <v>125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5.95" hidden="1" customHeight="1" thickTop="1" thickBot="1" x14ac:dyDescent="0.25">
      <c r="A133" s="52" t="s">
        <v>90</v>
      </c>
      <c r="B133" s="103">
        <f t="shared" si="50"/>
        <v>88697350.000000015</v>
      </c>
      <c r="C133" s="103">
        <f t="shared" si="51"/>
        <v>1477291.46</v>
      </c>
      <c r="D133" s="102"/>
      <c r="E133" s="102"/>
      <c r="F133" s="102">
        <f t="shared" si="52"/>
        <v>0</v>
      </c>
      <c r="G133" s="102">
        <v>34439.06</v>
      </c>
      <c r="H133" s="102"/>
      <c r="I133" s="102">
        <f t="shared" si="53"/>
        <v>34439.06</v>
      </c>
      <c r="J133" s="102"/>
      <c r="K133" s="102"/>
      <c r="L133" s="102">
        <f t="shared" si="54"/>
        <v>0</v>
      </c>
      <c r="M133" s="102">
        <v>499.34</v>
      </c>
      <c r="N133" s="102"/>
      <c r="O133" s="102">
        <f t="shared" si="55"/>
        <v>499.34</v>
      </c>
      <c r="P133" s="102">
        <v>7535715.3899999997</v>
      </c>
      <c r="Q133" s="102">
        <v>1163169.9099999999</v>
      </c>
      <c r="R133" s="102">
        <f t="shared" si="56"/>
        <v>8698885.2999999989</v>
      </c>
      <c r="S133" s="102">
        <v>391417.84</v>
      </c>
      <c r="T133" s="102"/>
      <c r="U133" s="102">
        <f t="shared" si="57"/>
        <v>391417.84</v>
      </c>
      <c r="V133" s="102">
        <v>50779.94</v>
      </c>
      <c r="W133" s="102"/>
      <c r="X133" s="102">
        <f t="shared" si="58"/>
        <v>50779.94</v>
      </c>
      <c r="Y133" s="102">
        <v>75780144.950000003</v>
      </c>
      <c r="Z133" s="102">
        <v>244166.67</v>
      </c>
      <c r="AA133" s="102">
        <f t="shared" si="59"/>
        <v>76024311.620000005</v>
      </c>
      <c r="AB133" s="102"/>
      <c r="AC133" s="102"/>
      <c r="AD133" s="102">
        <f t="shared" si="60"/>
        <v>0</v>
      </c>
      <c r="AE133" s="102">
        <v>624934.29</v>
      </c>
      <c r="AF133" s="102">
        <v>562.52</v>
      </c>
      <c r="AG133" s="102">
        <f t="shared" si="61"/>
        <v>625496.81000000006</v>
      </c>
      <c r="AH133" s="102">
        <v>4279419.1900000004</v>
      </c>
      <c r="AI133" s="102">
        <v>69392.36</v>
      </c>
      <c r="AJ133" s="108">
        <f t="shared" si="62"/>
        <v>4348811.5500000007</v>
      </c>
    </row>
    <row r="134" spans="1:36" ht="15.95" hidden="1" customHeight="1" thickTop="1" thickBot="1" x14ac:dyDescent="0.25">
      <c r="A134" s="52" t="s">
        <v>122</v>
      </c>
      <c r="B134" s="103">
        <f t="shared" si="50"/>
        <v>15505792.41</v>
      </c>
      <c r="C134" s="103">
        <f t="shared" si="51"/>
        <v>97658401.459999993</v>
      </c>
      <c r="D134" s="102"/>
      <c r="E134" s="102"/>
      <c r="F134" s="102">
        <f t="shared" si="52"/>
        <v>0</v>
      </c>
      <c r="G134" s="102">
        <v>2401266.04</v>
      </c>
      <c r="H134" s="102">
        <v>97658401.459999993</v>
      </c>
      <c r="I134" s="102">
        <f t="shared" si="53"/>
        <v>100059667.5</v>
      </c>
      <c r="J134" s="102"/>
      <c r="K134" s="102"/>
      <c r="L134" s="102">
        <f t="shared" si="54"/>
        <v>0</v>
      </c>
      <c r="M134" s="102">
        <v>1340959</v>
      </c>
      <c r="N134" s="102"/>
      <c r="O134" s="102">
        <f t="shared" si="55"/>
        <v>1340959</v>
      </c>
      <c r="P134" s="102">
        <v>10538466.73</v>
      </c>
      <c r="Q134" s="102"/>
      <c r="R134" s="102">
        <f t="shared" si="56"/>
        <v>10538466.73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1225100.6399999999</v>
      </c>
      <c r="AI134" s="102"/>
      <c r="AJ134" s="108">
        <f t="shared" si="62"/>
        <v>1225100.6399999999</v>
      </c>
    </row>
    <row r="135" spans="1:36" ht="15.95" hidden="1" customHeight="1" thickTop="1" thickBot="1" x14ac:dyDescent="0.25">
      <c r="A135" s="52" t="s">
        <v>78</v>
      </c>
      <c r="B135" s="103">
        <f t="shared" si="50"/>
        <v>90054920.229999989</v>
      </c>
      <c r="C135" s="103">
        <f t="shared" si="51"/>
        <v>269498.87</v>
      </c>
      <c r="D135" s="78"/>
      <c r="E135" s="102"/>
      <c r="F135" s="102">
        <f t="shared" si="52"/>
        <v>0</v>
      </c>
      <c r="G135" s="102">
        <v>26084.49</v>
      </c>
      <c r="H135" s="102"/>
      <c r="I135" s="102">
        <f t="shared" si="53"/>
        <v>26084.49</v>
      </c>
      <c r="J135" s="102"/>
      <c r="K135" s="102"/>
      <c r="L135" s="102">
        <f t="shared" si="54"/>
        <v>0</v>
      </c>
      <c r="M135" s="102">
        <v>1075.8599999999999</v>
      </c>
      <c r="N135" s="102"/>
      <c r="O135" s="102">
        <f t="shared" si="55"/>
        <v>1075.8599999999999</v>
      </c>
      <c r="P135" s="102">
        <v>339790.34</v>
      </c>
      <c r="Q135" s="102"/>
      <c r="R135" s="102">
        <f t="shared" si="56"/>
        <v>339790.34</v>
      </c>
      <c r="S135" s="102">
        <v>55069.83</v>
      </c>
      <c r="T135" s="102"/>
      <c r="U135" s="102">
        <f t="shared" si="57"/>
        <v>55069.83</v>
      </c>
      <c r="V135" s="102">
        <v>1129845.3400000001</v>
      </c>
      <c r="W135" s="102"/>
      <c r="X135" s="102">
        <f t="shared" si="58"/>
        <v>1129845.3400000001</v>
      </c>
      <c r="Y135" s="102">
        <v>87829474.769999996</v>
      </c>
      <c r="Z135" s="102">
        <v>20504.87</v>
      </c>
      <c r="AA135" s="102">
        <f t="shared" si="59"/>
        <v>87849979.640000001</v>
      </c>
      <c r="AB135" s="102"/>
      <c r="AC135" s="102"/>
      <c r="AD135" s="102">
        <f t="shared" si="60"/>
        <v>0</v>
      </c>
      <c r="AE135" s="102">
        <v>503922.21</v>
      </c>
      <c r="AF135" s="102">
        <v>248994</v>
      </c>
      <c r="AG135" s="102">
        <f t="shared" si="61"/>
        <v>752916.21</v>
      </c>
      <c r="AH135" s="102">
        <v>169657.39</v>
      </c>
      <c r="AI135" s="102"/>
      <c r="AJ135" s="108">
        <f t="shared" si="62"/>
        <v>169657.39</v>
      </c>
    </row>
    <row r="136" spans="1:36" ht="15.95" hidden="1" customHeight="1" thickTop="1" thickBot="1" x14ac:dyDescent="0.25">
      <c r="A136" s="52" t="s">
        <v>92</v>
      </c>
      <c r="B136" s="103">
        <f t="shared" si="50"/>
        <v>12367745.389999999</v>
      </c>
      <c r="C136" s="103">
        <f t="shared" si="51"/>
        <v>209818577.53</v>
      </c>
      <c r="D136" s="102">
        <v>9391292.6099999994</v>
      </c>
      <c r="E136" s="102"/>
      <c r="F136" s="102">
        <f t="shared" si="52"/>
        <v>9391292.6099999994</v>
      </c>
      <c r="G136" s="102">
        <v>2976452.78</v>
      </c>
      <c r="H136" s="102">
        <v>155131.71</v>
      </c>
      <c r="I136" s="102">
        <f t="shared" si="53"/>
        <v>3131584.4899999998</v>
      </c>
      <c r="J136" s="102"/>
      <c r="K136" s="102">
        <v>209663445.81999999</v>
      </c>
      <c r="L136" s="102">
        <f t="shared" si="54"/>
        <v>209663445.81999999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5.95" hidden="1" customHeight="1" thickTop="1" thickBot="1" x14ac:dyDescent="0.25">
      <c r="A137" s="52" t="s">
        <v>95</v>
      </c>
      <c r="B137" s="103">
        <f t="shared" si="50"/>
        <v>9682324.0099999998</v>
      </c>
      <c r="C137" s="103">
        <f t="shared" si="51"/>
        <v>0</v>
      </c>
      <c r="D137" s="102">
        <v>49848.26</v>
      </c>
      <c r="E137" s="102"/>
      <c r="F137" s="102">
        <f t="shared" si="52"/>
        <v>49848.26</v>
      </c>
      <c r="G137" s="102">
        <v>38626.449999999997</v>
      </c>
      <c r="H137" s="102"/>
      <c r="I137" s="102">
        <f t="shared" si="53"/>
        <v>38626.449999999997</v>
      </c>
      <c r="J137" s="102"/>
      <c r="K137" s="102"/>
      <c r="L137" s="102">
        <f t="shared" si="54"/>
        <v>0</v>
      </c>
      <c r="M137" s="102">
        <v>7175.01</v>
      </c>
      <c r="N137" s="102"/>
      <c r="O137" s="102">
        <f t="shared" si="55"/>
        <v>7175.01</v>
      </c>
      <c r="P137" s="102">
        <v>3672281.28</v>
      </c>
      <c r="Q137" s="102"/>
      <c r="R137" s="102">
        <f t="shared" si="56"/>
        <v>3672281.28</v>
      </c>
      <c r="S137" s="102">
        <v>831617.24</v>
      </c>
      <c r="T137" s="102"/>
      <c r="U137" s="102">
        <f t="shared" si="57"/>
        <v>831617.24</v>
      </c>
      <c r="V137" s="102">
        <v>34393.18</v>
      </c>
      <c r="W137" s="102"/>
      <c r="X137" s="102">
        <f t="shared" si="58"/>
        <v>34393.18</v>
      </c>
      <c r="Y137" s="102">
        <v>3740570.68</v>
      </c>
      <c r="Z137" s="102"/>
      <c r="AA137" s="102">
        <f t="shared" si="59"/>
        <v>3740570.68</v>
      </c>
      <c r="AB137" s="102"/>
      <c r="AC137" s="102"/>
      <c r="AD137" s="102">
        <f t="shared" si="60"/>
        <v>0</v>
      </c>
      <c r="AE137" s="102">
        <v>219553.24</v>
      </c>
      <c r="AF137" s="102"/>
      <c r="AG137" s="102">
        <f t="shared" si="61"/>
        <v>219553.24</v>
      </c>
      <c r="AH137" s="102">
        <v>1088258.67</v>
      </c>
      <c r="AI137" s="102"/>
      <c r="AJ137" s="108">
        <f t="shared" si="62"/>
        <v>1088258.67</v>
      </c>
    </row>
    <row r="138" spans="1:36" ht="15.95" hidden="1" customHeight="1" thickTop="1" thickBot="1" x14ac:dyDescent="0.25">
      <c r="A138" s="52" t="s">
        <v>83</v>
      </c>
      <c r="B138" s="103">
        <f t="shared" si="50"/>
        <v>28490655.879999999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4077.59</v>
      </c>
      <c r="Q138" s="102"/>
      <c r="R138" s="102">
        <f t="shared" si="56"/>
        <v>4077.59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28486578.289999999</v>
      </c>
      <c r="Z138" s="102"/>
      <c r="AA138" s="102">
        <f t="shared" si="59"/>
        <v>28486578.289999999</v>
      </c>
      <c r="AB138" s="102"/>
      <c r="AC138" s="102"/>
      <c r="AD138" s="102">
        <f t="shared" si="60"/>
        <v>0</v>
      </c>
      <c r="AE138" s="102"/>
      <c r="AF138" s="102"/>
      <c r="AG138" s="102">
        <f t="shared" si="61"/>
        <v>0</v>
      </c>
      <c r="AH138" s="102"/>
      <c r="AI138" s="102"/>
      <c r="AJ138" s="108">
        <f t="shared" si="62"/>
        <v>0</v>
      </c>
    </row>
    <row r="139" spans="1:36" ht="15.95" hidden="1" customHeight="1" thickTop="1" thickBot="1" x14ac:dyDescent="0.25">
      <c r="A139" s="52" t="s">
        <v>124</v>
      </c>
      <c r="B139" s="103">
        <f t="shared" si="50"/>
        <v>29971.53</v>
      </c>
      <c r="C139" s="103">
        <f t="shared" si="51"/>
        <v>14822</v>
      </c>
      <c r="D139" s="102">
        <v>6795.69</v>
      </c>
      <c r="E139" s="102">
        <v>14822</v>
      </c>
      <c r="F139" s="102">
        <f t="shared" si="52"/>
        <v>21617.69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>
        <v>23175.84</v>
      </c>
      <c r="AI139" s="102"/>
      <c r="AJ139" s="108">
        <f t="shared" si="62"/>
        <v>23175.84</v>
      </c>
    </row>
    <row r="140" spans="1:36" ht="15.95" hidden="1" customHeight="1" thickTop="1" thickBot="1" x14ac:dyDescent="0.25">
      <c r="A140" s="52" t="s">
        <v>81</v>
      </c>
      <c r="B140" s="103">
        <f t="shared" si="50"/>
        <v>37223215.57</v>
      </c>
      <c r="C140" s="103">
        <f t="shared" si="51"/>
        <v>79385.51999999999</v>
      </c>
      <c r="D140" s="102"/>
      <c r="E140" s="102"/>
      <c r="F140" s="102">
        <f t="shared" si="52"/>
        <v>0</v>
      </c>
      <c r="G140" s="102">
        <v>15179313.529999999</v>
      </c>
      <c r="H140" s="102">
        <v>45765.52</v>
      </c>
      <c r="I140" s="102">
        <f t="shared" si="53"/>
        <v>15225079.049999999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3886095.92</v>
      </c>
      <c r="Q140" s="102"/>
      <c r="R140" s="102">
        <f t="shared" si="56"/>
        <v>3886095.92</v>
      </c>
      <c r="S140" s="102"/>
      <c r="T140" s="102"/>
      <c r="U140" s="102">
        <f t="shared" si="57"/>
        <v>0</v>
      </c>
      <c r="V140" s="102">
        <v>28356.41</v>
      </c>
      <c r="W140" s="102"/>
      <c r="X140" s="102">
        <f t="shared" si="58"/>
        <v>28356.41</v>
      </c>
      <c r="Y140" s="102">
        <v>17481709.609999999</v>
      </c>
      <c r="Z140" s="102"/>
      <c r="AA140" s="102">
        <f t="shared" si="59"/>
        <v>17481709.609999999</v>
      </c>
      <c r="AB140" s="102"/>
      <c r="AC140" s="102"/>
      <c r="AD140" s="102">
        <f t="shared" si="60"/>
        <v>0</v>
      </c>
      <c r="AE140" s="102">
        <v>192866.88</v>
      </c>
      <c r="AF140" s="102">
        <v>2320</v>
      </c>
      <c r="AG140" s="102">
        <f t="shared" si="61"/>
        <v>195186.88</v>
      </c>
      <c r="AH140" s="102">
        <v>454873.22</v>
      </c>
      <c r="AI140" s="102">
        <v>31300</v>
      </c>
      <c r="AJ140" s="108">
        <f t="shared" si="62"/>
        <v>486173.22</v>
      </c>
    </row>
    <row r="141" spans="1:36" ht="15.95" hidden="1" customHeight="1" thickTop="1" thickBot="1" x14ac:dyDescent="0.25">
      <c r="A141" s="52" t="s">
        <v>80</v>
      </c>
      <c r="B141" s="103">
        <f t="shared" si="50"/>
        <v>30682937.050000001</v>
      </c>
      <c r="C141" s="103">
        <f t="shared" si="51"/>
        <v>646544.94999999995</v>
      </c>
      <c r="D141" s="102">
        <v>931.29</v>
      </c>
      <c r="E141" s="102"/>
      <c r="F141" s="102">
        <f t="shared" si="52"/>
        <v>931.29</v>
      </c>
      <c r="G141" s="102">
        <v>702195.9</v>
      </c>
      <c r="H141" s="102">
        <v>364016.01</v>
      </c>
      <c r="I141" s="102">
        <f t="shared" si="53"/>
        <v>1066211.9100000001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4534716.97</v>
      </c>
      <c r="Q141" s="102">
        <v>282528.94</v>
      </c>
      <c r="R141" s="102">
        <f t="shared" si="56"/>
        <v>4817245.91</v>
      </c>
      <c r="S141" s="102">
        <v>137979.99</v>
      </c>
      <c r="T141" s="102"/>
      <c r="U141" s="102">
        <f t="shared" si="57"/>
        <v>137979.99</v>
      </c>
      <c r="V141" s="102">
        <v>64655.17</v>
      </c>
      <c r="W141" s="102"/>
      <c r="X141" s="102">
        <f t="shared" si="58"/>
        <v>64655.17</v>
      </c>
      <c r="Y141" s="102">
        <v>18912924.370000001</v>
      </c>
      <c r="Z141" s="102"/>
      <c r="AA141" s="102">
        <f t="shared" si="59"/>
        <v>18912924.370000001</v>
      </c>
      <c r="AB141" s="102"/>
      <c r="AC141" s="102"/>
      <c r="AD141" s="102">
        <f t="shared" si="60"/>
        <v>0</v>
      </c>
      <c r="AE141" s="102">
        <v>1300170.5900000001</v>
      </c>
      <c r="AF141" s="102"/>
      <c r="AG141" s="102">
        <f t="shared" si="61"/>
        <v>1300170.5900000001</v>
      </c>
      <c r="AH141" s="102">
        <v>5029362.7699999996</v>
      </c>
      <c r="AI141" s="102"/>
      <c r="AJ141" s="108">
        <f t="shared" si="62"/>
        <v>5029362.7699999996</v>
      </c>
    </row>
    <row r="142" spans="1:36" ht="15.95" hidden="1" customHeight="1" thickTop="1" thickBot="1" x14ac:dyDescent="0.25">
      <c r="A142" s="52" t="s">
        <v>103</v>
      </c>
      <c r="B142" s="103">
        <f t="shared" si="50"/>
        <v>58901128.919999994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20059.95</v>
      </c>
      <c r="H142" s="102"/>
      <c r="I142" s="102">
        <f t="shared" si="53"/>
        <v>20059.95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74927.58</v>
      </c>
      <c r="Q142" s="102"/>
      <c r="R142" s="102">
        <f t="shared" si="56"/>
        <v>74927.58</v>
      </c>
      <c r="S142" s="102">
        <v>4316.38</v>
      </c>
      <c r="T142" s="102"/>
      <c r="U142" s="102">
        <f t="shared" si="57"/>
        <v>4316.38</v>
      </c>
      <c r="V142" s="102">
        <v>219707.6</v>
      </c>
      <c r="W142" s="102"/>
      <c r="X142" s="102">
        <f t="shared" si="58"/>
        <v>219707.6</v>
      </c>
      <c r="Y142" s="102">
        <v>51364147.229999997</v>
      </c>
      <c r="Z142" s="102"/>
      <c r="AA142" s="102">
        <f t="shared" si="59"/>
        <v>51364147.229999997</v>
      </c>
      <c r="AB142" s="102"/>
      <c r="AC142" s="102"/>
      <c r="AD142" s="102">
        <f t="shared" si="60"/>
        <v>0</v>
      </c>
      <c r="AE142" s="102">
        <v>7049633.1900000004</v>
      </c>
      <c r="AF142" s="102"/>
      <c r="AG142" s="102">
        <f t="shared" si="61"/>
        <v>7049633.1900000004</v>
      </c>
      <c r="AH142" s="102">
        <v>168336.99</v>
      </c>
      <c r="AI142" s="102"/>
      <c r="AJ142" s="108">
        <f t="shared" si="62"/>
        <v>168336.99</v>
      </c>
    </row>
    <row r="143" spans="1:36" ht="15.95" hidden="1" customHeight="1" thickTop="1" thickBot="1" x14ac:dyDescent="0.25">
      <c r="A143" s="52" t="s">
        <v>79</v>
      </c>
      <c r="B143" s="103">
        <f t="shared" si="50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52"/>
        <v>3620.65</v>
      </c>
      <c r="G143" s="102">
        <v>1909231.37</v>
      </c>
      <c r="H143" s="102">
        <v>85407058.909999996</v>
      </c>
      <c r="I143" s="102">
        <f t="shared" si="53"/>
        <v>87316290.280000001</v>
      </c>
      <c r="J143" s="102">
        <v>2120.0100000000002</v>
      </c>
      <c r="K143" s="102">
        <v>958139.06</v>
      </c>
      <c r="L143" s="102">
        <f t="shared" si="54"/>
        <v>960259.07000000007</v>
      </c>
      <c r="M143" s="102">
        <v>159245.10999999999</v>
      </c>
      <c r="N143" s="102"/>
      <c r="O143" s="102">
        <f t="shared" si="55"/>
        <v>159245.10999999999</v>
      </c>
      <c r="P143" s="102">
        <v>4288791.82</v>
      </c>
      <c r="Q143" s="102"/>
      <c r="R143" s="102">
        <f t="shared" si="56"/>
        <v>4288791.82</v>
      </c>
      <c r="S143" s="102">
        <v>3214932.99</v>
      </c>
      <c r="T143" s="102"/>
      <c r="U143" s="102">
        <f t="shared" si="57"/>
        <v>3214932.99</v>
      </c>
      <c r="V143" s="102">
        <v>118588.23</v>
      </c>
      <c r="W143" s="102"/>
      <c r="X143" s="102">
        <f t="shared" si="58"/>
        <v>118588.23</v>
      </c>
      <c r="Y143" s="102">
        <v>19452702.949999999</v>
      </c>
      <c r="Z143" s="102">
        <v>22429.1</v>
      </c>
      <c r="AA143" s="102">
        <f t="shared" si="59"/>
        <v>19475132.050000001</v>
      </c>
      <c r="AB143" s="102"/>
      <c r="AC143" s="102"/>
      <c r="AD143" s="102">
        <f t="shared" si="60"/>
        <v>0</v>
      </c>
      <c r="AE143" s="102">
        <v>4340310.1100000003</v>
      </c>
      <c r="AF143" s="102"/>
      <c r="AG143" s="102">
        <f t="shared" si="61"/>
        <v>4340310.1100000003</v>
      </c>
      <c r="AH143" s="102">
        <v>3783483.81</v>
      </c>
      <c r="AI143" s="102"/>
      <c r="AJ143" s="108">
        <f t="shared" si="62"/>
        <v>3783483.81</v>
      </c>
    </row>
    <row r="144" spans="1:36" ht="15.95" hidden="1" customHeight="1" thickTop="1" thickBot="1" x14ac:dyDescent="0.25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5.95" hidden="1" customHeight="1" thickTop="1" thickBot="1" x14ac:dyDescent="0.25">
      <c r="A145" s="52" t="s">
        <v>97</v>
      </c>
      <c r="B145" s="103">
        <f t="shared" si="50"/>
        <v>1920449.09</v>
      </c>
      <c r="C145" s="103">
        <f t="shared" si="51"/>
        <v>23405537.899999999</v>
      </c>
      <c r="D145" s="102"/>
      <c r="E145" s="102"/>
      <c r="F145" s="102">
        <f t="shared" si="52"/>
        <v>0</v>
      </c>
      <c r="G145" s="102">
        <v>1920449.09</v>
      </c>
      <c r="H145" s="102"/>
      <c r="I145" s="102">
        <f t="shared" si="53"/>
        <v>1920449.09</v>
      </c>
      <c r="J145" s="102"/>
      <c r="K145" s="102">
        <v>23405537.899999999</v>
      </c>
      <c r="L145" s="102">
        <f t="shared" si="54"/>
        <v>23405537.899999999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5.95" hidden="1" customHeight="1" thickTop="1" thickBot="1" x14ac:dyDescent="0.25">
      <c r="A146" s="52" t="s">
        <v>89</v>
      </c>
      <c r="B146" s="103">
        <f t="shared" si="50"/>
        <v>5070227.7</v>
      </c>
      <c r="C146" s="103">
        <f t="shared" si="51"/>
        <v>121785</v>
      </c>
      <c r="D146" s="102">
        <v>143504.31</v>
      </c>
      <c r="E146" s="102"/>
      <c r="F146" s="102">
        <f t="shared" si="52"/>
        <v>143504.31</v>
      </c>
      <c r="G146" s="102">
        <v>305877.71000000002</v>
      </c>
      <c r="H146" s="102"/>
      <c r="I146" s="102">
        <f t="shared" si="53"/>
        <v>305877.71000000002</v>
      </c>
      <c r="J146" s="102"/>
      <c r="K146" s="102">
        <v>121785</v>
      </c>
      <c r="L146" s="102">
        <f t="shared" si="54"/>
        <v>121785</v>
      </c>
      <c r="M146" s="102"/>
      <c r="N146" s="102"/>
      <c r="O146" s="102">
        <f t="shared" si="55"/>
        <v>0</v>
      </c>
      <c r="P146" s="102">
        <v>11114.41</v>
      </c>
      <c r="Q146" s="102"/>
      <c r="R146" s="102">
        <f t="shared" si="56"/>
        <v>11114.41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4026570.14</v>
      </c>
      <c r="Z146" s="102"/>
      <c r="AA146" s="102">
        <f t="shared" si="59"/>
        <v>4026570.14</v>
      </c>
      <c r="AB146" s="102"/>
      <c r="AC146" s="102"/>
      <c r="AD146" s="102">
        <f t="shared" si="60"/>
        <v>0</v>
      </c>
      <c r="AE146" s="102">
        <v>235329.31</v>
      </c>
      <c r="AF146" s="102"/>
      <c r="AG146" s="102">
        <f t="shared" si="61"/>
        <v>235329.31</v>
      </c>
      <c r="AH146" s="102">
        <v>347831.82</v>
      </c>
      <c r="AI146" s="102"/>
      <c r="AJ146" s="108">
        <f t="shared" si="62"/>
        <v>347831.82</v>
      </c>
    </row>
    <row r="147" spans="1:36" ht="15.95" hidden="1" customHeight="1" thickTop="1" thickBot="1" x14ac:dyDescent="0.25">
      <c r="A147" s="52" t="s">
        <v>98</v>
      </c>
      <c r="B147" s="103">
        <f t="shared" si="50"/>
        <v>65385603.689999998</v>
      </c>
      <c r="C147" s="103">
        <f t="shared" si="51"/>
        <v>50400</v>
      </c>
      <c r="D147" s="102">
        <v>418218.98</v>
      </c>
      <c r="E147" s="102"/>
      <c r="F147" s="102">
        <f t="shared" si="52"/>
        <v>418218.98</v>
      </c>
      <c r="G147" s="102">
        <v>28339</v>
      </c>
      <c r="H147" s="102"/>
      <c r="I147" s="102">
        <f t="shared" si="53"/>
        <v>28339</v>
      </c>
      <c r="J147" s="102"/>
      <c r="K147" s="102"/>
      <c r="L147" s="102">
        <f t="shared" si="54"/>
        <v>0</v>
      </c>
      <c r="M147" s="102">
        <v>7109.42</v>
      </c>
      <c r="N147" s="102"/>
      <c r="O147" s="102">
        <f t="shared" si="55"/>
        <v>7109.42</v>
      </c>
      <c r="P147" s="102">
        <v>414306.99</v>
      </c>
      <c r="Q147" s="102"/>
      <c r="R147" s="102">
        <f t="shared" si="56"/>
        <v>414306.99</v>
      </c>
      <c r="S147" s="102">
        <v>40344.83</v>
      </c>
      <c r="T147" s="102"/>
      <c r="U147" s="102">
        <f t="shared" si="57"/>
        <v>40344.83</v>
      </c>
      <c r="V147" s="102"/>
      <c r="W147" s="102"/>
      <c r="X147" s="102">
        <f t="shared" si="58"/>
        <v>0</v>
      </c>
      <c r="Y147" s="102">
        <v>41207875.75</v>
      </c>
      <c r="Z147" s="102">
        <v>33000</v>
      </c>
      <c r="AA147" s="102">
        <f t="shared" si="59"/>
        <v>41240875.75</v>
      </c>
      <c r="AB147" s="102"/>
      <c r="AC147" s="102"/>
      <c r="AD147" s="102">
        <f t="shared" si="60"/>
        <v>0</v>
      </c>
      <c r="AE147" s="102">
        <v>15999243.050000001</v>
      </c>
      <c r="AF147" s="102">
        <v>17400</v>
      </c>
      <c r="AG147" s="102">
        <f t="shared" si="61"/>
        <v>16016643.050000001</v>
      </c>
      <c r="AH147" s="102">
        <v>7270165.6699999999</v>
      </c>
      <c r="AI147" s="102"/>
      <c r="AJ147" s="108">
        <f t="shared" si="62"/>
        <v>7270165.6699999999</v>
      </c>
    </row>
    <row r="148" spans="1:36" ht="15.95" hidden="1" customHeight="1" thickTop="1" thickBot="1" x14ac:dyDescent="0.25">
      <c r="A148" s="51" t="s">
        <v>111</v>
      </c>
      <c r="B148" s="103">
        <f t="shared" si="50"/>
        <v>41383821.57</v>
      </c>
      <c r="C148" s="103">
        <f t="shared" si="51"/>
        <v>0</v>
      </c>
      <c r="D148" s="102">
        <v>12177.47</v>
      </c>
      <c r="E148" s="102"/>
      <c r="F148" s="102">
        <f t="shared" si="52"/>
        <v>12177.47</v>
      </c>
      <c r="G148" s="102">
        <v>534361.71</v>
      </c>
      <c r="H148" s="102"/>
      <c r="I148" s="102">
        <f t="shared" si="53"/>
        <v>534361.71</v>
      </c>
      <c r="J148" s="102">
        <v>1048257.89</v>
      </c>
      <c r="K148" s="102"/>
      <c r="L148" s="102">
        <f t="shared" si="54"/>
        <v>1048257.89</v>
      </c>
      <c r="M148" s="102"/>
      <c r="N148" s="102"/>
      <c r="O148" s="102">
        <f t="shared" si="55"/>
        <v>0</v>
      </c>
      <c r="P148" s="102"/>
      <c r="Q148" s="102"/>
      <c r="R148" s="102">
        <f t="shared" si="56"/>
        <v>0</v>
      </c>
      <c r="S148" s="102">
        <v>68008.850000000006</v>
      </c>
      <c r="T148" s="102"/>
      <c r="U148" s="102">
        <f t="shared" si="57"/>
        <v>68008.850000000006</v>
      </c>
      <c r="V148" s="102">
        <v>11173.8</v>
      </c>
      <c r="W148" s="102"/>
      <c r="X148" s="102">
        <f t="shared" si="58"/>
        <v>11173.8</v>
      </c>
      <c r="Y148" s="102">
        <v>39369316.450000003</v>
      </c>
      <c r="Z148" s="102"/>
      <c r="AA148" s="102">
        <f t="shared" si="59"/>
        <v>39369316.450000003</v>
      </c>
      <c r="AB148" s="102"/>
      <c r="AC148" s="102"/>
      <c r="AD148" s="102">
        <f t="shared" si="60"/>
        <v>0</v>
      </c>
      <c r="AE148" s="102">
        <v>6150</v>
      </c>
      <c r="AF148" s="102"/>
      <c r="AG148" s="102">
        <f t="shared" si="61"/>
        <v>6150</v>
      </c>
      <c r="AH148" s="102">
        <v>334375.40000000002</v>
      </c>
      <c r="AI148" s="102"/>
      <c r="AJ148" s="108">
        <f t="shared" si="62"/>
        <v>334375.40000000002</v>
      </c>
    </row>
    <row r="149" spans="1:36" ht="15.95" hidden="1" customHeight="1" thickTop="1" thickBot="1" x14ac:dyDescent="0.25">
      <c r="A149" s="52" t="s">
        <v>102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5.95" hidden="1" customHeight="1" thickTop="1" thickBot="1" x14ac:dyDescent="0.25">
      <c r="A150" s="52" t="s">
        <v>82</v>
      </c>
      <c r="B150" s="103">
        <f t="shared" si="50"/>
        <v>4891074.26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4891074.26</v>
      </c>
      <c r="Z150" s="102"/>
      <c r="AA150" s="102">
        <f t="shared" si="59"/>
        <v>4891074.26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2" customFormat="1" ht="15.95" hidden="1" customHeight="1" thickTop="1" thickBot="1" x14ac:dyDescent="0.25">
      <c r="A151" s="52" t="s">
        <v>101</v>
      </c>
      <c r="B151" s="103">
        <f t="shared" si="50"/>
        <v>0</v>
      </c>
      <c r="C151" s="103">
        <f t="shared" si="51"/>
        <v>0</v>
      </c>
      <c r="D151" s="160"/>
      <c r="E151" s="160"/>
      <c r="F151" s="102">
        <f t="shared" si="52"/>
        <v>0</v>
      </c>
      <c r="G151" s="160"/>
      <c r="H151" s="160"/>
      <c r="I151" s="102">
        <f t="shared" si="53"/>
        <v>0</v>
      </c>
      <c r="J151" s="160"/>
      <c r="K151" s="160"/>
      <c r="L151" s="102">
        <f t="shared" si="54"/>
        <v>0</v>
      </c>
      <c r="M151" s="160"/>
      <c r="N151" s="160"/>
      <c r="O151" s="102">
        <f t="shared" si="55"/>
        <v>0</v>
      </c>
      <c r="P151" s="160"/>
      <c r="Q151" s="160"/>
      <c r="R151" s="102">
        <f t="shared" si="56"/>
        <v>0</v>
      </c>
      <c r="S151" s="160"/>
      <c r="T151" s="160"/>
      <c r="U151" s="102">
        <f t="shared" si="57"/>
        <v>0</v>
      </c>
      <c r="V151" s="160"/>
      <c r="W151" s="160"/>
      <c r="X151" s="102">
        <f t="shared" si="58"/>
        <v>0</v>
      </c>
      <c r="Y151" s="160"/>
      <c r="Z151" s="160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60"/>
      <c r="AI151" s="160"/>
      <c r="AJ151" s="161">
        <f t="shared" si="62"/>
        <v>0</v>
      </c>
    </row>
    <row r="152" spans="1:36" ht="15.95" hidden="1" customHeight="1" thickTop="1" thickBot="1" x14ac:dyDescent="0.25">
      <c r="A152" s="52" t="s">
        <v>110</v>
      </c>
      <c r="B152" s="103">
        <f t="shared" si="50"/>
        <v>49899881.960000001</v>
      </c>
      <c r="C152" s="103">
        <f t="shared" si="51"/>
        <v>2859.68</v>
      </c>
      <c r="D152" s="102">
        <v>304362.38</v>
      </c>
      <c r="E152" s="102"/>
      <c r="F152" s="102">
        <f t="shared" si="52"/>
        <v>304362.38</v>
      </c>
      <c r="G152" s="102">
        <v>2690025.56</v>
      </c>
      <c r="H152" s="102"/>
      <c r="I152" s="102">
        <f t="shared" si="53"/>
        <v>2690025.56</v>
      </c>
      <c r="J152" s="102"/>
      <c r="K152" s="102"/>
      <c r="L152" s="102">
        <f t="shared" si="54"/>
        <v>0</v>
      </c>
      <c r="M152" s="102">
        <v>2119381.31</v>
      </c>
      <c r="N152" s="102"/>
      <c r="O152" s="102">
        <f t="shared" si="55"/>
        <v>2119381.31</v>
      </c>
      <c r="P152" s="102">
        <v>18052673.940000001</v>
      </c>
      <c r="Q152" s="102"/>
      <c r="R152" s="102">
        <f t="shared" si="56"/>
        <v>18052673.940000001</v>
      </c>
      <c r="S152" s="102">
        <v>286723.75</v>
      </c>
      <c r="T152" s="102"/>
      <c r="U152" s="102">
        <f t="shared" si="57"/>
        <v>286723.75</v>
      </c>
      <c r="V152" s="102">
        <v>178360.19</v>
      </c>
      <c r="W152" s="102"/>
      <c r="X152" s="102">
        <f t="shared" si="58"/>
        <v>178360.19</v>
      </c>
      <c r="Y152" s="102">
        <v>22135038.949999999</v>
      </c>
      <c r="Z152" s="102">
        <v>2859.68</v>
      </c>
      <c r="AA152" s="102">
        <f t="shared" si="59"/>
        <v>22137898.629999999</v>
      </c>
      <c r="AB152" s="102"/>
      <c r="AC152" s="102"/>
      <c r="AD152" s="102">
        <f t="shared" si="60"/>
        <v>0</v>
      </c>
      <c r="AE152" s="102">
        <v>299621.81</v>
      </c>
      <c r="AF152" s="102"/>
      <c r="AG152" s="102">
        <f t="shared" si="61"/>
        <v>299621.81</v>
      </c>
      <c r="AH152" s="102">
        <v>3833694.07</v>
      </c>
      <c r="AI152" s="102"/>
      <c r="AJ152" s="108">
        <f t="shared" si="62"/>
        <v>3833694.07</v>
      </c>
    </row>
    <row r="153" spans="1:36" ht="15.95" hidden="1" customHeight="1" thickTop="1" thickBot="1" x14ac:dyDescent="0.25">
      <c r="A153" s="52" t="s">
        <v>112</v>
      </c>
      <c r="B153" s="103">
        <f t="shared" si="50"/>
        <v>82430227.219999999</v>
      </c>
      <c r="C153" s="103">
        <f t="shared" si="51"/>
        <v>767695115.07999992</v>
      </c>
      <c r="D153" s="102">
        <v>3696888.87</v>
      </c>
      <c r="E153" s="102"/>
      <c r="F153" s="102">
        <f t="shared" si="52"/>
        <v>3696888.87</v>
      </c>
      <c r="G153" s="102">
        <v>25909959.91</v>
      </c>
      <c r="H153" s="102">
        <v>3911931.96</v>
      </c>
      <c r="I153" s="102">
        <f t="shared" si="53"/>
        <v>29821891.870000001</v>
      </c>
      <c r="J153" s="102"/>
      <c r="K153" s="102">
        <v>758824104.28999996</v>
      </c>
      <c r="L153" s="102">
        <f t="shared" si="54"/>
        <v>758824104.28999996</v>
      </c>
      <c r="M153" s="102">
        <v>2255184.4700000002</v>
      </c>
      <c r="N153" s="102">
        <v>0.01</v>
      </c>
      <c r="O153" s="102">
        <f t="shared" si="55"/>
        <v>2255184.48</v>
      </c>
      <c r="P153" s="102">
        <v>12519751.99</v>
      </c>
      <c r="Q153" s="102">
        <v>1335783.17</v>
      </c>
      <c r="R153" s="102">
        <f t="shared" si="56"/>
        <v>13855535.16</v>
      </c>
      <c r="S153" s="102">
        <v>208171.71</v>
      </c>
      <c r="T153" s="102"/>
      <c r="U153" s="102">
        <f t="shared" si="57"/>
        <v>208171.71</v>
      </c>
      <c r="V153" s="102">
        <v>305924.21999999997</v>
      </c>
      <c r="W153" s="102">
        <v>0.56000000000000005</v>
      </c>
      <c r="X153" s="102">
        <f t="shared" si="58"/>
        <v>305924.77999999997</v>
      </c>
      <c r="Y153" s="102">
        <v>33716521.539999999</v>
      </c>
      <c r="Z153" s="102">
        <v>3603384.09</v>
      </c>
      <c r="AA153" s="102">
        <f t="shared" si="59"/>
        <v>37319905.629999995</v>
      </c>
      <c r="AB153" s="102"/>
      <c r="AC153" s="102"/>
      <c r="AD153" s="102">
        <f t="shared" si="60"/>
        <v>0</v>
      </c>
      <c r="AE153" s="102">
        <v>620415.31999999995</v>
      </c>
      <c r="AF153" s="102">
        <v>0.01</v>
      </c>
      <c r="AG153" s="102">
        <f t="shared" si="61"/>
        <v>620415.32999999996</v>
      </c>
      <c r="AH153" s="102">
        <v>3197409.19</v>
      </c>
      <c r="AI153" s="102">
        <v>19910.990000000002</v>
      </c>
      <c r="AJ153" s="108">
        <f t="shared" si="62"/>
        <v>3217320.18</v>
      </c>
    </row>
    <row r="154" spans="1:36" ht="15.95" hidden="1" customHeight="1" thickTop="1" thickBot="1" x14ac:dyDescent="0.25">
      <c r="A154" s="52" t="s">
        <v>115</v>
      </c>
      <c r="B154" s="103">
        <f>(D154+G154+J154+M154+P154+S154+V154+Y154+AB154+AE154+AH154)</f>
        <v>19008710.59</v>
      </c>
      <c r="C154" s="103">
        <f t="shared" si="51"/>
        <v>10363283.26</v>
      </c>
      <c r="D154" s="102"/>
      <c r="E154" s="102"/>
      <c r="F154" s="102">
        <f t="shared" si="52"/>
        <v>0</v>
      </c>
      <c r="G154" s="102">
        <v>51348.22</v>
      </c>
      <c r="H154" s="102">
        <v>10261262.640000001</v>
      </c>
      <c r="I154" s="102">
        <f t="shared" si="53"/>
        <v>10312610.860000001</v>
      </c>
      <c r="J154" s="102"/>
      <c r="K154" s="102">
        <v>19256.29</v>
      </c>
      <c r="L154" s="102">
        <f t="shared" si="54"/>
        <v>19256.29</v>
      </c>
      <c r="M154" s="102">
        <v>1812.74</v>
      </c>
      <c r="N154" s="102"/>
      <c r="O154" s="102">
        <f t="shared" si="55"/>
        <v>1812.74</v>
      </c>
      <c r="P154" s="102">
        <v>1604599.74</v>
      </c>
      <c r="Q154" s="102">
        <v>40463.56</v>
      </c>
      <c r="R154" s="102">
        <f t="shared" si="56"/>
        <v>1645063.3</v>
      </c>
      <c r="S154" s="102">
        <v>3385275.78</v>
      </c>
      <c r="T154" s="102"/>
      <c r="U154" s="102">
        <f t="shared" si="57"/>
        <v>3385275.78</v>
      </c>
      <c r="V154" s="102">
        <v>28714.720000000001</v>
      </c>
      <c r="W154" s="102"/>
      <c r="X154" s="102">
        <f t="shared" si="58"/>
        <v>28714.720000000001</v>
      </c>
      <c r="Y154" s="102">
        <v>12649700.560000001</v>
      </c>
      <c r="Z154" s="102"/>
      <c r="AA154" s="102">
        <f t="shared" si="59"/>
        <v>12649700.560000001</v>
      </c>
      <c r="AB154" s="102"/>
      <c r="AC154" s="102"/>
      <c r="AD154" s="102">
        <f t="shared" si="60"/>
        <v>0</v>
      </c>
      <c r="AE154" s="102">
        <v>413543.14</v>
      </c>
      <c r="AF154" s="102"/>
      <c r="AG154" s="102">
        <f t="shared" si="61"/>
        <v>413543.14</v>
      </c>
      <c r="AH154" s="102">
        <v>873715.69</v>
      </c>
      <c r="AI154" s="102">
        <v>42300.77</v>
      </c>
      <c r="AJ154" s="108">
        <f t="shared" si="62"/>
        <v>916016.46</v>
      </c>
    </row>
    <row r="155" spans="1:36" ht="15.95" hidden="1" customHeight="1" thickTop="1" thickBot="1" x14ac:dyDescent="0.25">
      <c r="A155" s="52" t="s">
        <v>119</v>
      </c>
      <c r="B155" s="103">
        <f t="shared" si="50"/>
        <v>18607439.609999999</v>
      </c>
      <c r="C155" s="103">
        <f t="shared" si="51"/>
        <v>856135</v>
      </c>
      <c r="D155" s="102"/>
      <c r="E155" s="102"/>
      <c r="F155" s="102">
        <f t="shared" si="52"/>
        <v>0</v>
      </c>
      <c r="G155" s="102">
        <v>507451.63</v>
      </c>
      <c r="H155" s="102"/>
      <c r="I155" s="102">
        <f t="shared" si="53"/>
        <v>507451.63</v>
      </c>
      <c r="J155" s="102"/>
      <c r="K155" s="102">
        <v>856135</v>
      </c>
      <c r="L155" s="102">
        <f t="shared" si="54"/>
        <v>856135</v>
      </c>
      <c r="M155" s="102"/>
      <c r="N155" s="102"/>
      <c r="O155" s="102">
        <f t="shared" si="55"/>
        <v>0</v>
      </c>
      <c r="P155" s="102">
        <v>378850.81</v>
      </c>
      <c r="Q155" s="102"/>
      <c r="R155" s="102">
        <f t="shared" si="56"/>
        <v>378850.81</v>
      </c>
      <c r="S155" s="102">
        <v>570015.52</v>
      </c>
      <c r="T155" s="102"/>
      <c r="U155" s="102">
        <f t="shared" si="57"/>
        <v>570015.52</v>
      </c>
      <c r="V155" s="102">
        <v>151262.73000000001</v>
      </c>
      <c r="W155" s="102"/>
      <c r="X155" s="102">
        <f t="shared" si="58"/>
        <v>151262.73000000001</v>
      </c>
      <c r="Y155" s="102">
        <v>12362851.83</v>
      </c>
      <c r="Z155" s="102"/>
      <c r="AA155" s="102">
        <f t="shared" si="59"/>
        <v>12362851.83</v>
      </c>
      <c r="AB155" s="102"/>
      <c r="AC155" s="102"/>
      <c r="AD155" s="102">
        <f t="shared" si="60"/>
        <v>0</v>
      </c>
      <c r="AE155" s="102">
        <v>3751869.87</v>
      </c>
      <c r="AF155" s="102"/>
      <c r="AG155" s="102">
        <f t="shared" si="61"/>
        <v>3751869.87</v>
      </c>
      <c r="AH155" s="102">
        <v>885137.22</v>
      </c>
      <c r="AI155" s="102"/>
      <c r="AJ155" s="108">
        <f t="shared" si="62"/>
        <v>885137.22</v>
      </c>
    </row>
    <row r="156" spans="1:36" ht="15.95" hidden="1" customHeight="1" thickTop="1" thickBot="1" x14ac:dyDescent="0.25">
      <c r="A156" s="52" t="s">
        <v>99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5.95" hidden="1" customHeight="1" thickTop="1" thickBot="1" x14ac:dyDescent="0.25">
      <c r="A157" s="51" t="s">
        <v>105</v>
      </c>
      <c r="B157" s="103">
        <f t="shared" si="50"/>
        <v>0</v>
      </c>
      <c r="C157" s="103">
        <f t="shared" si="51"/>
        <v>31587723.879999999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31587723.879999999</v>
      </c>
      <c r="L157" s="102">
        <f t="shared" si="54"/>
        <v>31587723.879999999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5.95" hidden="1" customHeight="1" thickTop="1" thickBot="1" x14ac:dyDescent="0.25">
      <c r="A158" s="52" t="s">
        <v>118</v>
      </c>
      <c r="B158" s="103">
        <f t="shared" si="50"/>
        <v>7022894.1099999994</v>
      </c>
      <c r="C158" s="103">
        <f t="shared" si="51"/>
        <v>0</v>
      </c>
      <c r="D158" s="102"/>
      <c r="E158" s="102"/>
      <c r="F158" s="102">
        <f t="shared" si="52"/>
        <v>0</v>
      </c>
      <c r="G158" s="102"/>
      <c r="H158" s="102"/>
      <c r="I158" s="102">
        <f t="shared" si="53"/>
        <v>0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318483.77</v>
      </c>
      <c r="Q158" s="102"/>
      <c r="R158" s="102">
        <f t="shared" si="56"/>
        <v>318483.77</v>
      </c>
      <c r="S158" s="102">
        <v>444489.83</v>
      </c>
      <c r="T158" s="102"/>
      <c r="U158" s="102">
        <f t="shared" si="57"/>
        <v>444489.83</v>
      </c>
      <c r="V158" s="102">
        <v>33973.370000000003</v>
      </c>
      <c r="W158" s="102"/>
      <c r="X158" s="102">
        <f t="shared" si="58"/>
        <v>33973.370000000003</v>
      </c>
      <c r="Y158" s="102">
        <v>5488572.2199999997</v>
      </c>
      <c r="Z158" s="102"/>
      <c r="AA158" s="102">
        <f t="shared" si="59"/>
        <v>5488572.2199999997</v>
      </c>
      <c r="AB158" s="102"/>
      <c r="AC158" s="102"/>
      <c r="AD158" s="102">
        <f t="shared" si="60"/>
        <v>0</v>
      </c>
      <c r="AE158" s="102">
        <v>129909.78</v>
      </c>
      <c r="AF158" s="102"/>
      <c r="AG158" s="102">
        <f t="shared" si="61"/>
        <v>129909.78</v>
      </c>
      <c r="AH158" s="102">
        <v>607465.14</v>
      </c>
      <c r="AI158" s="102"/>
      <c r="AJ158" s="108">
        <f t="shared" si="62"/>
        <v>607465.14</v>
      </c>
    </row>
    <row r="159" spans="1:36" ht="15.95" hidden="1" customHeight="1" thickTop="1" thickBot="1" x14ac:dyDescent="0.25">
      <c r="A159" s="52" t="s">
        <v>114</v>
      </c>
      <c r="B159" s="103">
        <f>(D159+G159+J159+M159+P159+S159+V159+Y159+AB159+AE159+AH159)</f>
        <v>16520599.799999999</v>
      </c>
      <c r="C159" s="103">
        <f t="shared" si="51"/>
        <v>410467.38</v>
      </c>
      <c r="D159" s="102"/>
      <c r="E159" s="102"/>
      <c r="F159" s="102">
        <f t="shared" si="52"/>
        <v>0</v>
      </c>
      <c r="G159" s="102">
        <v>8409876.6699999999</v>
      </c>
      <c r="H159" s="102"/>
      <c r="I159" s="102">
        <f t="shared" si="53"/>
        <v>8409876.6699999999</v>
      </c>
      <c r="J159" s="102"/>
      <c r="K159" s="102">
        <v>3370</v>
      </c>
      <c r="L159" s="102">
        <f t="shared" si="54"/>
        <v>3370</v>
      </c>
      <c r="M159" s="102">
        <v>4284</v>
      </c>
      <c r="N159" s="102"/>
      <c r="O159" s="102">
        <f t="shared" si="55"/>
        <v>4284</v>
      </c>
      <c r="P159" s="102">
        <v>4248969.01</v>
      </c>
      <c r="Q159" s="102">
        <v>378342.66</v>
      </c>
      <c r="R159" s="102">
        <f t="shared" si="56"/>
        <v>4627311.67</v>
      </c>
      <c r="S159" s="102">
        <v>1270330.72</v>
      </c>
      <c r="T159" s="102"/>
      <c r="U159" s="102">
        <f t="shared" si="57"/>
        <v>1270330.72</v>
      </c>
      <c r="V159" s="102">
        <v>16356.15</v>
      </c>
      <c r="W159" s="102"/>
      <c r="X159" s="102">
        <f t="shared" si="58"/>
        <v>16356.15</v>
      </c>
      <c r="Y159" s="102">
        <v>3398.69</v>
      </c>
      <c r="Z159" s="102">
        <v>20147.52</v>
      </c>
      <c r="AA159" s="102">
        <f t="shared" si="59"/>
        <v>23546.21</v>
      </c>
      <c r="AB159" s="102"/>
      <c r="AC159" s="102"/>
      <c r="AD159" s="102">
        <f t="shared" si="60"/>
        <v>0</v>
      </c>
      <c r="AE159" s="102">
        <v>2346.6999999999998</v>
      </c>
      <c r="AF159" s="102">
        <v>6562.5</v>
      </c>
      <c r="AG159" s="102">
        <f t="shared" si="61"/>
        <v>8909.2000000000007</v>
      </c>
      <c r="AH159" s="102">
        <v>2565037.86</v>
      </c>
      <c r="AI159" s="102">
        <v>2044.7</v>
      </c>
      <c r="AJ159" s="108">
        <f t="shared" si="62"/>
        <v>2567082.56</v>
      </c>
    </row>
    <row r="160" spans="1:36" ht="15.95" hidden="1" customHeight="1" thickTop="1" thickBot="1" x14ac:dyDescent="0.25">
      <c r="A160" s="52" t="s">
        <v>116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5.95" hidden="1" customHeight="1" thickTop="1" thickBot="1" x14ac:dyDescent="0.25">
      <c r="A161" s="52" t="s">
        <v>121</v>
      </c>
      <c r="B161" s="103">
        <f t="shared" si="50"/>
        <v>622143.59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>
        <v>2586.21</v>
      </c>
      <c r="Q161" s="102"/>
      <c r="R161" s="102">
        <f t="shared" si="56"/>
        <v>2586.21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>
        <v>422142.21</v>
      </c>
      <c r="Z161" s="102"/>
      <c r="AA161" s="102">
        <f t="shared" si="59"/>
        <v>422142.21</v>
      </c>
      <c r="AB161" s="102"/>
      <c r="AC161" s="102"/>
      <c r="AD161" s="102">
        <f t="shared" si="60"/>
        <v>0</v>
      </c>
      <c r="AE161" s="102">
        <v>188908.32</v>
      </c>
      <c r="AF161" s="102"/>
      <c r="AG161" s="102">
        <f t="shared" si="61"/>
        <v>188908.32</v>
      </c>
      <c r="AH161" s="102">
        <v>8506.85</v>
      </c>
      <c r="AI161" s="102"/>
      <c r="AJ161" s="108">
        <f t="shared" si="62"/>
        <v>8506.85</v>
      </c>
    </row>
    <row r="162" spans="1:40" ht="15.95" hidden="1" customHeight="1" thickTop="1" thickBot="1" x14ac:dyDescent="0.25">
      <c r="A162" s="52" t="s">
        <v>123</v>
      </c>
      <c r="B162" s="103">
        <f t="shared" si="50"/>
        <v>49772.12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>
        <v>49772.12</v>
      </c>
      <c r="Z162" s="102"/>
      <c r="AA162" s="102">
        <f t="shared" si="59"/>
        <v>49772.12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5.95" hidden="1" customHeight="1" thickTop="1" thickBot="1" x14ac:dyDescent="0.25">
      <c r="A163" s="52" t="s">
        <v>100</v>
      </c>
      <c r="B163" s="103">
        <f t="shared" si="50"/>
        <v>2153552</v>
      </c>
      <c r="C163" s="103">
        <f t="shared" si="51"/>
        <v>45887037.539999999</v>
      </c>
      <c r="D163" s="102"/>
      <c r="E163" s="102"/>
      <c r="F163" s="102">
        <f t="shared" si="52"/>
        <v>0</v>
      </c>
      <c r="G163" s="102">
        <v>2153552</v>
      </c>
      <c r="H163" s="102"/>
      <c r="I163" s="102">
        <f t="shared" si="53"/>
        <v>2153552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/>
      <c r="Z163" s="102"/>
      <c r="AA163" s="102">
        <f t="shared" si="59"/>
        <v>0</v>
      </c>
      <c r="AB163" s="102"/>
      <c r="AC163" s="102">
        <v>45887037.539999999</v>
      </c>
      <c r="AD163" s="102">
        <f t="shared" si="60"/>
        <v>45887037.539999999</v>
      </c>
      <c r="AE163" s="102"/>
      <c r="AF163" s="102"/>
      <c r="AG163" s="102">
        <f t="shared" si="61"/>
        <v>0</v>
      </c>
      <c r="AH163" s="102"/>
      <c r="AI163" s="102"/>
      <c r="AJ163" s="108">
        <f t="shared" si="62"/>
        <v>0</v>
      </c>
    </row>
    <row r="164" spans="1:40" s="45" customFormat="1" ht="15.95" hidden="1" customHeight="1" thickTop="1" thickBot="1" x14ac:dyDescent="0.25">
      <c r="A164" s="52" t="s">
        <v>106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52"/>
        <v>0</v>
      </c>
      <c r="G164" s="106">
        <v>27408859</v>
      </c>
      <c r="H164" s="106"/>
      <c r="I164" s="102">
        <f t="shared" si="53"/>
        <v>27408859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>
        <v>872963.29</v>
      </c>
      <c r="AF164" s="106"/>
      <c r="AG164" s="102">
        <f t="shared" si="61"/>
        <v>872963.29</v>
      </c>
      <c r="AH164" s="106"/>
      <c r="AI164" s="106"/>
      <c r="AJ164" s="159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1">
        <f t="shared" si="63"/>
        <v>269675934.76999998</v>
      </c>
    </row>
    <row r="166" spans="1:40" ht="13.5" hidden="1" thickTop="1" x14ac:dyDescent="0.2">
      <c r="A166" s="146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1">
        <f>(C165/B168*100)</f>
        <v>35.370643546158703</v>
      </c>
      <c r="C167" s="191"/>
      <c r="D167" s="191">
        <f>(E165/D168*100)</f>
        <v>6.2547450684702632E-2</v>
      </c>
      <c r="E167" s="191"/>
      <c r="F167" s="36"/>
      <c r="G167" s="191">
        <f>(H165/G168*100)</f>
        <v>55.745975058496157</v>
      </c>
      <c r="H167" s="191"/>
      <c r="I167" s="36"/>
      <c r="J167" s="191">
        <f>(K165/J168*100)</f>
        <v>99.899377614687936</v>
      </c>
      <c r="K167" s="191"/>
      <c r="L167" s="36"/>
      <c r="M167" s="191">
        <f>(N165/M168*100)</f>
        <v>3.6789317809534836</v>
      </c>
      <c r="N167" s="191"/>
      <c r="O167" s="36"/>
      <c r="P167" s="191">
        <f>(Q165/P168*100)</f>
        <v>6.5302115187095371</v>
      </c>
      <c r="Q167" s="191"/>
      <c r="R167" s="36"/>
      <c r="S167" s="191">
        <f>(T165/S168*100)</f>
        <v>0</v>
      </c>
      <c r="T167" s="191"/>
      <c r="U167" s="36"/>
      <c r="V167" s="191">
        <f>(W165/V168*100)</f>
        <v>1.0633127074560447</v>
      </c>
      <c r="W167" s="191"/>
      <c r="X167" s="36"/>
      <c r="Y167" s="191">
        <f>(Z165/Y168*100)</f>
        <v>0.65564510455268288</v>
      </c>
      <c r="Z167" s="191"/>
      <c r="AA167" s="36"/>
      <c r="AB167" s="191">
        <f>(AC165/AB168*100)</f>
        <v>100</v>
      </c>
      <c r="AC167" s="191"/>
      <c r="AD167" s="36"/>
      <c r="AE167" s="191">
        <f>(AF165/AE168*100)</f>
        <v>2.3715458226492054</v>
      </c>
      <c r="AF167" s="191"/>
      <c r="AG167" s="36"/>
      <c r="AH167" s="191">
        <f>(AI165/AH168*100)</f>
        <v>7.7672491755204893</v>
      </c>
      <c r="AI167" s="191"/>
      <c r="AJ167" s="36"/>
    </row>
    <row r="168" spans="1:40" hidden="1" x14ac:dyDescent="0.2">
      <c r="A168" s="5" t="s">
        <v>39</v>
      </c>
      <c r="B168" s="195">
        <f>(B165+C165)</f>
        <v>6018932808.1400023</v>
      </c>
      <c r="C168" s="194"/>
      <c r="D168" s="195">
        <f>(D165+E165)</f>
        <v>31311060.299999993</v>
      </c>
      <c r="E168" s="194"/>
      <c r="F168" s="37"/>
      <c r="G168" s="195">
        <f>(G165+H165)</f>
        <v>894372663.93999982</v>
      </c>
      <c r="H168" s="194"/>
      <c r="I168" s="37"/>
      <c r="J168" s="195">
        <f>(J165+K165)</f>
        <v>1438910552.0699999</v>
      </c>
      <c r="K168" s="194"/>
      <c r="L168" s="37"/>
      <c r="M168" s="195">
        <f>(M165+N165)</f>
        <v>61081641.460000008</v>
      </c>
      <c r="N168" s="194"/>
      <c r="O168" s="37"/>
      <c r="P168" s="195">
        <f>(P165+Q165)</f>
        <v>1716119495.96</v>
      </c>
      <c r="Q168" s="194"/>
      <c r="R168" s="37"/>
      <c r="S168" s="195">
        <f>(S165+T165)</f>
        <v>47206854.740000017</v>
      </c>
      <c r="T168" s="194"/>
      <c r="U168" s="37"/>
      <c r="V168" s="195">
        <f>(V165+W165)</f>
        <v>67228298.409999996</v>
      </c>
      <c r="W168" s="194"/>
      <c r="X168" s="37"/>
      <c r="Y168" s="195">
        <f>(Y165+Z165)</f>
        <v>1358179147.2499998</v>
      </c>
      <c r="Z168" s="194"/>
      <c r="AA168" s="37"/>
      <c r="AB168" s="195">
        <f>(AB165+AC165)</f>
        <v>45887037.539999999</v>
      </c>
      <c r="AC168" s="194"/>
      <c r="AD168" s="37"/>
      <c r="AE168" s="195">
        <f>(AE165+AF165)</f>
        <v>88960121.700000018</v>
      </c>
      <c r="AF168" s="194"/>
      <c r="AG168" s="37"/>
      <c r="AH168" s="195">
        <f>(AH165+AI165)</f>
        <v>269675934.76999998</v>
      </c>
      <c r="AI168" s="194"/>
      <c r="AJ168" s="37"/>
    </row>
    <row r="169" spans="1:40" hidden="1" x14ac:dyDescent="0.2">
      <c r="A169" s="5" t="s">
        <v>40</v>
      </c>
      <c r="B169" s="191">
        <f>SUM(D169:AI169)</f>
        <v>99.999999999999943</v>
      </c>
      <c r="C169" s="194"/>
      <c r="D169" s="191">
        <f>(D168/B168*100)</f>
        <v>0.52020950055556237</v>
      </c>
      <c r="E169" s="191"/>
      <c r="F169" s="36"/>
      <c r="G169" s="191">
        <f>(G168/B168*100)</f>
        <v>14.859322947258203</v>
      </c>
      <c r="H169" s="191"/>
      <c r="I169" s="36"/>
      <c r="J169" s="191">
        <f>(J168/B168*100)</f>
        <v>23.90640663281733</v>
      </c>
      <c r="K169" s="191"/>
      <c r="L169" s="36"/>
      <c r="M169" s="191">
        <f>(M168/B168*100)</f>
        <v>1.0148251094844125</v>
      </c>
      <c r="N169" s="191"/>
      <c r="O169" s="36"/>
      <c r="P169" s="191">
        <f>(P168/B168*100)</f>
        <v>28.512022823034687</v>
      </c>
      <c r="Q169" s="191"/>
      <c r="R169" s="36"/>
      <c r="S169" s="191">
        <f>(S168/B168*100)</f>
        <v>0.78430605964162758</v>
      </c>
      <c r="T169" s="191"/>
      <c r="U169" s="36"/>
      <c r="V169" s="191">
        <f>(V168/B168*100)</f>
        <v>1.1169471491537581</v>
      </c>
      <c r="W169" s="191"/>
      <c r="X169" s="36"/>
      <c r="Y169" s="191">
        <f>(Y168/B168*100)</f>
        <v>22.565115620051429</v>
      </c>
      <c r="Z169" s="191"/>
      <c r="AA169" s="36"/>
      <c r="AB169" s="191">
        <f>(AB168/B168*100)</f>
        <v>0.76237829865690465</v>
      </c>
      <c r="AC169" s="191"/>
      <c r="AD169" s="36"/>
      <c r="AE169" s="191">
        <f>(AE168/B168*100)</f>
        <v>1.4780048978066407</v>
      </c>
      <c r="AF169" s="191"/>
      <c r="AG169" s="36"/>
      <c r="AH169" s="191">
        <f>(AH168/B168*100)</f>
        <v>4.4804609615394</v>
      </c>
      <c r="AI169" s="191"/>
      <c r="AJ169" s="36"/>
    </row>
    <row r="170" spans="1:40" hidden="1" x14ac:dyDescent="0.2">
      <c r="A170" s="111" t="s">
        <v>94</v>
      </c>
      <c r="D170" s="41"/>
    </row>
    <row r="171" spans="1:40" hidden="1" x14ac:dyDescent="0.2">
      <c r="A171" s="178"/>
      <c r="B171" s="34"/>
      <c r="C171" s="34"/>
      <c r="D171" s="41"/>
    </row>
    <row r="172" spans="1:40" hidden="1" x14ac:dyDescent="0.2">
      <c r="A172" s="111"/>
      <c r="D172" s="41"/>
    </row>
    <row r="173" spans="1:40" hidden="1" x14ac:dyDescent="0.2">
      <c r="A173" s="111"/>
      <c r="D173" s="41"/>
    </row>
    <row r="174" spans="1:40" hidden="1" x14ac:dyDescent="0.2">
      <c r="A174" s="111"/>
      <c r="D174" s="41"/>
    </row>
    <row r="175" spans="1:40" hidden="1" x14ac:dyDescent="0.2">
      <c r="A175" s="111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">
      <c r="A180" s="198" t="s">
        <v>128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2" t="s">
        <v>109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3" t="s">
        <v>0</v>
      </c>
      <c r="C184" s="193"/>
      <c r="D184" s="193" t="s">
        <v>12</v>
      </c>
      <c r="E184" s="193"/>
      <c r="F184" s="158"/>
      <c r="G184" s="193" t="s">
        <v>13</v>
      </c>
      <c r="H184" s="193"/>
      <c r="I184" s="158"/>
      <c r="J184" s="193" t="s">
        <v>14</v>
      </c>
      <c r="K184" s="193"/>
      <c r="L184" s="158"/>
      <c r="M184" s="193" t="s">
        <v>15</v>
      </c>
      <c r="N184" s="193"/>
      <c r="O184" s="158"/>
      <c r="P184" s="193" t="s">
        <v>27</v>
      </c>
      <c r="Q184" s="193"/>
      <c r="R184" s="158"/>
      <c r="S184" s="193" t="s">
        <v>35</v>
      </c>
      <c r="T184" s="193"/>
      <c r="U184" s="158"/>
      <c r="V184" s="193" t="s">
        <v>16</v>
      </c>
      <c r="W184" s="193"/>
      <c r="X184" s="158"/>
      <c r="Y184" s="193" t="s">
        <v>68</v>
      </c>
      <c r="Z184" s="193"/>
      <c r="AA184" s="158"/>
      <c r="AB184" s="193" t="s">
        <v>34</v>
      </c>
      <c r="AC184" s="193"/>
      <c r="AD184" s="158"/>
      <c r="AE184" s="193" t="s">
        <v>17</v>
      </c>
      <c r="AF184" s="193"/>
      <c r="AG184" s="158"/>
      <c r="AH184" s="193" t="s">
        <v>18</v>
      </c>
      <c r="AI184" s="193"/>
      <c r="AJ184" s="74"/>
    </row>
    <row r="185" spans="1:36" ht="25.5" hidden="1" thickTop="1" thickBot="1" x14ac:dyDescent="0.25">
      <c r="A185" s="197"/>
      <c r="B185" s="158" t="s">
        <v>28</v>
      </c>
      <c r="C185" s="158" t="s">
        <v>25</v>
      </c>
      <c r="D185" s="158" t="s">
        <v>28</v>
      </c>
      <c r="E185" s="158" t="s">
        <v>25</v>
      </c>
      <c r="F185" s="158"/>
      <c r="G185" s="158" t="s">
        <v>28</v>
      </c>
      <c r="H185" s="158" t="s">
        <v>25</v>
      </c>
      <c r="I185" s="158"/>
      <c r="J185" s="158" t="s">
        <v>28</v>
      </c>
      <c r="K185" s="158" t="s">
        <v>25</v>
      </c>
      <c r="L185" s="158"/>
      <c r="M185" s="158" t="s">
        <v>28</v>
      </c>
      <c r="N185" s="158" t="s">
        <v>25</v>
      </c>
      <c r="O185" s="158"/>
      <c r="P185" s="158" t="s">
        <v>28</v>
      </c>
      <c r="Q185" s="158" t="s">
        <v>25</v>
      </c>
      <c r="R185" s="158"/>
      <c r="S185" s="158" t="s">
        <v>28</v>
      </c>
      <c r="T185" s="158" t="s">
        <v>25</v>
      </c>
      <c r="U185" s="158"/>
      <c r="V185" s="158" t="s">
        <v>28</v>
      </c>
      <c r="W185" s="158" t="s">
        <v>25</v>
      </c>
      <c r="X185" s="158"/>
      <c r="Y185" s="158" t="s">
        <v>28</v>
      </c>
      <c r="Z185" s="158" t="s">
        <v>25</v>
      </c>
      <c r="AA185" s="158"/>
      <c r="AB185" s="158" t="s">
        <v>28</v>
      </c>
      <c r="AC185" s="158" t="s">
        <v>25</v>
      </c>
      <c r="AD185" s="158"/>
      <c r="AE185" s="158" t="s">
        <v>28</v>
      </c>
      <c r="AF185" s="158" t="s">
        <v>25</v>
      </c>
      <c r="AG185" s="158"/>
      <c r="AH185" s="158" t="s">
        <v>28</v>
      </c>
      <c r="AI185" s="158" t="s">
        <v>25</v>
      </c>
      <c r="AJ185" s="74"/>
    </row>
    <row r="186" spans="1:36" ht="15.95" hidden="1" customHeight="1" thickTop="1" thickBot="1" x14ac:dyDescent="0.25">
      <c r="A186" s="102" t="s">
        <v>87</v>
      </c>
      <c r="B186" s="103">
        <f t="shared" ref="B186:B222" si="64">(D186+G186+J186+M186+P186+S186+V186+Y186+AB186+AE186+AH186)</f>
        <v>734114311.91999996</v>
      </c>
      <c r="C186" s="103">
        <f t="shared" ref="C186:C222" si="65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5.95" hidden="1" customHeight="1" thickTop="1" thickBot="1" x14ac:dyDescent="0.25">
      <c r="A187" s="52" t="s">
        <v>117</v>
      </c>
      <c r="B187" s="103">
        <f t="shared" si="64"/>
        <v>638026258.47000003</v>
      </c>
      <c r="C187" s="103">
        <f t="shared" si="65"/>
        <v>84709964.659999996</v>
      </c>
      <c r="D187" s="102">
        <v>3813687.88</v>
      </c>
      <c r="E187" s="102">
        <v>964.63</v>
      </c>
      <c r="F187" s="102">
        <f t="shared" ref="F187:F223" si="66">+D187+E187</f>
        <v>3814652.51</v>
      </c>
      <c r="G187" s="102">
        <v>110963294.37</v>
      </c>
      <c r="H187" s="102">
        <v>69218263.769999996</v>
      </c>
      <c r="I187" s="102">
        <f t="shared" ref="I187:I223" si="67">+G187+H187</f>
        <v>180181558.13999999</v>
      </c>
      <c r="J187" s="102"/>
      <c r="K187" s="102">
        <v>7475807.3600000003</v>
      </c>
      <c r="L187" s="102">
        <f t="shared" ref="L187:L223" si="68">+J187+K187</f>
        <v>7475807.3600000003</v>
      </c>
      <c r="M187" s="102">
        <v>314988.78999999998</v>
      </c>
      <c r="N187" s="102">
        <v>531504.03</v>
      </c>
      <c r="O187" s="102">
        <f t="shared" ref="O187:O223" si="69">+M187+N187</f>
        <v>846492.82000000007</v>
      </c>
      <c r="P187" s="102">
        <v>161080867.16999999</v>
      </c>
      <c r="Q187" s="102">
        <v>6054368.3899999997</v>
      </c>
      <c r="R187" s="102">
        <f t="shared" ref="R187:R223" si="70">+P187+Q187</f>
        <v>167135235.55999997</v>
      </c>
      <c r="S187" s="102">
        <v>136836618.38999999</v>
      </c>
      <c r="T187" s="102"/>
      <c r="U187" s="102">
        <f t="shared" ref="U187:U223" si="71">+S187+T187</f>
        <v>136836618.38999999</v>
      </c>
      <c r="V187" s="102">
        <v>4134509.5</v>
      </c>
      <c r="W187" s="102">
        <v>16244.18</v>
      </c>
      <c r="X187" s="102">
        <f t="shared" ref="X187:X223" si="72">+V187+W187</f>
        <v>4150753.68</v>
      </c>
      <c r="Y187" s="102">
        <v>171213365.84</v>
      </c>
      <c r="Z187" s="102">
        <v>452552.66</v>
      </c>
      <c r="AA187" s="102">
        <f t="shared" ref="AA187:AA223" si="73">+Y187+Z187</f>
        <v>171665918.5</v>
      </c>
      <c r="AB187" s="102"/>
      <c r="AC187" s="102"/>
      <c r="AD187" s="102">
        <f t="shared" ref="AD187:AD223" si="74">+AB187+AC187</f>
        <v>0</v>
      </c>
      <c r="AE187" s="102">
        <v>13494898.720000001</v>
      </c>
      <c r="AF187" s="102"/>
      <c r="AG187" s="102">
        <f t="shared" ref="AG187:AG223" si="75">+AE187+AF187</f>
        <v>13494898.720000001</v>
      </c>
      <c r="AH187" s="102">
        <v>36174027.810000002</v>
      </c>
      <c r="AI187" s="102">
        <v>960259.64</v>
      </c>
      <c r="AJ187" s="108">
        <f t="shared" ref="AJ187:AJ223" si="76">AH187+AI187</f>
        <v>37134287.450000003</v>
      </c>
    </row>
    <row r="188" spans="1:36" ht="15.95" hidden="1" customHeight="1" thickTop="1" thickBot="1" x14ac:dyDescent="0.25">
      <c r="A188" s="52" t="s">
        <v>96</v>
      </c>
      <c r="B188" s="103">
        <f t="shared" si="64"/>
        <v>504718137.47999996</v>
      </c>
      <c r="C188" s="103">
        <f t="shared" si="65"/>
        <v>130647673.69</v>
      </c>
      <c r="D188" s="102">
        <v>2288072.3199999998</v>
      </c>
      <c r="E188" s="102"/>
      <c r="F188" s="102">
        <f t="shared" si="66"/>
        <v>2288072.3199999998</v>
      </c>
      <c r="G188" s="102">
        <v>82132932.780000001</v>
      </c>
      <c r="H188" s="102">
        <v>83565116.109999999</v>
      </c>
      <c r="I188" s="102">
        <f t="shared" si="67"/>
        <v>165698048.88999999</v>
      </c>
      <c r="J188" s="102"/>
      <c r="K188" s="102">
        <v>27370554.940000001</v>
      </c>
      <c r="L188" s="102">
        <f t="shared" si="68"/>
        <v>27370554.940000001</v>
      </c>
      <c r="M188" s="102">
        <v>15201246.470000001</v>
      </c>
      <c r="N188" s="102">
        <v>399329.41</v>
      </c>
      <c r="O188" s="102">
        <f t="shared" si="69"/>
        <v>15600575.880000001</v>
      </c>
      <c r="P188" s="102">
        <v>165762053.41999999</v>
      </c>
      <c r="Q188" s="102">
        <v>17305761.43</v>
      </c>
      <c r="R188" s="102">
        <f t="shared" si="70"/>
        <v>183067814.84999999</v>
      </c>
      <c r="S188" s="102">
        <v>1996900.5</v>
      </c>
      <c r="T188" s="102"/>
      <c r="U188" s="102">
        <f t="shared" si="71"/>
        <v>1996900.5</v>
      </c>
      <c r="V188" s="102">
        <v>4167715.86</v>
      </c>
      <c r="W188" s="102"/>
      <c r="X188" s="102">
        <f t="shared" si="72"/>
        <v>4167715.86</v>
      </c>
      <c r="Y188" s="102">
        <v>185550174.13</v>
      </c>
      <c r="Z188" s="102">
        <v>220353.04</v>
      </c>
      <c r="AA188" s="102">
        <f t="shared" si="73"/>
        <v>185770527.16999999</v>
      </c>
      <c r="AB188" s="102"/>
      <c r="AC188" s="102"/>
      <c r="AD188" s="102">
        <f t="shared" si="74"/>
        <v>0</v>
      </c>
      <c r="AE188" s="102">
        <v>20195684.859999999</v>
      </c>
      <c r="AF188" s="102">
        <v>98467.34</v>
      </c>
      <c r="AG188" s="102">
        <f t="shared" si="75"/>
        <v>20294152.199999999</v>
      </c>
      <c r="AH188" s="102">
        <v>27423357.140000001</v>
      </c>
      <c r="AI188" s="102">
        <v>1688091.42</v>
      </c>
      <c r="AJ188" s="108">
        <f t="shared" si="76"/>
        <v>29111448.560000002</v>
      </c>
    </row>
    <row r="189" spans="1:36" ht="15.95" hidden="1" customHeight="1" thickTop="1" thickBot="1" x14ac:dyDescent="0.25">
      <c r="A189" s="52" t="s">
        <v>93</v>
      </c>
      <c r="B189" s="103">
        <f t="shared" si="64"/>
        <v>452905776.94999999</v>
      </c>
      <c r="C189" s="103">
        <f t="shared" si="65"/>
        <v>21611855.399999999</v>
      </c>
      <c r="D189" s="102">
        <v>1355448.3200000001</v>
      </c>
      <c r="E189" s="102">
        <v>591.14</v>
      </c>
      <c r="F189" s="102">
        <f t="shared" si="66"/>
        <v>1356039.46</v>
      </c>
      <c r="G189" s="102">
        <v>13524889.800000001</v>
      </c>
      <c r="H189" s="102">
        <v>10516.8</v>
      </c>
      <c r="I189" s="102">
        <f t="shared" si="67"/>
        <v>13535406.600000001</v>
      </c>
      <c r="J189" s="102">
        <v>224949.83</v>
      </c>
      <c r="K189" s="102">
        <v>13444079.67</v>
      </c>
      <c r="L189" s="102">
        <f t="shared" si="68"/>
        <v>13669029.5</v>
      </c>
      <c r="M189" s="102">
        <v>1050018.6399999999</v>
      </c>
      <c r="N189" s="102">
        <v>365497</v>
      </c>
      <c r="O189" s="102">
        <f t="shared" si="69"/>
        <v>1415515.64</v>
      </c>
      <c r="P189" s="102">
        <v>193570157.55000001</v>
      </c>
      <c r="Q189" s="102">
        <v>3482321.6</v>
      </c>
      <c r="R189" s="102">
        <f t="shared" si="70"/>
        <v>197052479.15000001</v>
      </c>
      <c r="S189" s="102">
        <v>6552851.8700000001</v>
      </c>
      <c r="T189" s="102"/>
      <c r="U189" s="102">
        <f t="shared" si="71"/>
        <v>6552851.8700000001</v>
      </c>
      <c r="V189" s="102">
        <v>14884990.77</v>
      </c>
      <c r="W189" s="102"/>
      <c r="X189" s="102">
        <f t="shared" si="72"/>
        <v>14884990.77</v>
      </c>
      <c r="Y189" s="102">
        <v>133692923.39</v>
      </c>
      <c r="Z189" s="102">
        <v>4201705.38</v>
      </c>
      <c r="AA189" s="102">
        <f t="shared" si="73"/>
        <v>137894628.77000001</v>
      </c>
      <c r="AB189" s="102"/>
      <c r="AC189" s="102"/>
      <c r="AD189" s="102">
        <f t="shared" si="74"/>
        <v>0</v>
      </c>
      <c r="AE189" s="102">
        <v>9550052.0299999993</v>
      </c>
      <c r="AF189" s="102">
        <v>51340.27</v>
      </c>
      <c r="AG189" s="102">
        <f t="shared" si="75"/>
        <v>9601392.2999999989</v>
      </c>
      <c r="AH189" s="102">
        <v>78499494.75</v>
      </c>
      <c r="AI189" s="102">
        <v>55803.54</v>
      </c>
      <c r="AJ189" s="108">
        <f t="shared" si="76"/>
        <v>78555298.290000007</v>
      </c>
    </row>
    <row r="190" spans="1:36" ht="15.95" hidden="1" customHeight="1" thickTop="1" thickBot="1" x14ac:dyDescent="0.25">
      <c r="A190" s="52" t="s">
        <v>88</v>
      </c>
      <c r="B190" s="103">
        <f t="shared" si="64"/>
        <v>298199512.19</v>
      </c>
      <c r="C190" s="103">
        <f t="shared" si="65"/>
        <v>44716701.519999996</v>
      </c>
      <c r="D190" s="102">
        <v>92468.06</v>
      </c>
      <c r="E190" s="102"/>
      <c r="F190" s="102">
        <f t="shared" si="66"/>
        <v>92468.06</v>
      </c>
      <c r="G190" s="102">
        <v>14701392.57</v>
      </c>
      <c r="H190" s="102"/>
      <c r="I190" s="102">
        <f t="shared" si="67"/>
        <v>14701392.57</v>
      </c>
      <c r="J190" s="102">
        <v>308624.94</v>
      </c>
      <c r="K190" s="102">
        <v>38157031.630000003</v>
      </c>
      <c r="L190" s="102">
        <f t="shared" si="68"/>
        <v>38465656.57</v>
      </c>
      <c r="M190" s="102">
        <v>2636932.52</v>
      </c>
      <c r="N190" s="102">
        <v>57535.25</v>
      </c>
      <c r="O190" s="102">
        <f t="shared" si="69"/>
        <v>2694467.77</v>
      </c>
      <c r="P190" s="102">
        <v>118805372.20999999</v>
      </c>
      <c r="Q190" s="102">
        <v>2741876.48</v>
      </c>
      <c r="R190" s="102">
        <f t="shared" si="70"/>
        <v>121547248.69</v>
      </c>
      <c r="S190" s="102">
        <v>2352951.96</v>
      </c>
      <c r="T190" s="102"/>
      <c r="U190" s="102">
        <f t="shared" si="71"/>
        <v>2352951.96</v>
      </c>
      <c r="V190" s="102">
        <v>7976178.2599999998</v>
      </c>
      <c r="W190" s="102"/>
      <c r="X190" s="102">
        <f t="shared" si="72"/>
        <v>7976178.2599999998</v>
      </c>
      <c r="Y190" s="102">
        <v>117194627.34</v>
      </c>
      <c r="Z190" s="102">
        <v>3.03</v>
      </c>
      <c r="AA190" s="102">
        <f t="shared" si="73"/>
        <v>117194630.37</v>
      </c>
      <c r="AB190" s="102"/>
      <c r="AC190" s="102"/>
      <c r="AD190" s="102">
        <f t="shared" si="74"/>
        <v>0</v>
      </c>
      <c r="AE190" s="102">
        <v>9700932.8200000003</v>
      </c>
      <c r="AF190" s="102">
        <v>9509.4</v>
      </c>
      <c r="AG190" s="102">
        <f t="shared" si="75"/>
        <v>9710442.2200000007</v>
      </c>
      <c r="AH190" s="102">
        <v>24430031.510000002</v>
      </c>
      <c r="AI190" s="102">
        <v>3750745.73</v>
      </c>
      <c r="AJ190" s="108">
        <f t="shared" si="76"/>
        <v>28180777.240000002</v>
      </c>
    </row>
    <row r="191" spans="1:36" ht="15.95" hidden="1" customHeight="1" thickTop="1" thickBot="1" x14ac:dyDescent="0.25">
      <c r="A191" s="52" t="s">
        <v>125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5.95" hidden="1" customHeight="1" thickTop="1" thickBot="1" x14ac:dyDescent="0.25">
      <c r="A192" s="52" t="s">
        <v>90</v>
      </c>
      <c r="B192" s="103">
        <f t="shared" si="64"/>
        <v>72743431.950000003</v>
      </c>
      <c r="C192" s="103">
        <f t="shared" si="65"/>
        <v>1497493.7</v>
      </c>
      <c r="D192" s="102"/>
      <c r="E192" s="102"/>
      <c r="F192" s="102">
        <f t="shared" si="66"/>
        <v>0</v>
      </c>
      <c r="G192" s="102">
        <v>66812.84</v>
      </c>
      <c r="H192" s="102"/>
      <c r="I192" s="102">
        <f t="shared" si="67"/>
        <v>66812.84</v>
      </c>
      <c r="J192" s="102"/>
      <c r="K192" s="102"/>
      <c r="L192" s="102">
        <f t="shared" si="68"/>
        <v>0</v>
      </c>
      <c r="M192" s="102">
        <v>21288.66</v>
      </c>
      <c r="N192" s="102"/>
      <c r="O192" s="102">
        <f t="shared" si="69"/>
        <v>21288.66</v>
      </c>
      <c r="P192" s="102">
        <v>9285367.0600000005</v>
      </c>
      <c r="Q192" s="102">
        <v>1365680.1</v>
      </c>
      <c r="R192" s="102">
        <f t="shared" si="70"/>
        <v>10651047.16</v>
      </c>
      <c r="S192" s="102">
        <v>92183.46</v>
      </c>
      <c r="T192" s="102"/>
      <c r="U192" s="102">
        <f t="shared" si="71"/>
        <v>92183.46</v>
      </c>
      <c r="V192" s="102">
        <v>69585.279999999999</v>
      </c>
      <c r="W192" s="102">
        <v>23407.47</v>
      </c>
      <c r="X192" s="102">
        <f t="shared" si="72"/>
        <v>92992.75</v>
      </c>
      <c r="Y192" s="102">
        <v>57962014.689999998</v>
      </c>
      <c r="Z192" s="102">
        <v>62454.73</v>
      </c>
      <c r="AA192" s="102">
        <f t="shared" si="73"/>
        <v>58024469.419999994</v>
      </c>
      <c r="AB192" s="102"/>
      <c r="AC192" s="102"/>
      <c r="AD192" s="102">
        <f t="shared" si="74"/>
        <v>0</v>
      </c>
      <c r="AE192" s="102">
        <v>1392961.28</v>
      </c>
      <c r="AF192" s="102">
        <v>35203.129999999997</v>
      </c>
      <c r="AG192" s="102">
        <f t="shared" si="75"/>
        <v>1428164.41</v>
      </c>
      <c r="AH192" s="102">
        <v>3853218.68</v>
      </c>
      <c r="AI192" s="102">
        <v>10748.27</v>
      </c>
      <c r="AJ192" s="108">
        <f t="shared" si="76"/>
        <v>3863966.95</v>
      </c>
    </row>
    <row r="193" spans="1:36" ht="15.95" hidden="1" customHeight="1" thickTop="1" thickBot="1" x14ac:dyDescent="0.25">
      <c r="A193" s="52" t="s">
        <v>122</v>
      </c>
      <c r="B193" s="103">
        <f t="shared" si="64"/>
        <v>39281314.129999995</v>
      </c>
      <c r="C193" s="103">
        <f t="shared" si="65"/>
        <v>97600500.200000003</v>
      </c>
      <c r="D193" s="102"/>
      <c r="E193" s="102"/>
      <c r="F193" s="102">
        <f t="shared" si="66"/>
        <v>0</v>
      </c>
      <c r="G193" s="102">
        <v>18666037.280000001</v>
      </c>
      <c r="H193" s="102">
        <v>97600500.200000003</v>
      </c>
      <c r="I193" s="102">
        <f t="shared" si="67"/>
        <v>116266537.48</v>
      </c>
      <c r="J193" s="102"/>
      <c r="K193" s="102"/>
      <c r="L193" s="102">
        <f t="shared" si="68"/>
        <v>0</v>
      </c>
      <c r="M193" s="102">
        <v>1320269.18</v>
      </c>
      <c r="N193" s="102"/>
      <c r="O193" s="102">
        <f t="shared" si="69"/>
        <v>1320269.18</v>
      </c>
      <c r="P193" s="102">
        <v>10612506.51</v>
      </c>
      <c r="Q193" s="102"/>
      <c r="R193" s="102">
        <f t="shared" si="70"/>
        <v>10612506.51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8682501.1600000001</v>
      </c>
      <c r="AI193" s="102"/>
      <c r="AJ193" s="108">
        <f t="shared" si="76"/>
        <v>8682501.1600000001</v>
      </c>
    </row>
    <row r="194" spans="1:36" ht="15.95" hidden="1" customHeight="1" thickTop="1" thickBot="1" x14ac:dyDescent="0.25">
      <c r="A194" s="52" t="s">
        <v>78</v>
      </c>
      <c r="B194" s="103">
        <f t="shared" si="64"/>
        <v>62513477.539999999</v>
      </c>
      <c r="C194" s="103">
        <f t="shared" si="65"/>
        <v>243856.99</v>
      </c>
      <c r="D194" s="78"/>
      <c r="E194" s="102"/>
      <c r="F194" s="102">
        <f t="shared" si="66"/>
        <v>0</v>
      </c>
      <c r="G194" s="102"/>
      <c r="H194" s="102"/>
      <c r="I194" s="102">
        <f t="shared" si="67"/>
        <v>0</v>
      </c>
      <c r="J194" s="102"/>
      <c r="K194" s="102"/>
      <c r="L194" s="102">
        <f t="shared" si="68"/>
        <v>0</v>
      </c>
      <c r="M194" s="102">
        <v>1565.51</v>
      </c>
      <c r="N194" s="102"/>
      <c r="O194" s="102">
        <f t="shared" si="69"/>
        <v>1565.51</v>
      </c>
      <c r="P194" s="102">
        <v>51381.97</v>
      </c>
      <c r="Q194" s="102"/>
      <c r="R194" s="102">
        <f t="shared" si="70"/>
        <v>51381.97</v>
      </c>
      <c r="S194" s="102">
        <v>72631.3</v>
      </c>
      <c r="T194" s="102"/>
      <c r="U194" s="102">
        <f t="shared" si="71"/>
        <v>72631.3</v>
      </c>
      <c r="V194" s="102">
        <v>1046903.28</v>
      </c>
      <c r="W194" s="102"/>
      <c r="X194" s="102">
        <f t="shared" si="72"/>
        <v>1046903.28</v>
      </c>
      <c r="Y194" s="102">
        <v>60622772.969999999</v>
      </c>
      <c r="Z194" s="102">
        <v>32446.99</v>
      </c>
      <c r="AA194" s="102">
        <f t="shared" si="73"/>
        <v>60655219.960000001</v>
      </c>
      <c r="AB194" s="102"/>
      <c r="AC194" s="102"/>
      <c r="AD194" s="102">
        <f t="shared" si="74"/>
        <v>0</v>
      </c>
      <c r="AE194" s="102">
        <v>702054.36</v>
      </c>
      <c r="AF194" s="102">
        <v>211410</v>
      </c>
      <c r="AG194" s="102">
        <f t="shared" si="75"/>
        <v>913464.36</v>
      </c>
      <c r="AH194" s="102">
        <v>16168.15</v>
      </c>
      <c r="AI194" s="102"/>
      <c r="AJ194" s="108">
        <f t="shared" si="76"/>
        <v>16168.15</v>
      </c>
    </row>
    <row r="195" spans="1:36" ht="15.95" hidden="1" customHeight="1" thickTop="1" thickBot="1" x14ac:dyDescent="0.25">
      <c r="A195" s="52" t="s">
        <v>92</v>
      </c>
      <c r="B195" s="103">
        <f t="shared" si="64"/>
        <v>7240299.9699999997</v>
      </c>
      <c r="C195" s="103">
        <f t="shared" si="65"/>
        <v>177358208.81</v>
      </c>
      <c r="D195" s="102">
        <v>6740826.9100000001</v>
      </c>
      <c r="E195" s="102"/>
      <c r="F195" s="102">
        <f t="shared" si="66"/>
        <v>6740826.9100000001</v>
      </c>
      <c r="G195" s="102">
        <v>499473.06</v>
      </c>
      <c r="H195" s="102">
        <v>308859.2</v>
      </c>
      <c r="I195" s="102">
        <f t="shared" si="67"/>
        <v>808332.26</v>
      </c>
      <c r="J195" s="102"/>
      <c r="K195" s="102">
        <v>177049349.61000001</v>
      </c>
      <c r="L195" s="102">
        <f t="shared" si="68"/>
        <v>177049349.61000001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5.95" hidden="1" customHeight="1" thickTop="1" thickBot="1" x14ac:dyDescent="0.25">
      <c r="A196" s="52" t="s">
        <v>95</v>
      </c>
      <c r="B196" s="103">
        <f t="shared" si="64"/>
        <v>6030235.8400000008</v>
      </c>
      <c r="C196" s="103">
        <f t="shared" si="65"/>
        <v>0</v>
      </c>
      <c r="D196" s="102">
        <v>82158.47</v>
      </c>
      <c r="E196" s="102"/>
      <c r="F196" s="102">
        <f t="shared" si="66"/>
        <v>82158.47</v>
      </c>
      <c r="G196" s="102">
        <v>34139.550000000003</v>
      </c>
      <c r="H196" s="102"/>
      <c r="I196" s="102">
        <f t="shared" si="67"/>
        <v>34139.550000000003</v>
      </c>
      <c r="J196" s="102"/>
      <c r="K196" s="102"/>
      <c r="L196" s="102">
        <f t="shared" si="68"/>
        <v>0</v>
      </c>
      <c r="M196" s="102">
        <v>3916.37</v>
      </c>
      <c r="N196" s="102"/>
      <c r="O196" s="102">
        <f t="shared" si="69"/>
        <v>3916.37</v>
      </c>
      <c r="P196" s="102">
        <v>2124246.19</v>
      </c>
      <c r="Q196" s="102"/>
      <c r="R196" s="102">
        <f t="shared" si="70"/>
        <v>2124246.19</v>
      </c>
      <c r="S196" s="102">
        <v>18318.97</v>
      </c>
      <c r="T196" s="102"/>
      <c r="U196" s="102">
        <f t="shared" si="71"/>
        <v>18318.97</v>
      </c>
      <c r="V196" s="102">
        <v>6034.48</v>
      </c>
      <c r="W196" s="102"/>
      <c r="X196" s="102">
        <f t="shared" si="72"/>
        <v>6034.48</v>
      </c>
      <c r="Y196" s="102">
        <v>2766072.85</v>
      </c>
      <c r="Z196" s="102"/>
      <c r="AA196" s="102">
        <f t="shared" si="73"/>
        <v>2766072.85</v>
      </c>
      <c r="AB196" s="102"/>
      <c r="AC196" s="102"/>
      <c r="AD196" s="102">
        <f t="shared" si="74"/>
        <v>0</v>
      </c>
      <c r="AE196" s="102">
        <v>267848.86</v>
      </c>
      <c r="AF196" s="102"/>
      <c r="AG196" s="102">
        <f t="shared" si="75"/>
        <v>267848.86</v>
      </c>
      <c r="AH196" s="102">
        <v>727500.1</v>
      </c>
      <c r="AI196" s="102"/>
      <c r="AJ196" s="108">
        <f t="shared" si="76"/>
        <v>727500.1</v>
      </c>
    </row>
    <row r="197" spans="1:36" ht="15.95" hidden="1" customHeight="1" thickTop="1" thickBot="1" x14ac:dyDescent="0.25">
      <c r="A197" s="52" t="s">
        <v>83</v>
      </c>
      <c r="B197" s="103">
        <f t="shared" si="64"/>
        <v>15725959.109999999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/>
      <c r="Q197" s="102"/>
      <c r="R197" s="102">
        <f t="shared" si="70"/>
        <v>0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15725959.109999999</v>
      </c>
      <c r="Z197" s="102"/>
      <c r="AA197" s="102">
        <f t="shared" si="73"/>
        <v>15725959.109999999</v>
      </c>
      <c r="AB197" s="102"/>
      <c r="AC197" s="102"/>
      <c r="AD197" s="102">
        <f t="shared" si="74"/>
        <v>0</v>
      </c>
      <c r="AE197" s="102"/>
      <c r="AF197" s="102"/>
      <c r="AG197" s="102">
        <f t="shared" si="75"/>
        <v>0</v>
      </c>
      <c r="AH197" s="102"/>
      <c r="AI197" s="102"/>
      <c r="AJ197" s="108">
        <f t="shared" si="76"/>
        <v>0</v>
      </c>
    </row>
    <row r="198" spans="1:36" ht="15.95" hidden="1" customHeight="1" thickTop="1" thickBot="1" x14ac:dyDescent="0.25">
      <c r="A198" s="52" t="s">
        <v>124</v>
      </c>
      <c r="B198" s="103">
        <f t="shared" si="64"/>
        <v>45252.61</v>
      </c>
      <c r="C198" s="103">
        <f t="shared" si="65"/>
        <v>13981</v>
      </c>
      <c r="D198" s="102">
        <v>7937.08</v>
      </c>
      <c r="E198" s="102"/>
      <c r="F198" s="102">
        <f t="shared" si="66"/>
        <v>7937.08</v>
      </c>
      <c r="G198" s="102"/>
      <c r="H198" s="102"/>
      <c r="I198" s="102">
        <f t="shared" si="67"/>
        <v>0</v>
      </c>
      <c r="J198" s="102">
        <v>356.12</v>
      </c>
      <c r="K198" s="102">
        <v>13981</v>
      </c>
      <c r="L198" s="102">
        <f t="shared" si="68"/>
        <v>14337.12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>
        <v>36959.410000000003</v>
      </c>
      <c r="AI198" s="102"/>
      <c r="AJ198" s="108">
        <f t="shared" si="76"/>
        <v>36959.410000000003</v>
      </c>
    </row>
    <row r="199" spans="1:36" ht="15.95" hidden="1" customHeight="1" thickTop="1" thickBot="1" x14ac:dyDescent="0.25">
      <c r="A199" s="52" t="s">
        <v>81</v>
      </c>
      <c r="B199" s="103">
        <f t="shared" si="64"/>
        <v>30560686.259999998</v>
      </c>
      <c r="C199" s="103">
        <f t="shared" si="65"/>
        <v>74953.03</v>
      </c>
      <c r="D199" s="102"/>
      <c r="E199" s="102"/>
      <c r="F199" s="102">
        <f t="shared" si="66"/>
        <v>0</v>
      </c>
      <c r="G199" s="102">
        <v>13735702.77</v>
      </c>
      <c r="H199" s="102">
        <v>45443.03</v>
      </c>
      <c r="I199" s="102">
        <f t="shared" si="67"/>
        <v>13781145.799999999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3544663.8</v>
      </c>
      <c r="Q199" s="102"/>
      <c r="R199" s="102">
        <f t="shared" si="70"/>
        <v>3544663.8</v>
      </c>
      <c r="S199" s="102"/>
      <c r="T199" s="102"/>
      <c r="U199" s="102">
        <f t="shared" si="71"/>
        <v>0</v>
      </c>
      <c r="V199" s="102">
        <v>21923.34</v>
      </c>
      <c r="W199" s="102"/>
      <c r="X199" s="102">
        <f t="shared" si="72"/>
        <v>21923.34</v>
      </c>
      <c r="Y199" s="102">
        <v>12452137.17</v>
      </c>
      <c r="Z199" s="102"/>
      <c r="AA199" s="102">
        <f t="shared" si="73"/>
        <v>12452137.17</v>
      </c>
      <c r="AB199" s="102"/>
      <c r="AC199" s="102"/>
      <c r="AD199" s="102">
        <f t="shared" si="74"/>
        <v>0</v>
      </c>
      <c r="AE199" s="102">
        <v>437049.12</v>
      </c>
      <c r="AF199" s="102"/>
      <c r="AG199" s="102">
        <f t="shared" si="75"/>
        <v>437049.12</v>
      </c>
      <c r="AH199" s="102">
        <v>369210.06</v>
      </c>
      <c r="AI199" s="102">
        <v>29510</v>
      </c>
      <c r="AJ199" s="108">
        <f t="shared" si="76"/>
        <v>398720.06</v>
      </c>
    </row>
    <row r="200" spans="1:36" ht="15.95" hidden="1" customHeight="1" thickTop="1" thickBot="1" x14ac:dyDescent="0.25">
      <c r="A200" s="52" t="s">
        <v>80</v>
      </c>
      <c r="B200" s="103">
        <f t="shared" si="64"/>
        <v>22736385.969999999</v>
      </c>
      <c r="C200" s="103">
        <f t="shared" si="65"/>
        <v>361491.72</v>
      </c>
      <c r="D200" s="102"/>
      <c r="E200" s="102"/>
      <c r="F200" s="102">
        <f t="shared" si="66"/>
        <v>0</v>
      </c>
      <c r="G200" s="102">
        <v>3740148.87</v>
      </c>
      <c r="H200" s="102">
        <v>361491.72</v>
      </c>
      <c r="I200" s="102">
        <f t="shared" si="67"/>
        <v>4101640.59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1943240.48</v>
      </c>
      <c r="Q200" s="102"/>
      <c r="R200" s="102">
        <f t="shared" si="70"/>
        <v>1943240.48</v>
      </c>
      <c r="S200" s="102">
        <v>22629.08</v>
      </c>
      <c r="T200" s="102"/>
      <c r="U200" s="102">
        <f t="shared" si="71"/>
        <v>22629.08</v>
      </c>
      <c r="V200" s="102">
        <v>1016.68</v>
      </c>
      <c r="W200" s="102"/>
      <c r="X200" s="102">
        <f t="shared" si="72"/>
        <v>1016.68</v>
      </c>
      <c r="Y200" s="102">
        <v>11633974.390000001</v>
      </c>
      <c r="Z200" s="102"/>
      <c r="AA200" s="102">
        <f t="shared" si="73"/>
        <v>11633974.390000001</v>
      </c>
      <c r="AB200" s="102"/>
      <c r="AC200" s="102"/>
      <c r="AD200" s="102">
        <f t="shared" si="74"/>
        <v>0</v>
      </c>
      <c r="AE200" s="102">
        <v>2063661.27</v>
      </c>
      <c r="AF200" s="102"/>
      <c r="AG200" s="102">
        <f t="shared" si="75"/>
        <v>2063661.27</v>
      </c>
      <c r="AH200" s="102">
        <v>3331715.2</v>
      </c>
      <c r="AI200" s="102"/>
      <c r="AJ200" s="108">
        <f t="shared" si="76"/>
        <v>3331715.2</v>
      </c>
    </row>
    <row r="201" spans="1:36" ht="15.95" hidden="1" customHeight="1" thickTop="1" thickBot="1" x14ac:dyDescent="0.25">
      <c r="A201" s="52" t="s">
        <v>103</v>
      </c>
      <c r="B201" s="103">
        <f t="shared" si="64"/>
        <v>40333820.509999998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71788.81</v>
      </c>
      <c r="H201" s="102"/>
      <c r="I201" s="102">
        <f t="shared" si="67"/>
        <v>71788.81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118504.32000000001</v>
      </c>
      <c r="Q201" s="102"/>
      <c r="R201" s="102">
        <f t="shared" si="70"/>
        <v>118504.32000000001</v>
      </c>
      <c r="S201" s="102"/>
      <c r="T201" s="102"/>
      <c r="U201" s="102">
        <f t="shared" si="71"/>
        <v>0</v>
      </c>
      <c r="V201" s="102">
        <v>337243.59</v>
      </c>
      <c r="W201" s="102"/>
      <c r="X201" s="102">
        <f t="shared" si="72"/>
        <v>337243.59</v>
      </c>
      <c r="Y201" s="102">
        <v>33541611.129999999</v>
      </c>
      <c r="Z201" s="102"/>
      <c r="AA201" s="102">
        <f t="shared" si="73"/>
        <v>33541611.129999999</v>
      </c>
      <c r="AB201" s="102"/>
      <c r="AC201" s="102"/>
      <c r="AD201" s="102">
        <f t="shared" si="74"/>
        <v>0</v>
      </c>
      <c r="AE201" s="102">
        <v>6151454.2599999998</v>
      </c>
      <c r="AF201" s="102"/>
      <c r="AG201" s="102">
        <f t="shared" si="75"/>
        <v>6151454.2599999998</v>
      </c>
      <c r="AH201" s="102">
        <v>113218.4</v>
      </c>
      <c r="AI201" s="102"/>
      <c r="AJ201" s="108">
        <f t="shared" si="76"/>
        <v>113218.4</v>
      </c>
    </row>
    <row r="202" spans="1:36" ht="15.95" hidden="1" customHeight="1" thickTop="1" thickBot="1" x14ac:dyDescent="0.25">
      <c r="A202" s="52" t="s">
        <v>79</v>
      </c>
      <c r="B202" s="103">
        <f t="shared" si="64"/>
        <v>41685626.5</v>
      </c>
      <c r="C202" s="103">
        <f t="shared" si="65"/>
        <v>84119800.530000001</v>
      </c>
      <c r="D202" s="102">
        <v>5492.2</v>
      </c>
      <c r="E202" s="102"/>
      <c r="F202" s="102">
        <f t="shared" si="66"/>
        <v>5492.2</v>
      </c>
      <c r="G202" s="102">
        <v>2403265.59</v>
      </c>
      <c r="H202" s="102">
        <v>83260504</v>
      </c>
      <c r="I202" s="102">
        <f t="shared" si="67"/>
        <v>85663769.590000004</v>
      </c>
      <c r="J202" s="102"/>
      <c r="K202" s="102">
        <v>419038.86</v>
      </c>
      <c r="L202" s="102">
        <f t="shared" si="68"/>
        <v>419038.86</v>
      </c>
      <c r="M202" s="102">
        <v>219636.64</v>
      </c>
      <c r="N202" s="102">
        <v>314623.13</v>
      </c>
      <c r="O202" s="102">
        <f t="shared" si="69"/>
        <v>534259.77</v>
      </c>
      <c r="P202" s="102">
        <v>5242857.97</v>
      </c>
      <c r="Q202" s="102"/>
      <c r="R202" s="102">
        <f t="shared" si="70"/>
        <v>5242857.97</v>
      </c>
      <c r="S202" s="102">
        <v>12881462.48</v>
      </c>
      <c r="T202" s="102"/>
      <c r="U202" s="102">
        <f t="shared" si="71"/>
        <v>12881462.48</v>
      </c>
      <c r="V202" s="102">
        <v>67563.06</v>
      </c>
      <c r="W202" s="102"/>
      <c r="X202" s="102">
        <f t="shared" si="72"/>
        <v>67563.06</v>
      </c>
      <c r="Y202" s="102">
        <v>15567440.91</v>
      </c>
      <c r="Z202" s="102">
        <v>116934.54</v>
      </c>
      <c r="AA202" s="102">
        <f t="shared" si="73"/>
        <v>15684375.449999999</v>
      </c>
      <c r="AB202" s="102"/>
      <c r="AC202" s="102"/>
      <c r="AD202" s="102">
        <f t="shared" si="74"/>
        <v>0</v>
      </c>
      <c r="AE202" s="102">
        <v>2538673.06</v>
      </c>
      <c r="AF202" s="102"/>
      <c r="AG202" s="102">
        <f t="shared" si="75"/>
        <v>2538673.06</v>
      </c>
      <c r="AH202" s="102">
        <v>2759234.59</v>
      </c>
      <c r="AI202" s="102">
        <v>8700</v>
      </c>
      <c r="AJ202" s="108">
        <f t="shared" si="76"/>
        <v>2767934.59</v>
      </c>
    </row>
    <row r="203" spans="1:36" ht="15.95" hidden="1" customHeight="1" thickTop="1" thickBot="1" x14ac:dyDescent="0.25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5.95" hidden="1" customHeight="1" thickTop="1" thickBot="1" x14ac:dyDescent="0.25">
      <c r="A204" s="52" t="s">
        <v>97</v>
      </c>
      <c r="B204" s="103">
        <f t="shared" si="64"/>
        <v>1289729.1100000001</v>
      </c>
      <c r="C204" s="103">
        <f t="shared" si="65"/>
        <v>33546348.489999998</v>
      </c>
      <c r="D204" s="102"/>
      <c r="E204" s="102"/>
      <c r="F204" s="102">
        <f t="shared" si="66"/>
        <v>0</v>
      </c>
      <c r="G204" s="102">
        <v>1289729.1100000001</v>
      </c>
      <c r="H204" s="102"/>
      <c r="I204" s="102">
        <f t="shared" si="67"/>
        <v>1289729.1100000001</v>
      </c>
      <c r="J204" s="102"/>
      <c r="K204" s="102">
        <v>33546348.489999998</v>
      </c>
      <c r="L204" s="102">
        <f t="shared" si="68"/>
        <v>33546348.489999998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5.95" hidden="1" customHeight="1" thickTop="1" thickBot="1" x14ac:dyDescent="0.25">
      <c r="A205" s="52" t="s">
        <v>89</v>
      </c>
      <c r="B205" s="103">
        <f t="shared" si="64"/>
        <v>4360722.0600000005</v>
      </c>
      <c r="C205" s="103">
        <f t="shared" si="65"/>
        <v>109860</v>
      </c>
      <c r="D205" s="102">
        <v>98150.86</v>
      </c>
      <c r="E205" s="102"/>
      <c r="F205" s="102">
        <f t="shared" si="66"/>
        <v>98150.86</v>
      </c>
      <c r="G205" s="102">
        <v>357626.12</v>
      </c>
      <c r="H205" s="102"/>
      <c r="I205" s="102">
        <f t="shared" si="67"/>
        <v>357626.12</v>
      </c>
      <c r="J205" s="102"/>
      <c r="K205" s="102">
        <v>109860</v>
      </c>
      <c r="L205" s="102">
        <f t="shared" si="68"/>
        <v>109860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>
        <v>51169.78</v>
      </c>
      <c r="T205" s="102"/>
      <c r="U205" s="102">
        <f t="shared" si="71"/>
        <v>51169.78</v>
      </c>
      <c r="V205" s="102"/>
      <c r="W205" s="102"/>
      <c r="X205" s="102">
        <f t="shared" si="72"/>
        <v>0</v>
      </c>
      <c r="Y205" s="102">
        <v>3763130.47</v>
      </c>
      <c r="Z205" s="102"/>
      <c r="AA205" s="102">
        <f t="shared" si="73"/>
        <v>3763130.47</v>
      </c>
      <c r="AB205" s="102"/>
      <c r="AC205" s="102"/>
      <c r="AD205" s="102">
        <f t="shared" si="74"/>
        <v>0</v>
      </c>
      <c r="AE205" s="102">
        <v>90644.83</v>
      </c>
      <c r="AF205" s="102"/>
      <c r="AG205" s="102">
        <f t="shared" si="75"/>
        <v>90644.83</v>
      </c>
      <c r="AH205" s="102"/>
      <c r="AI205" s="102"/>
      <c r="AJ205" s="108">
        <f t="shared" si="76"/>
        <v>0</v>
      </c>
    </row>
    <row r="206" spans="1:36" ht="15.95" hidden="1" customHeight="1" thickTop="1" thickBot="1" x14ac:dyDescent="0.25">
      <c r="A206" s="52" t="s">
        <v>98</v>
      </c>
      <c r="B206" s="103">
        <f t="shared" si="64"/>
        <v>42897100.770000003</v>
      </c>
      <c r="C206" s="103">
        <f t="shared" si="65"/>
        <v>0</v>
      </c>
      <c r="D206" s="102">
        <v>301814.78999999998</v>
      </c>
      <c r="E206" s="102"/>
      <c r="F206" s="102">
        <f t="shared" si="66"/>
        <v>301814.78999999998</v>
      </c>
      <c r="G206" s="102"/>
      <c r="H206" s="102"/>
      <c r="I206" s="102">
        <f t="shared" si="67"/>
        <v>0</v>
      </c>
      <c r="J206" s="102"/>
      <c r="K206" s="102"/>
      <c r="L206" s="102">
        <f t="shared" si="68"/>
        <v>0</v>
      </c>
      <c r="M206" s="102">
        <v>21637.93</v>
      </c>
      <c r="N206" s="102"/>
      <c r="O206" s="102">
        <f t="shared" si="69"/>
        <v>21637.93</v>
      </c>
      <c r="P206" s="102">
        <v>685508.68</v>
      </c>
      <c r="Q206" s="102"/>
      <c r="R206" s="102">
        <f t="shared" si="70"/>
        <v>685508.68</v>
      </c>
      <c r="S206" s="102">
        <v>10000</v>
      </c>
      <c r="T206" s="102"/>
      <c r="U206" s="102">
        <f t="shared" si="71"/>
        <v>10000</v>
      </c>
      <c r="V206" s="102"/>
      <c r="W206" s="102"/>
      <c r="X206" s="102">
        <f t="shared" si="72"/>
        <v>0</v>
      </c>
      <c r="Y206" s="102">
        <v>25555891.219999999</v>
      </c>
      <c r="Z206" s="102"/>
      <c r="AA206" s="102">
        <f t="shared" si="73"/>
        <v>25555891.219999999</v>
      </c>
      <c r="AB206" s="102"/>
      <c r="AC206" s="102"/>
      <c r="AD206" s="102">
        <f t="shared" si="74"/>
        <v>0</v>
      </c>
      <c r="AE206" s="102">
        <v>16024501.560000001</v>
      </c>
      <c r="AF206" s="102"/>
      <c r="AG206" s="102">
        <f t="shared" si="75"/>
        <v>16024501.560000001</v>
      </c>
      <c r="AH206" s="102">
        <v>297746.59000000003</v>
      </c>
      <c r="AI206" s="102"/>
      <c r="AJ206" s="108">
        <f t="shared" si="76"/>
        <v>297746.59000000003</v>
      </c>
    </row>
    <row r="207" spans="1:36" ht="15.95" hidden="1" customHeight="1" thickTop="1" thickBot="1" x14ac:dyDescent="0.25">
      <c r="A207" s="51" t="s">
        <v>111</v>
      </c>
      <c r="B207" s="103">
        <f t="shared" si="64"/>
        <v>34555463.240000002</v>
      </c>
      <c r="C207" s="103">
        <f t="shared" si="65"/>
        <v>0</v>
      </c>
      <c r="D207" s="102">
        <v>11739.53</v>
      </c>
      <c r="E207" s="102"/>
      <c r="F207" s="102">
        <f t="shared" si="66"/>
        <v>11739.53</v>
      </c>
      <c r="G207" s="102">
        <v>611566.28</v>
      </c>
      <c r="H207" s="102"/>
      <c r="I207" s="102">
        <f t="shared" si="67"/>
        <v>611566.28</v>
      </c>
      <c r="J207" s="102"/>
      <c r="K207" s="102"/>
      <c r="L207" s="102">
        <f t="shared" si="68"/>
        <v>0</v>
      </c>
      <c r="M207" s="102"/>
      <c r="N207" s="102"/>
      <c r="O207" s="102">
        <f t="shared" si="69"/>
        <v>0</v>
      </c>
      <c r="P207" s="102">
        <v>963428.62</v>
      </c>
      <c r="Q207" s="102"/>
      <c r="R207" s="102">
        <f t="shared" si="70"/>
        <v>963428.62</v>
      </c>
      <c r="S207" s="102">
        <v>66339.399999999994</v>
      </c>
      <c r="T207" s="102"/>
      <c r="U207" s="102">
        <f t="shared" si="71"/>
        <v>66339.399999999994</v>
      </c>
      <c r="V207" s="102"/>
      <c r="W207" s="102"/>
      <c r="X207" s="102">
        <f t="shared" si="72"/>
        <v>0</v>
      </c>
      <c r="Y207" s="102">
        <v>32654605.670000002</v>
      </c>
      <c r="Z207" s="102"/>
      <c r="AA207" s="102">
        <f t="shared" si="73"/>
        <v>32654605.670000002</v>
      </c>
      <c r="AB207" s="102"/>
      <c r="AC207" s="102"/>
      <c r="AD207" s="102">
        <f t="shared" si="74"/>
        <v>0</v>
      </c>
      <c r="AE207" s="102">
        <v>300</v>
      </c>
      <c r="AF207" s="102"/>
      <c r="AG207" s="102">
        <f t="shared" si="75"/>
        <v>300</v>
      </c>
      <c r="AH207" s="102">
        <v>247483.74</v>
      </c>
      <c r="AI207" s="102"/>
      <c r="AJ207" s="108">
        <f t="shared" si="76"/>
        <v>247483.74</v>
      </c>
    </row>
    <row r="208" spans="1:36" ht="15.95" hidden="1" customHeight="1" thickTop="1" thickBot="1" x14ac:dyDescent="0.25">
      <c r="A208" s="52" t="s">
        <v>102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5.95" hidden="1" customHeight="1" thickTop="1" thickBot="1" x14ac:dyDescent="0.25">
      <c r="A209" s="52" t="s">
        <v>82</v>
      </c>
      <c r="B209" s="103">
        <f t="shared" si="64"/>
        <v>3445898.67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3445898.67</v>
      </c>
      <c r="Z209" s="102"/>
      <c r="AA209" s="102">
        <f t="shared" si="73"/>
        <v>3445898.67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5.95" hidden="1" customHeight="1" thickTop="1" thickBot="1" x14ac:dyDescent="0.25">
      <c r="A210" s="52" t="s">
        <v>101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5.95" hidden="1" customHeight="1" thickTop="1" thickBot="1" x14ac:dyDescent="0.25">
      <c r="A211" s="52" t="s">
        <v>110</v>
      </c>
      <c r="B211" s="103">
        <f t="shared" si="64"/>
        <v>35412866.199999996</v>
      </c>
      <c r="C211" s="103">
        <f t="shared" si="65"/>
        <v>2859.68</v>
      </c>
      <c r="D211" s="102">
        <v>106526.56</v>
      </c>
      <c r="E211" s="102"/>
      <c r="F211" s="102">
        <f t="shared" si="66"/>
        <v>106526.56</v>
      </c>
      <c r="G211" s="102">
        <v>1613944.44</v>
      </c>
      <c r="H211" s="102"/>
      <c r="I211" s="102">
        <f t="shared" si="67"/>
        <v>1613944.44</v>
      </c>
      <c r="J211" s="102"/>
      <c r="K211" s="102"/>
      <c r="L211" s="102">
        <f t="shared" si="68"/>
        <v>0</v>
      </c>
      <c r="M211" s="102">
        <v>1416704.63</v>
      </c>
      <c r="N211" s="102"/>
      <c r="O211" s="102">
        <f t="shared" si="69"/>
        <v>1416704.63</v>
      </c>
      <c r="P211" s="102">
        <v>11236329.689999999</v>
      </c>
      <c r="Q211" s="102"/>
      <c r="R211" s="102">
        <f t="shared" si="70"/>
        <v>11236329.689999999</v>
      </c>
      <c r="S211" s="102">
        <v>69986.25</v>
      </c>
      <c r="T211" s="102"/>
      <c r="U211" s="102">
        <f t="shared" si="71"/>
        <v>69986.25</v>
      </c>
      <c r="V211" s="102">
        <v>389656.5</v>
      </c>
      <c r="W211" s="102"/>
      <c r="X211" s="102">
        <f t="shared" si="72"/>
        <v>389656.5</v>
      </c>
      <c r="Y211" s="102">
        <v>19147761.75</v>
      </c>
      <c r="Z211" s="102">
        <v>2859.68</v>
      </c>
      <c r="AA211" s="102">
        <f t="shared" si="73"/>
        <v>19150621.43</v>
      </c>
      <c r="AB211" s="102"/>
      <c r="AC211" s="102"/>
      <c r="AD211" s="102">
        <f t="shared" si="74"/>
        <v>0</v>
      </c>
      <c r="AE211" s="102">
        <v>519555.19</v>
      </c>
      <c r="AF211" s="102"/>
      <c r="AG211" s="102">
        <f t="shared" si="75"/>
        <v>519555.19</v>
      </c>
      <c r="AH211" s="102">
        <v>912401.19</v>
      </c>
      <c r="AI211" s="102"/>
      <c r="AJ211" s="108">
        <f t="shared" si="76"/>
        <v>912401.19</v>
      </c>
    </row>
    <row r="212" spans="1:36" ht="15.95" hidden="1" customHeight="1" thickTop="1" thickBot="1" x14ac:dyDescent="0.25">
      <c r="A212" s="52" t="s">
        <v>112</v>
      </c>
      <c r="B212" s="103">
        <f t="shared" si="64"/>
        <v>76792588.560000002</v>
      </c>
      <c r="C212" s="103">
        <f t="shared" si="65"/>
        <v>971623945.25</v>
      </c>
      <c r="D212" s="102">
        <v>3871779.26</v>
      </c>
      <c r="E212" s="102"/>
      <c r="F212" s="102">
        <f t="shared" si="66"/>
        <v>3871779.26</v>
      </c>
      <c r="G212" s="102">
        <v>20742611.609999999</v>
      </c>
      <c r="H212" s="102">
        <v>4678610.75</v>
      </c>
      <c r="I212" s="102">
        <f t="shared" si="67"/>
        <v>25421222.359999999</v>
      </c>
      <c r="J212" s="102"/>
      <c r="K212" s="102">
        <v>966931793.55999994</v>
      </c>
      <c r="L212" s="102">
        <f t="shared" si="68"/>
        <v>966931793.55999994</v>
      </c>
      <c r="M212" s="102">
        <v>570720.68999999994</v>
      </c>
      <c r="N212" s="102"/>
      <c r="O212" s="102">
        <f t="shared" si="69"/>
        <v>570720.68999999994</v>
      </c>
      <c r="P212" s="102">
        <v>16622485.07</v>
      </c>
      <c r="Q212" s="102">
        <v>12318.26</v>
      </c>
      <c r="R212" s="102">
        <f t="shared" si="70"/>
        <v>16634803.33</v>
      </c>
      <c r="S212" s="102">
        <v>687.69</v>
      </c>
      <c r="T212" s="102"/>
      <c r="U212" s="102">
        <f t="shared" si="71"/>
        <v>687.69</v>
      </c>
      <c r="V212" s="102">
        <v>348966.31</v>
      </c>
      <c r="W212" s="102">
        <v>0.59</v>
      </c>
      <c r="X212" s="102">
        <f t="shared" si="72"/>
        <v>348966.9</v>
      </c>
      <c r="Y212" s="102">
        <v>30124106.140000001</v>
      </c>
      <c r="Z212" s="102">
        <v>1.69</v>
      </c>
      <c r="AA212" s="102">
        <f t="shared" si="73"/>
        <v>30124107.830000002</v>
      </c>
      <c r="AB212" s="102"/>
      <c r="AC212" s="102"/>
      <c r="AD212" s="102">
        <f t="shared" si="74"/>
        <v>0</v>
      </c>
      <c r="AE212" s="102">
        <v>1688804.4</v>
      </c>
      <c r="AF212" s="102">
        <v>1.0900000000000001</v>
      </c>
      <c r="AG212" s="102">
        <f t="shared" si="75"/>
        <v>1688805.49</v>
      </c>
      <c r="AH212" s="102">
        <v>2822427.39</v>
      </c>
      <c r="AI212" s="102">
        <v>1219.31</v>
      </c>
      <c r="AJ212" s="108">
        <f t="shared" si="76"/>
        <v>2823646.7</v>
      </c>
    </row>
    <row r="213" spans="1:36" ht="15.95" hidden="1" customHeight="1" thickTop="1" thickBot="1" x14ac:dyDescent="0.25">
      <c r="A213" s="52" t="s">
        <v>115</v>
      </c>
      <c r="B213" s="103">
        <f t="shared" si="64"/>
        <v>13232118.83</v>
      </c>
      <c r="C213" s="103">
        <f t="shared" si="65"/>
        <v>10384738.52</v>
      </c>
      <c r="D213" s="102"/>
      <c r="E213" s="102"/>
      <c r="F213" s="102">
        <f t="shared" si="66"/>
        <v>0</v>
      </c>
      <c r="G213" s="102">
        <v>62321.93</v>
      </c>
      <c r="H213" s="102">
        <v>10294386.5</v>
      </c>
      <c r="I213" s="102">
        <f t="shared" si="67"/>
        <v>10356708.43</v>
      </c>
      <c r="J213" s="102"/>
      <c r="K213" s="102">
        <v>8578.27</v>
      </c>
      <c r="L213" s="102">
        <f t="shared" si="68"/>
        <v>8578.27</v>
      </c>
      <c r="M213" s="102"/>
      <c r="N213" s="102"/>
      <c r="O213" s="102">
        <f t="shared" si="69"/>
        <v>0</v>
      </c>
      <c r="P213" s="102">
        <v>969952.35</v>
      </c>
      <c r="Q213" s="102"/>
      <c r="R213" s="102">
        <f t="shared" si="70"/>
        <v>969952.35</v>
      </c>
      <c r="S213" s="102">
        <v>188130.98</v>
      </c>
      <c r="T213" s="102"/>
      <c r="U213" s="102">
        <f t="shared" si="71"/>
        <v>188130.98</v>
      </c>
      <c r="V213" s="102">
        <v>154779.57999999999</v>
      </c>
      <c r="W213" s="102"/>
      <c r="X213" s="102">
        <f t="shared" si="72"/>
        <v>154779.57999999999</v>
      </c>
      <c r="Y213" s="102">
        <v>11207587.369999999</v>
      </c>
      <c r="Z213" s="102">
        <v>69773.75</v>
      </c>
      <c r="AA213" s="102">
        <f t="shared" si="73"/>
        <v>11277361.119999999</v>
      </c>
      <c r="AB213" s="102"/>
      <c r="AC213" s="102"/>
      <c r="AD213" s="102">
        <f t="shared" si="74"/>
        <v>0</v>
      </c>
      <c r="AE213" s="102">
        <v>132705.54999999999</v>
      </c>
      <c r="AF213" s="102"/>
      <c r="AG213" s="102">
        <f t="shared" si="75"/>
        <v>132705.54999999999</v>
      </c>
      <c r="AH213" s="102">
        <v>516641.07</v>
      </c>
      <c r="AI213" s="102">
        <v>12000</v>
      </c>
      <c r="AJ213" s="108">
        <f t="shared" si="76"/>
        <v>528641.07000000007</v>
      </c>
    </row>
    <row r="214" spans="1:36" ht="15.95" hidden="1" customHeight="1" thickTop="1" thickBot="1" x14ac:dyDescent="0.25">
      <c r="A214" s="52" t="s">
        <v>119</v>
      </c>
      <c r="B214" s="103">
        <f t="shared" si="64"/>
        <v>17242767.34</v>
      </c>
      <c r="C214" s="103">
        <f t="shared" si="65"/>
        <v>11700</v>
      </c>
      <c r="D214" s="102"/>
      <c r="E214" s="102"/>
      <c r="F214" s="102">
        <f t="shared" si="66"/>
        <v>0</v>
      </c>
      <c r="G214" s="102">
        <v>351525.28</v>
      </c>
      <c r="H214" s="102"/>
      <c r="I214" s="102">
        <f t="shared" si="67"/>
        <v>351525.28</v>
      </c>
      <c r="J214" s="102"/>
      <c r="K214" s="102">
        <v>11700</v>
      </c>
      <c r="L214" s="102">
        <f t="shared" si="68"/>
        <v>11700</v>
      </c>
      <c r="M214" s="102"/>
      <c r="N214" s="102"/>
      <c r="O214" s="102">
        <f t="shared" si="69"/>
        <v>0</v>
      </c>
      <c r="P214" s="102">
        <v>945572.17</v>
      </c>
      <c r="Q214" s="102"/>
      <c r="R214" s="102">
        <f t="shared" si="70"/>
        <v>945572.17</v>
      </c>
      <c r="S214" s="102"/>
      <c r="T214" s="102"/>
      <c r="U214" s="102">
        <f t="shared" si="71"/>
        <v>0</v>
      </c>
      <c r="V214" s="102">
        <v>20387.18</v>
      </c>
      <c r="W214" s="102"/>
      <c r="X214" s="102">
        <f t="shared" si="72"/>
        <v>20387.18</v>
      </c>
      <c r="Y214" s="102">
        <v>9727573.6699999999</v>
      </c>
      <c r="Z214" s="102"/>
      <c r="AA214" s="102">
        <f t="shared" si="73"/>
        <v>9727573.6699999999</v>
      </c>
      <c r="AB214" s="102"/>
      <c r="AC214" s="102"/>
      <c r="AD214" s="102">
        <f t="shared" si="74"/>
        <v>0</v>
      </c>
      <c r="AE214" s="102">
        <v>5108752.42</v>
      </c>
      <c r="AF214" s="102"/>
      <c r="AG214" s="102">
        <f t="shared" si="75"/>
        <v>5108752.42</v>
      </c>
      <c r="AH214" s="102">
        <v>1088956.6200000001</v>
      </c>
      <c r="AI214" s="102"/>
      <c r="AJ214" s="108">
        <f t="shared" si="76"/>
        <v>1088956.6200000001</v>
      </c>
    </row>
    <row r="215" spans="1:36" ht="15.95" hidden="1" customHeight="1" thickTop="1" thickBot="1" x14ac:dyDescent="0.25">
      <c r="A215" s="52" t="s">
        <v>99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5.95" hidden="1" customHeight="1" thickTop="1" thickBot="1" x14ac:dyDescent="0.25">
      <c r="A216" s="51" t="s">
        <v>105</v>
      </c>
      <c r="B216" s="103">
        <f t="shared" si="64"/>
        <v>0</v>
      </c>
      <c r="C216" s="103">
        <f t="shared" si="65"/>
        <v>25590868.48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25590868.48</v>
      </c>
      <c r="L216" s="102">
        <f t="shared" si="68"/>
        <v>25590868.48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5.95" hidden="1" customHeight="1" thickTop="1" thickBot="1" x14ac:dyDescent="0.25">
      <c r="A217" s="52" t="s">
        <v>118</v>
      </c>
      <c r="B217" s="103">
        <f t="shared" si="64"/>
        <v>4942576.2399999993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485479.36</v>
      </c>
      <c r="Q217" s="102"/>
      <c r="R217" s="102">
        <f t="shared" si="70"/>
        <v>485479.36</v>
      </c>
      <c r="S217" s="102">
        <v>225819.4</v>
      </c>
      <c r="T217" s="102"/>
      <c r="U217" s="102">
        <f t="shared" si="71"/>
        <v>225819.4</v>
      </c>
      <c r="V217" s="102">
        <v>10311.66</v>
      </c>
      <c r="W217" s="102"/>
      <c r="X217" s="102">
        <f t="shared" si="72"/>
        <v>10311.66</v>
      </c>
      <c r="Y217" s="102">
        <v>3493113.76</v>
      </c>
      <c r="Z217" s="102"/>
      <c r="AA217" s="102">
        <f t="shared" si="73"/>
        <v>3493113.76</v>
      </c>
      <c r="AB217" s="102"/>
      <c r="AC217" s="102"/>
      <c r="AD217" s="102">
        <f t="shared" si="74"/>
        <v>0</v>
      </c>
      <c r="AE217" s="102">
        <v>175835.88</v>
      </c>
      <c r="AF217" s="102"/>
      <c r="AG217" s="102">
        <f t="shared" si="75"/>
        <v>175835.88</v>
      </c>
      <c r="AH217" s="102">
        <v>552016.18000000005</v>
      </c>
      <c r="AI217" s="102"/>
      <c r="AJ217" s="108">
        <f t="shared" si="76"/>
        <v>552016.18000000005</v>
      </c>
    </row>
    <row r="218" spans="1:36" ht="15.95" hidden="1" customHeight="1" thickTop="1" thickBot="1" x14ac:dyDescent="0.25">
      <c r="A218" s="52" t="s">
        <v>114</v>
      </c>
      <c r="B218" s="103">
        <f t="shared" si="64"/>
        <v>16618536.48</v>
      </c>
      <c r="C218" s="103">
        <f t="shared" si="65"/>
        <v>0</v>
      </c>
      <c r="D218" s="102"/>
      <c r="E218" s="102"/>
      <c r="F218" s="102">
        <f t="shared" si="66"/>
        <v>0</v>
      </c>
      <c r="G218" s="102">
        <v>8249947.6399999997</v>
      </c>
      <c r="H218" s="102"/>
      <c r="I218" s="102">
        <f t="shared" si="67"/>
        <v>8249947.6399999997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3612367.95</v>
      </c>
      <c r="Q218" s="102"/>
      <c r="R218" s="102">
        <f t="shared" si="70"/>
        <v>3612367.95</v>
      </c>
      <c r="S218" s="102"/>
      <c r="T218" s="102"/>
      <c r="U218" s="102">
        <f t="shared" si="71"/>
        <v>0</v>
      </c>
      <c r="V218" s="102">
        <v>60785.25</v>
      </c>
      <c r="W218" s="102"/>
      <c r="X218" s="102">
        <f t="shared" si="72"/>
        <v>60785.25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45796.22</v>
      </c>
      <c r="AF218" s="102"/>
      <c r="AG218" s="102">
        <f t="shared" si="75"/>
        <v>45796.22</v>
      </c>
      <c r="AH218" s="102">
        <v>4649639.42</v>
      </c>
      <c r="AI218" s="102"/>
      <c r="AJ218" s="108">
        <f t="shared" si="76"/>
        <v>4649639.42</v>
      </c>
    </row>
    <row r="219" spans="1:36" ht="15.95" hidden="1" customHeight="1" thickTop="1" thickBot="1" x14ac:dyDescent="0.25">
      <c r="A219" s="52" t="s">
        <v>116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5.95" hidden="1" customHeight="1" thickTop="1" thickBot="1" x14ac:dyDescent="0.25">
      <c r="A220" s="52" t="s">
        <v>121</v>
      </c>
      <c r="B220" s="103">
        <f t="shared" si="64"/>
        <v>1241765.1600000001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>
        <v>20055.05</v>
      </c>
      <c r="Q220" s="102"/>
      <c r="R220" s="102">
        <f t="shared" si="70"/>
        <v>20055.05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>
        <v>1197035.24</v>
      </c>
      <c r="AF220" s="102"/>
      <c r="AG220" s="102">
        <f t="shared" si="75"/>
        <v>1197035.24</v>
      </c>
      <c r="AH220" s="102">
        <v>24674.87</v>
      </c>
      <c r="AI220" s="102"/>
      <c r="AJ220" s="108">
        <f t="shared" si="76"/>
        <v>24674.87</v>
      </c>
    </row>
    <row r="221" spans="1:36" ht="15.95" hidden="1" customHeight="1" thickTop="1" thickBot="1" x14ac:dyDescent="0.25">
      <c r="A221" s="52" t="s">
        <v>123</v>
      </c>
      <c r="B221" s="103">
        <f t="shared" si="64"/>
        <v>149772.45000000001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>
        <v>149772.45000000001</v>
      </c>
      <c r="Z221" s="102"/>
      <c r="AA221" s="102">
        <f t="shared" si="73"/>
        <v>149772.45000000001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5.95" hidden="1" customHeight="1" thickTop="1" thickBot="1" x14ac:dyDescent="0.25">
      <c r="A222" s="52" t="s">
        <v>100</v>
      </c>
      <c r="B222" s="103">
        <f t="shared" si="64"/>
        <v>895196.47</v>
      </c>
      <c r="C222" s="103">
        <f t="shared" si="65"/>
        <v>35823317.960000001</v>
      </c>
      <c r="D222" s="102"/>
      <c r="E222" s="102"/>
      <c r="F222" s="102">
        <f t="shared" si="66"/>
        <v>0</v>
      </c>
      <c r="G222" s="102">
        <v>895196.47</v>
      </c>
      <c r="H222" s="102"/>
      <c r="I222" s="102">
        <f t="shared" si="67"/>
        <v>895196.47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35823317.960000001</v>
      </c>
      <c r="AD222" s="102">
        <f t="shared" si="74"/>
        <v>35823317.960000001</v>
      </c>
      <c r="AE222" s="102"/>
      <c r="AF222" s="102"/>
      <c r="AG222" s="102">
        <f t="shared" si="75"/>
        <v>0</v>
      </c>
      <c r="AH222" s="102"/>
      <c r="AI222" s="102"/>
      <c r="AJ222" s="108">
        <f t="shared" si="76"/>
        <v>0</v>
      </c>
    </row>
    <row r="223" spans="1:36" ht="15.95" hidden="1" customHeight="1" thickTop="1" thickBot="1" x14ac:dyDescent="0.25">
      <c r="A223" s="52" t="s">
        <v>106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23748436.43</v>
      </c>
      <c r="H223" s="102"/>
      <c r="I223" s="102">
        <f t="shared" si="67"/>
        <v>23748436.43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378668.28</v>
      </c>
      <c r="AF223" s="102"/>
      <c r="AG223" s="102">
        <f t="shared" si="75"/>
        <v>378668.28</v>
      </c>
      <c r="AH223" s="102"/>
      <c r="AI223" s="102"/>
      <c r="AJ223" s="108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77">SUM(C186:C223)</f>
        <v>2266196313.6000004</v>
      </c>
      <c r="D224" s="66">
        <f t="shared" si="77"/>
        <v>24533958.669999994</v>
      </c>
      <c r="E224" s="66">
        <f t="shared" si="77"/>
        <v>2686.4</v>
      </c>
      <c r="F224" s="66">
        <f t="shared" si="77"/>
        <v>24536645.069999993</v>
      </c>
      <c r="G224" s="66">
        <f t="shared" si="77"/>
        <v>406165824.84999996</v>
      </c>
      <c r="H224" s="66">
        <f t="shared" si="77"/>
        <v>493489821.64999998</v>
      </c>
      <c r="I224" s="66">
        <f t="shared" si="77"/>
        <v>899655646.49999988</v>
      </c>
      <c r="J224" s="66">
        <f t="shared" si="77"/>
        <v>534150.73</v>
      </c>
      <c r="K224" s="66">
        <f t="shared" si="77"/>
        <v>1613712991.75</v>
      </c>
      <c r="L224" s="66">
        <f t="shared" si="77"/>
        <v>1614247142.48</v>
      </c>
      <c r="M224" s="66">
        <f t="shared" si="77"/>
        <v>52756490.889999993</v>
      </c>
      <c r="N224" s="66">
        <f t="shared" si="77"/>
        <v>1668488.8199999998</v>
      </c>
      <c r="O224" s="66">
        <f t="shared" si="77"/>
        <v>54424979.710000001</v>
      </c>
      <c r="P224" s="66">
        <f t="shared" si="77"/>
        <v>1028210277.2400001</v>
      </c>
      <c r="Q224" s="66">
        <f t="shared" si="77"/>
        <v>105784086.5</v>
      </c>
      <c r="R224" s="66">
        <f t="shared" si="77"/>
        <v>1133994363.7399998</v>
      </c>
      <c r="S224" s="66">
        <f t="shared" si="77"/>
        <v>164739041.98000002</v>
      </c>
      <c r="T224" s="66">
        <f t="shared" si="77"/>
        <v>0</v>
      </c>
      <c r="U224" s="66">
        <f t="shared" si="77"/>
        <v>164739041.98000002</v>
      </c>
      <c r="V224" s="66">
        <f t="shared" si="77"/>
        <v>57015369.630000003</v>
      </c>
      <c r="W224" s="66">
        <f t="shared" si="77"/>
        <v>39652.239999999998</v>
      </c>
      <c r="X224" s="66">
        <f t="shared" si="77"/>
        <v>57055021.869999997</v>
      </c>
      <c r="Y224" s="66">
        <f t="shared" si="77"/>
        <v>1136593377.0500002</v>
      </c>
      <c r="Z224" s="66">
        <f t="shared" si="77"/>
        <v>6376595.6100000013</v>
      </c>
      <c r="AA224" s="66">
        <f t="shared" si="77"/>
        <v>1142969972.6599998</v>
      </c>
      <c r="AB224" s="66">
        <f t="shared" si="77"/>
        <v>0</v>
      </c>
      <c r="AC224" s="66">
        <f t="shared" si="77"/>
        <v>35823317.960000001</v>
      </c>
      <c r="AD224" s="66">
        <f t="shared" si="77"/>
        <v>35823317.960000001</v>
      </c>
      <c r="AE224" s="66">
        <f t="shared" si="77"/>
        <v>100511561.47</v>
      </c>
      <c r="AF224" s="66">
        <f t="shared" si="77"/>
        <v>496440.33</v>
      </c>
      <c r="AG224" s="66">
        <f t="shared" si="77"/>
        <v>101008001.79999998</v>
      </c>
      <c r="AH224" s="66">
        <f t="shared" si="77"/>
        <v>273004641.18000001</v>
      </c>
      <c r="AI224" s="66">
        <f t="shared" si="77"/>
        <v>8802232.3399999999</v>
      </c>
      <c r="AJ224" s="101">
        <f t="shared" si="77"/>
        <v>281806873.52000004</v>
      </c>
    </row>
    <row r="225" spans="1:36" ht="13.5" hidden="1" thickTop="1" x14ac:dyDescent="0.2">
      <c r="A225" s="146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1">
        <f>(C224/B227*100)</f>
        <v>41.126841552548129</v>
      </c>
      <c r="C226" s="191"/>
      <c r="D226" s="191">
        <f>(E224/D227*100)</f>
        <v>1.0948522067039057E-2</v>
      </c>
      <c r="E226" s="191"/>
      <c r="F226" s="36"/>
      <c r="G226" s="191">
        <f>(H224/G227*100)</f>
        <v>54.853190058869927</v>
      </c>
      <c r="H226" s="191"/>
      <c r="I226" s="36"/>
      <c r="J226" s="191">
        <f>(K224/J227*100)</f>
        <v>99.966910226077317</v>
      </c>
      <c r="K226" s="191"/>
      <c r="L226" s="36"/>
      <c r="M226" s="191">
        <f>(N224/M227*100)</f>
        <v>3.0656673257214524</v>
      </c>
      <c r="N226" s="191"/>
      <c r="O226" s="36"/>
      <c r="P226" s="191">
        <f>(Q224/P227*100)</f>
        <v>9.3284490542894751</v>
      </c>
      <c r="Q226" s="191"/>
      <c r="R226" s="36"/>
      <c r="S226" s="191">
        <f>(T224/S227*100)</f>
        <v>0</v>
      </c>
      <c r="T226" s="191"/>
      <c r="U226" s="36"/>
      <c r="V226" s="191">
        <f>(W224/V227*100)</f>
        <v>6.9498246955978241E-2</v>
      </c>
      <c r="W226" s="191"/>
      <c r="X226" s="36"/>
      <c r="Y226" s="191">
        <f>(Z224/Y227*100)</f>
        <v>0.55789703688889913</v>
      </c>
      <c r="Z226" s="191"/>
      <c r="AA226" s="36"/>
      <c r="AB226" s="191">
        <f>(AC224/AB227*100)</f>
        <v>100</v>
      </c>
      <c r="AC226" s="191"/>
      <c r="AD226" s="36"/>
      <c r="AE226" s="191">
        <f>(AF224/AE227*100)</f>
        <v>0.49148614085344677</v>
      </c>
      <c r="AF226" s="191"/>
      <c r="AG226" s="36"/>
      <c r="AH226" s="191">
        <f>(AI224/AH227*100)</f>
        <v>3.123498099976366</v>
      </c>
      <c r="AI226" s="191"/>
      <c r="AJ226" s="36"/>
    </row>
    <row r="227" spans="1:36" hidden="1" x14ac:dyDescent="0.2">
      <c r="A227" s="5" t="s">
        <v>39</v>
      </c>
      <c r="B227" s="195">
        <f>(B224+C224)</f>
        <v>5510261007.289999</v>
      </c>
      <c r="C227" s="194"/>
      <c r="D227" s="195">
        <f>(D224+E224)</f>
        <v>24536645.069999993</v>
      </c>
      <c r="E227" s="194"/>
      <c r="F227" s="37"/>
      <c r="G227" s="195">
        <f>(G224+H224)</f>
        <v>899655646.5</v>
      </c>
      <c r="H227" s="194"/>
      <c r="I227" s="37"/>
      <c r="J227" s="195">
        <f>(J224+K224)</f>
        <v>1614247142.48</v>
      </c>
      <c r="K227" s="194"/>
      <c r="L227" s="37"/>
      <c r="M227" s="195">
        <f>(M224+N224)</f>
        <v>54424979.709999993</v>
      </c>
      <c r="N227" s="194"/>
      <c r="O227" s="37"/>
      <c r="P227" s="195">
        <f>(P224+Q224)</f>
        <v>1133994363.7400002</v>
      </c>
      <c r="Q227" s="194"/>
      <c r="R227" s="37"/>
      <c r="S227" s="195">
        <f>(S224+T224)</f>
        <v>164739041.98000002</v>
      </c>
      <c r="T227" s="194"/>
      <c r="U227" s="37"/>
      <c r="V227" s="195">
        <f>(V224+W224)</f>
        <v>57055021.870000005</v>
      </c>
      <c r="W227" s="194"/>
      <c r="X227" s="37"/>
      <c r="Y227" s="195">
        <f>(Y224+Z224)</f>
        <v>1142969972.6600001</v>
      </c>
      <c r="Z227" s="194"/>
      <c r="AA227" s="37"/>
      <c r="AB227" s="195">
        <f>(AB224+AC224)</f>
        <v>35823317.960000001</v>
      </c>
      <c r="AC227" s="194"/>
      <c r="AD227" s="37"/>
      <c r="AE227" s="195">
        <f>(AE224+AF224)</f>
        <v>101008001.8</v>
      </c>
      <c r="AF227" s="194"/>
      <c r="AG227" s="37"/>
      <c r="AH227" s="195">
        <f>(AH224+AI224)</f>
        <v>281806873.51999998</v>
      </c>
      <c r="AI227" s="194"/>
      <c r="AJ227" s="37"/>
    </row>
    <row r="228" spans="1:36" hidden="1" x14ac:dyDescent="0.2">
      <c r="A228" s="5" t="s">
        <v>40</v>
      </c>
      <c r="B228" s="191">
        <f>SUM(D228:AI228)</f>
        <v>100.00000000000003</v>
      </c>
      <c r="C228" s="194"/>
      <c r="D228" s="191">
        <f>(D227/B227*100)</f>
        <v>0.44529006951827421</v>
      </c>
      <c r="E228" s="191"/>
      <c r="F228" s="36"/>
      <c r="G228" s="191">
        <f>(G227/B227*100)</f>
        <v>16.326915282411633</v>
      </c>
      <c r="H228" s="191"/>
      <c r="I228" s="36"/>
      <c r="J228" s="191">
        <f>(J227/B227*100)</f>
        <v>29.295293641160981</v>
      </c>
      <c r="K228" s="191"/>
      <c r="L228" s="36"/>
      <c r="M228" s="191">
        <f>(M227/B227*100)</f>
        <v>0.98770239083042533</v>
      </c>
      <c r="N228" s="191"/>
      <c r="O228" s="36"/>
      <c r="P228" s="191">
        <f>(P227/B227*100)</f>
        <v>20.579685104566579</v>
      </c>
      <c r="Q228" s="191"/>
      <c r="R228" s="36"/>
      <c r="S228" s="191">
        <f>(S227/B227*100)</f>
        <v>2.9896776534188225</v>
      </c>
      <c r="T228" s="191"/>
      <c r="U228" s="36"/>
      <c r="V228" s="191">
        <f>(V227/B227*100)</f>
        <v>1.0354322924906278</v>
      </c>
      <c r="W228" s="191"/>
      <c r="X228" s="36"/>
      <c r="Y228" s="191">
        <f>(Y227/B227*100)</f>
        <v>20.742574102168057</v>
      </c>
      <c r="Z228" s="191"/>
      <c r="AA228" s="36"/>
      <c r="AB228" s="191">
        <f>(AB227/B227*100)</f>
        <v>0.65012016513566684</v>
      </c>
      <c r="AC228" s="191"/>
      <c r="AD228" s="36"/>
      <c r="AE228" s="191">
        <f>(AE227/B227*100)</f>
        <v>1.8330892432566772</v>
      </c>
      <c r="AF228" s="191"/>
      <c r="AG228" s="36"/>
      <c r="AH228" s="191">
        <f>(AH227/B227*100)</f>
        <v>5.1142200550422814</v>
      </c>
      <c r="AI228" s="191"/>
      <c r="AJ228" s="36"/>
    </row>
    <row r="229" spans="1:36" hidden="1" x14ac:dyDescent="0.2">
      <c r="A229" s="111" t="s">
        <v>94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">
      <c r="A239" s="198" t="s">
        <v>129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2" t="s">
        <v>109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3" t="s">
        <v>0</v>
      </c>
      <c r="C243" s="193"/>
      <c r="D243" s="193" t="s">
        <v>12</v>
      </c>
      <c r="E243" s="193"/>
      <c r="F243" s="158"/>
      <c r="G243" s="193" t="s">
        <v>13</v>
      </c>
      <c r="H243" s="193"/>
      <c r="I243" s="158"/>
      <c r="J243" s="193" t="s">
        <v>14</v>
      </c>
      <c r="K243" s="193"/>
      <c r="L243" s="158"/>
      <c r="M243" s="193" t="s">
        <v>15</v>
      </c>
      <c r="N243" s="193"/>
      <c r="O243" s="158"/>
      <c r="P243" s="193" t="s">
        <v>27</v>
      </c>
      <c r="Q243" s="193"/>
      <c r="R243" s="158"/>
      <c r="S243" s="193" t="s">
        <v>35</v>
      </c>
      <c r="T243" s="193"/>
      <c r="U243" s="158"/>
      <c r="V243" s="193" t="s">
        <v>16</v>
      </c>
      <c r="W243" s="193"/>
      <c r="X243" s="158"/>
      <c r="Y243" s="193" t="s">
        <v>68</v>
      </c>
      <c r="Z243" s="193"/>
      <c r="AA243" s="158"/>
      <c r="AB243" s="193" t="s">
        <v>34</v>
      </c>
      <c r="AC243" s="193"/>
      <c r="AD243" s="158"/>
      <c r="AE243" s="193" t="s">
        <v>17</v>
      </c>
      <c r="AF243" s="193"/>
      <c r="AG243" s="158"/>
      <c r="AH243" s="193" t="s">
        <v>18</v>
      </c>
      <c r="AI243" s="193"/>
      <c r="AJ243" s="74"/>
    </row>
    <row r="244" spans="1:36" ht="29.25" hidden="1" customHeight="1" thickTop="1" thickBot="1" x14ac:dyDescent="0.25">
      <c r="A244" s="197"/>
      <c r="B244" s="158" t="s">
        <v>28</v>
      </c>
      <c r="C244" s="158" t="s">
        <v>25</v>
      </c>
      <c r="D244" s="158" t="s">
        <v>28</v>
      </c>
      <c r="E244" s="158" t="s">
        <v>25</v>
      </c>
      <c r="F244" s="158"/>
      <c r="G244" s="158" t="s">
        <v>28</v>
      </c>
      <c r="H244" s="158" t="s">
        <v>25</v>
      </c>
      <c r="I244" s="158"/>
      <c r="J244" s="158" t="s">
        <v>28</v>
      </c>
      <c r="K244" s="158" t="s">
        <v>25</v>
      </c>
      <c r="L244" s="158"/>
      <c r="M244" s="158" t="s">
        <v>28</v>
      </c>
      <c r="N244" s="158" t="s">
        <v>25</v>
      </c>
      <c r="O244" s="158"/>
      <c r="P244" s="158" t="s">
        <v>28</v>
      </c>
      <c r="Q244" s="158" t="s">
        <v>25</v>
      </c>
      <c r="R244" s="158"/>
      <c r="S244" s="158" t="s">
        <v>28</v>
      </c>
      <c r="T244" s="158" t="s">
        <v>25</v>
      </c>
      <c r="U244" s="158"/>
      <c r="V244" s="158" t="s">
        <v>28</v>
      </c>
      <c r="W244" s="158" t="s">
        <v>25</v>
      </c>
      <c r="X244" s="158"/>
      <c r="Y244" s="158" t="s">
        <v>28</v>
      </c>
      <c r="Z244" s="158" t="s">
        <v>25</v>
      </c>
      <c r="AA244" s="158"/>
      <c r="AB244" s="158" t="s">
        <v>28</v>
      </c>
      <c r="AC244" s="158" t="s">
        <v>25</v>
      </c>
      <c r="AD244" s="158"/>
      <c r="AE244" s="158" t="s">
        <v>28</v>
      </c>
      <c r="AF244" s="158" t="s">
        <v>25</v>
      </c>
      <c r="AG244" s="158"/>
      <c r="AH244" s="158" t="s">
        <v>28</v>
      </c>
      <c r="AI244" s="158" t="s">
        <v>25</v>
      </c>
      <c r="AJ244" s="74"/>
    </row>
    <row r="245" spans="1:36" ht="15.95" hidden="1" customHeight="1" thickTop="1" thickBot="1" x14ac:dyDescent="0.25">
      <c r="A245" s="102" t="s">
        <v>87</v>
      </c>
      <c r="B245" s="103">
        <f t="shared" ref="B245:B281" si="78">(D245+G245+J245+M245+P245+S245+V245+Y245+AB245+AE245+AH245)</f>
        <v>544368341.26999998</v>
      </c>
      <c r="C245" s="103">
        <f t="shared" ref="C245:C281" si="79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80">AH245+AI245</f>
        <v>50079572.899999999</v>
      </c>
    </row>
    <row r="246" spans="1:36" ht="15.95" hidden="1" customHeight="1" thickTop="1" thickBot="1" x14ac:dyDescent="0.25">
      <c r="A246" s="52" t="s">
        <v>117</v>
      </c>
      <c r="B246" s="103">
        <f t="shared" si="78"/>
        <v>496884796.81000006</v>
      </c>
      <c r="C246" s="103">
        <f t="shared" si="79"/>
        <v>84804326.730000004</v>
      </c>
      <c r="D246" s="102">
        <v>1631198.51</v>
      </c>
      <c r="E246" s="102">
        <v>-3509.19</v>
      </c>
      <c r="F246" s="102">
        <f t="shared" ref="F246:F282" si="81">+D246+E246</f>
        <v>1627689.32</v>
      </c>
      <c r="G246" s="102">
        <v>127108372.26000001</v>
      </c>
      <c r="H246" s="102">
        <v>61834053.439999998</v>
      </c>
      <c r="I246" s="102">
        <f t="shared" ref="I246:I282" si="82">+G246+H246</f>
        <v>188942425.69999999</v>
      </c>
      <c r="J246" s="102">
        <v>3864</v>
      </c>
      <c r="K246" s="102">
        <v>4444007.7699999996</v>
      </c>
      <c r="L246" s="102">
        <f t="shared" ref="L246:L282" si="83">+J246+K246</f>
        <v>4447871.7699999996</v>
      </c>
      <c r="M246" s="102">
        <v>3776742.02</v>
      </c>
      <c r="N246" s="102">
        <v>20803.41</v>
      </c>
      <c r="O246" s="102">
        <f t="shared" ref="O246:O282" si="84">+M246+N246</f>
        <v>3797545.43</v>
      </c>
      <c r="P246" s="102">
        <v>154478136.55000001</v>
      </c>
      <c r="Q246" s="102">
        <v>12785935.039999999</v>
      </c>
      <c r="R246" s="102">
        <f t="shared" ref="R246:R282" si="85">+P246+Q246</f>
        <v>167264071.59</v>
      </c>
      <c r="S246" s="102">
        <v>280635.84999999998</v>
      </c>
      <c r="T246" s="102"/>
      <c r="U246" s="102">
        <f t="shared" ref="U246:U282" si="86">+S246+T246</f>
        <v>280635.84999999998</v>
      </c>
      <c r="V246" s="102">
        <v>3429910.75</v>
      </c>
      <c r="W246" s="102">
        <v>1.18</v>
      </c>
      <c r="X246" s="102">
        <f t="shared" ref="X246:X282" si="87">+V246+W246</f>
        <v>3429911.93</v>
      </c>
      <c r="Y246" s="102">
        <v>177197390.37</v>
      </c>
      <c r="Z246" s="102">
        <v>3773686.14</v>
      </c>
      <c r="AA246" s="102">
        <f t="shared" ref="AA246:AA282" si="88">+Y246+Z246</f>
        <v>180971076.50999999</v>
      </c>
      <c r="AB246" s="102"/>
      <c r="AC246" s="102"/>
      <c r="AD246" s="102">
        <f t="shared" ref="AD246:AD282" si="89">+AB246+AC246</f>
        <v>0</v>
      </c>
      <c r="AE246" s="102">
        <v>2198108.4900000002</v>
      </c>
      <c r="AF246" s="102"/>
      <c r="AG246" s="102">
        <f t="shared" ref="AG246:AG282" si="90">+AE246+AF246</f>
        <v>2198108.4900000002</v>
      </c>
      <c r="AH246" s="102">
        <v>26780438.010000002</v>
      </c>
      <c r="AI246" s="102">
        <v>1949348.94</v>
      </c>
      <c r="AJ246" s="108">
        <f t="shared" si="80"/>
        <v>28729786.950000003</v>
      </c>
    </row>
    <row r="247" spans="1:36" ht="15.95" hidden="1" customHeight="1" thickTop="1" thickBot="1" x14ac:dyDescent="0.25">
      <c r="A247" s="52" t="s">
        <v>96</v>
      </c>
      <c r="B247" s="103">
        <f t="shared" si="78"/>
        <v>720790874.41000009</v>
      </c>
      <c r="C247" s="103">
        <f t="shared" si="79"/>
        <v>96912985.5</v>
      </c>
      <c r="D247" s="102">
        <v>2197557</v>
      </c>
      <c r="E247" s="102"/>
      <c r="F247" s="102">
        <f t="shared" si="81"/>
        <v>2197557</v>
      </c>
      <c r="G247" s="102">
        <v>21166594.780000001</v>
      </c>
      <c r="H247" s="102">
        <v>67139559.359999999</v>
      </c>
      <c r="I247" s="102">
        <f t="shared" si="82"/>
        <v>88306154.140000001</v>
      </c>
      <c r="J247" s="102"/>
      <c r="K247" s="102">
        <v>17309068.57</v>
      </c>
      <c r="L247" s="102">
        <f t="shared" si="83"/>
        <v>17309068.57</v>
      </c>
      <c r="M247" s="102">
        <v>9522016.1099999994</v>
      </c>
      <c r="N247" s="102">
        <v>320282.96999999997</v>
      </c>
      <c r="O247" s="102">
        <f t="shared" si="84"/>
        <v>9842299.0800000001</v>
      </c>
      <c r="P247" s="102">
        <v>453227396.37</v>
      </c>
      <c r="Q247" s="102">
        <v>8864090.0899999999</v>
      </c>
      <c r="R247" s="102">
        <f t="shared" si="85"/>
        <v>462091486.45999998</v>
      </c>
      <c r="S247" s="102">
        <v>600331.6</v>
      </c>
      <c r="T247" s="102"/>
      <c r="U247" s="102">
        <f t="shared" si="86"/>
        <v>600331.6</v>
      </c>
      <c r="V247" s="102">
        <v>1633787.1099999999</v>
      </c>
      <c r="W247" s="102"/>
      <c r="X247" s="102">
        <f t="shared" si="87"/>
        <v>1633787.1099999999</v>
      </c>
      <c r="Y247" s="102">
        <v>157312808.49000001</v>
      </c>
      <c r="Z247" s="102">
        <v>76849.299999999988</v>
      </c>
      <c r="AA247" s="102">
        <f t="shared" si="88"/>
        <v>157389657.79000002</v>
      </c>
      <c r="AB247" s="102"/>
      <c r="AC247" s="102"/>
      <c r="AD247" s="102">
        <f t="shared" si="89"/>
        <v>0</v>
      </c>
      <c r="AE247" s="102">
        <v>3322858.94</v>
      </c>
      <c r="AF247" s="102">
        <v>2941.71</v>
      </c>
      <c r="AG247" s="102">
        <f t="shared" si="90"/>
        <v>3325800.65</v>
      </c>
      <c r="AH247" s="102">
        <v>71807524.010000005</v>
      </c>
      <c r="AI247" s="102">
        <v>3200193.5</v>
      </c>
      <c r="AJ247" s="108">
        <f t="shared" si="80"/>
        <v>75007717.510000005</v>
      </c>
    </row>
    <row r="248" spans="1:36" ht="15.95" hidden="1" customHeight="1" thickTop="1" thickBot="1" x14ac:dyDescent="0.25">
      <c r="A248" s="52" t="s">
        <v>93</v>
      </c>
      <c r="B248" s="103">
        <f t="shared" si="78"/>
        <v>336838442.27999997</v>
      </c>
      <c r="C248" s="103">
        <f t="shared" si="79"/>
        <v>6341341.4300000016</v>
      </c>
      <c r="D248" s="102">
        <v>836677.74</v>
      </c>
      <c r="E248" s="102">
        <v>4587.58</v>
      </c>
      <c r="F248" s="102">
        <f t="shared" si="81"/>
        <v>841265.32</v>
      </c>
      <c r="G248" s="102">
        <v>16080397.34</v>
      </c>
      <c r="H248" s="102">
        <v>2689.96</v>
      </c>
      <c r="I248" s="102">
        <f t="shared" si="82"/>
        <v>16083087.300000001</v>
      </c>
      <c r="J248" s="102">
        <v>85217.78</v>
      </c>
      <c r="K248" s="102">
        <v>3792443.5400000005</v>
      </c>
      <c r="L248" s="102">
        <f t="shared" si="83"/>
        <v>3877661.3200000003</v>
      </c>
      <c r="M248" s="102">
        <v>372785.77</v>
      </c>
      <c r="N248" s="102">
        <v>328887</v>
      </c>
      <c r="O248" s="102">
        <f t="shared" si="84"/>
        <v>701672.77</v>
      </c>
      <c r="P248" s="102">
        <v>159861109.02000001</v>
      </c>
      <c r="Q248" s="102">
        <v>1510804.43</v>
      </c>
      <c r="R248" s="102">
        <f t="shared" si="85"/>
        <v>161371913.45000002</v>
      </c>
      <c r="S248" s="102">
        <v>3805319.34</v>
      </c>
      <c r="T248" s="102"/>
      <c r="U248" s="102">
        <f t="shared" si="86"/>
        <v>3805319.34</v>
      </c>
      <c r="V248" s="102">
        <v>11795626.880000001</v>
      </c>
      <c r="W248" s="102">
        <v>260149.45</v>
      </c>
      <c r="X248" s="102">
        <f t="shared" si="87"/>
        <v>12055776.33</v>
      </c>
      <c r="Y248" s="102">
        <v>95890170.00999999</v>
      </c>
      <c r="Z248" s="102">
        <v>67758.039999999994</v>
      </c>
      <c r="AA248" s="102">
        <f t="shared" si="88"/>
        <v>95957928.049999997</v>
      </c>
      <c r="AB248" s="102"/>
      <c r="AC248" s="102"/>
      <c r="AD248" s="102">
        <f t="shared" si="89"/>
        <v>0</v>
      </c>
      <c r="AE248" s="102">
        <v>7702003.1499999994</v>
      </c>
      <c r="AF248" s="102">
        <v>112458.36</v>
      </c>
      <c r="AG248" s="102">
        <f t="shared" si="90"/>
        <v>7814461.5099999998</v>
      </c>
      <c r="AH248" s="102">
        <v>40409135.25</v>
      </c>
      <c r="AI248" s="102">
        <v>261563.07</v>
      </c>
      <c r="AJ248" s="108">
        <f t="shared" si="80"/>
        <v>40670698.32</v>
      </c>
    </row>
    <row r="249" spans="1:36" ht="15.95" hidden="1" customHeight="1" thickTop="1" thickBot="1" x14ac:dyDescent="0.25">
      <c r="A249" s="52" t="s">
        <v>88</v>
      </c>
      <c r="B249" s="103">
        <f t="shared" si="78"/>
        <v>329279952.86000001</v>
      </c>
      <c r="C249" s="103">
        <f t="shared" si="79"/>
        <v>29208945.91</v>
      </c>
      <c r="D249" s="102">
        <v>79489.16</v>
      </c>
      <c r="E249" s="102"/>
      <c r="F249" s="102">
        <f t="shared" si="81"/>
        <v>79489.16</v>
      </c>
      <c r="G249" s="102">
        <v>19245217.420000002</v>
      </c>
      <c r="H249" s="102"/>
      <c r="I249" s="102">
        <f t="shared" si="82"/>
        <v>19245217.420000002</v>
      </c>
      <c r="J249" s="102">
        <v>628334.61</v>
      </c>
      <c r="K249" s="102">
        <v>24645548.010000002</v>
      </c>
      <c r="L249" s="102">
        <f t="shared" si="83"/>
        <v>25273882.620000001</v>
      </c>
      <c r="M249" s="102">
        <v>1556782.9</v>
      </c>
      <c r="N249" s="102"/>
      <c r="O249" s="102">
        <f t="shared" si="84"/>
        <v>1556782.9</v>
      </c>
      <c r="P249" s="102">
        <v>175141085.94</v>
      </c>
      <c r="Q249" s="102">
        <v>4231790.67</v>
      </c>
      <c r="R249" s="102">
        <f t="shared" si="85"/>
        <v>179372876.60999998</v>
      </c>
      <c r="S249" s="102">
        <v>6991223.1299999999</v>
      </c>
      <c r="T249" s="102"/>
      <c r="U249" s="102">
        <f t="shared" si="86"/>
        <v>6991223.1299999999</v>
      </c>
      <c r="V249" s="102">
        <v>7464355.7199999997</v>
      </c>
      <c r="W249" s="102"/>
      <c r="X249" s="102">
        <f t="shared" si="87"/>
        <v>7464355.7199999997</v>
      </c>
      <c r="Y249" s="102">
        <v>80459230.349999994</v>
      </c>
      <c r="Z249" s="102">
        <v>55183.93</v>
      </c>
      <c r="AA249" s="102">
        <f t="shared" si="88"/>
        <v>80514414.280000001</v>
      </c>
      <c r="AB249" s="102"/>
      <c r="AC249" s="102"/>
      <c r="AD249" s="102">
        <f t="shared" si="89"/>
        <v>0</v>
      </c>
      <c r="AE249" s="102">
        <v>6534838.7400000002</v>
      </c>
      <c r="AF249" s="102">
        <v>98454.95</v>
      </c>
      <c r="AG249" s="102">
        <f t="shared" si="90"/>
        <v>6633293.6900000004</v>
      </c>
      <c r="AH249" s="102">
        <v>31179394.889999997</v>
      </c>
      <c r="AI249" s="102">
        <v>177968.34999999998</v>
      </c>
      <c r="AJ249" s="108">
        <f t="shared" si="80"/>
        <v>31357363.239999998</v>
      </c>
    </row>
    <row r="250" spans="1:36" ht="15.95" hidden="1" customHeight="1" thickTop="1" thickBot="1" x14ac:dyDescent="0.25">
      <c r="A250" s="52" t="s">
        <v>125</v>
      </c>
      <c r="B250" s="103">
        <f t="shared" si="78"/>
        <v>0</v>
      </c>
      <c r="C250" s="103">
        <f t="shared" si="79"/>
        <v>9082500.75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>
        <v>9082500.75</v>
      </c>
      <c r="L250" s="102">
        <f t="shared" si="83"/>
        <v>9082500.75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5.95" hidden="1" customHeight="1" thickTop="1" thickBot="1" x14ac:dyDescent="0.25">
      <c r="A251" s="52" t="s">
        <v>90</v>
      </c>
      <c r="B251" s="103">
        <f t="shared" si="78"/>
        <v>54716590.387931034</v>
      </c>
      <c r="C251" s="103">
        <f t="shared" si="79"/>
        <v>12750.83</v>
      </c>
      <c r="D251" s="102"/>
      <c r="E251" s="102"/>
      <c r="F251" s="102">
        <f t="shared" si="81"/>
        <v>0</v>
      </c>
      <c r="G251" s="102">
        <v>10909.077586206899</v>
      </c>
      <c r="H251" s="102"/>
      <c r="I251" s="102">
        <f t="shared" si="82"/>
        <v>10909.077586206899</v>
      </c>
      <c r="J251" s="102"/>
      <c r="K251" s="102"/>
      <c r="L251" s="102">
        <f t="shared" si="83"/>
        <v>0</v>
      </c>
      <c r="M251" s="102">
        <v>36351.724137931036</v>
      </c>
      <c r="N251" s="102"/>
      <c r="O251" s="102">
        <f t="shared" si="84"/>
        <v>36351.724137931036</v>
      </c>
      <c r="P251" s="102">
        <v>8629001.1379310358</v>
      </c>
      <c r="Q251" s="102">
        <v>0.51</v>
      </c>
      <c r="R251" s="102">
        <f t="shared" si="85"/>
        <v>8629001.6479310356</v>
      </c>
      <c r="S251" s="102">
        <v>28486.974137931036</v>
      </c>
      <c r="T251" s="102"/>
      <c r="U251" s="102">
        <f t="shared" si="86"/>
        <v>28486.974137931036</v>
      </c>
      <c r="V251" s="102">
        <v>3088.4224137931037</v>
      </c>
      <c r="W251" s="102">
        <v>1.02</v>
      </c>
      <c r="X251" s="102">
        <f t="shared" si="87"/>
        <v>3089.4424137931037</v>
      </c>
      <c r="Y251" s="102">
        <v>42769774.482758619</v>
      </c>
      <c r="Z251" s="102">
        <v>0.39</v>
      </c>
      <c r="AA251" s="102">
        <f t="shared" si="88"/>
        <v>42769774.872758619</v>
      </c>
      <c r="AB251" s="102"/>
      <c r="AC251" s="102"/>
      <c r="AD251" s="102">
        <f t="shared" si="89"/>
        <v>0</v>
      </c>
      <c r="AE251" s="102">
        <v>264499.91379310348</v>
      </c>
      <c r="AF251" s="102"/>
      <c r="AG251" s="102">
        <f t="shared" si="90"/>
        <v>264499.91379310348</v>
      </c>
      <c r="AH251" s="102">
        <v>2974478.6551724141</v>
      </c>
      <c r="AI251" s="102">
        <v>12748.91</v>
      </c>
      <c r="AJ251" s="108">
        <f t="shared" si="80"/>
        <v>2987227.5651724143</v>
      </c>
    </row>
    <row r="252" spans="1:36" ht="15.95" hidden="1" customHeight="1" thickTop="1" thickBot="1" x14ac:dyDescent="0.25">
      <c r="A252" s="52" t="s">
        <v>122</v>
      </c>
      <c r="B252" s="103">
        <f t="shared" si="78"/>
        <v>38241579.327586211</v>
      </c>
      <c r="C252" s="103">
        <f t="shared" si="79"/>
        <v>75720521.25</v>
      </c>
      <c r="D252" s="102"/>
      <c r="E252" s="102"/>
      <c r="F252" s="102">
        <f t="shared" si="81"/>
        <v>0</v>
      </c>
      <c r="G252" s="102">
        <v>20171738.689655174</v>
      </c>
      <c r="H252" s="102">
        <v>75720521.25</v>
      </c>
      <c r="I252" s="102">
        <f t="shared" si="82"/>
        <v>95892259.93965517</v>
      </c>
      <c r="J252" s="102"/>
      <c r="K252" s="102"/>
      <c r="L252" s="102">
        <f t="shared" si="83"/>
        <v>0</v>
      </c>
      <c r="M252" s="102">
        <v>1310527.7241379311</v>
      </c>
      <c r="N252" s="102"/>
      <c r="O252" s="102">
        <f t="shared" si="84"/>
        <v>1310527.7241379311</v>
      </c>
      <c r="P252" s="102">
        <v>9219866.1293103471</v>
      </c>
      <c r="Q252" s="102"/>
      <c r="R252" s="102">
        <f t="shared" si="85"/>
        <v>9219866.1293103471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7539446.7844827604</v>
      </c>
      <c r="AI252" s="102"/>
      <c r="AJ252" s="108">
        <f t="shared" si="80"/>
        <v>7539446.7844827604</v>
      </c>
    </row>
    <row r="253" spans="1:36" ht="15.95" hidden="1" customHeight="1" thickTop="1" thickBot="1" x14ac:dyDescent="0.25">
      <c r="A253" s="52" t="s">
        <v>78</v>
      </c>
      <c r="B253" s="103">
        <f t="shared" si="78"/>
        <v>49169180.551724136</v>
      </c>
      <c r="C253" s="103">
        <f t="shared" si="79"/>
        <v>2127.83</v>
      </c>
      <c r="D253" s="102"/>
      <c r="E253" s="102"/>
      <c r="F253" s="102">
        <f t="shared" si="81"/>
        <v>0</v>
      </c>
      <c r="G253" s="102">
        <v>49971.508620689659</v>
      </c>
      <c r="H253" s="102"/>
      <c r="I253" s="102">
        <f t="shared" si="82"/>
        <v>49971.508620689659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51731.525862068971</v>
      </c>
      <c r="Q253" s="102"/>
      <c r="R253" s="102">
        <f t="shared" si="85"/>
        <v>51731.525862068971</v>
      </c>
      <c r="S253" s="102">
        <v>46862.068965517246</v>
      </c>
      <c r="T253" s="102"/>
      <c r="U253" s="102">
        <f t="shared" si="86"/>
        <v>46862.068965517246</v>
      </c>
      <c r="V253" s="102">
        <v>1768650.5775862068</v>
      </c>
      <c r="W253" s="102"/>
      <c r="X253" s="102">
        <f t="shared" si="87"/>
        <v>1768650.5775862068</v>
      </c>
      <c r="Y253" s="102">
        <v>46853535.387931034</v>
      </c>
      <c r="Z253" s="102">
        <v>2127.83</v>
      </c>
      <c r="AA253" s="102">
        <f t="shared" si="88"/>
        <v>46855663.217931032</v>
      </c>
      <c r="AB253" s="102"/>
      <c r="AC253" s="102"/>
      <c r="AD253" s="102">
        <f t="shared" si="89"/>
        <v>0</v>
      </c>
      <c r="AE253" s="102">
        <v>221985.36206896554</v>
      </c>
      <c r="AF253" s="102"/>
      <c r="AG253" s="102">
        <f t="shared" si="90"/>
        <v>221985.36206896554</v>
      </c>
      <c r="AH253" s="102">
        <v>176444.12068965519</v>
      </c>
      <c r="AI253" s="102"/>
      <c r="AJ253" s="108">
        <f t="shared" si="80"/>
        <v>176444.12068965519</v>
      </c>
    </row>
    <row r="254" spans="1:36" ht="15.95" hidden="1" customHeight="1" thickTop="1" thickBot="1" x14ac:dyDescent="0.25">
      <c r="A254" s="52" t="s">
        <v>92</v>
      </c>
      <c r="B254" s="103">
        <f t="shared" si="78"/>
        <v>7825009.7155172415</v>
      </c>
      <c r="C254" s="103">
        <f t="shared" si="79"/>
        <v>148951070.14999998</v>
      </c>
      <c r="D254" s="102">
        <v>6685570.25</v>
      </c>
      <c r="E254" s="102"/>
      <c r="F254" s="102">
        <f t="shared" si="81"/>
        <v>6685570.25</v>
      </c>
      <c r="G254" s="102">
        <v>1139439.4655172415</v>
      </c>
      <c r="H254" s="102">
        <v>150939.20000000001</v>
      </c>
      <c r="I254" s="102">
        <f t="shared" si="82"/>
        <v>1290378.6655172415</v>
      </c>
      <c r="J254" s="102"/>
      <c r="K254" s="102">
        <v>148800130.94999999</v>
      </c>
      <c r="L254" s="102">
        <f t="shared" si="83"/>
        <v>148800130.94999999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5.95" hidden="1" customHeight="1" thickTop="1" thickBot="1" x14ac:dyDescent="0.25">
      <c r="A255" s="52" t="s">
        <v>95</v>
      </c>
      <c r="B255" s="103">
        <f t="shared" si="78"/>
        <v>3645519.56</v>
      </c>
      <c r="C255" s="103">
        <f t="shared" si="79"/>
        <v>0</v>
      </c>
      <c r="D255" s="102">
        <v>5951.5</v>
      </c>
      <c r="E255" s="102"/>
      <c r="F255" s="102">
        <f t="shared" si="81"/>
        <v>5951.5</v>
      </c>
      <c r="G255" s="102">
        <v>33785.75</v>
      </c>
      <c r="H255" s="102"/>
      <c r="I255" s="102">
        <f t="shared" si="82"/>
        <v>33785.75</v>
      </c>
      <c r="J255" s="102"/>
      <c r="K255" s="102"/>
      <c r="L255" s="102">
        <f t="shared" si="83"/>
        <v>0</v>
      </c>
      <c r="M255" s="102">
        <v>1217.24</v>
      </c>
      <c r="N255" s="102"/>
      <c r="O255" s="102">
        <f t="shared" si="84"/>
        <v>1217.24</v>
      </c>
      <c r="P255" s="102">
        <v>1817617.02</v>
      </c>
      <c r="Q255" s="102"/>
      <c r="R255" s="102">
        <f t="shared" si="85"/>
        <v>1817617.02</v>
      </c>
      <c r="S255" s="102"/>
      <c r="T255" s="102"/>
      <c r="U255" s="102">
        <f t="shared" si="86"/>
        <v>0</v>
      </c>
      <c r="V255" s="102">
        <v>46698.86</v>
      </c>
      <c r="W255" s="102"/>
      <c r="X255" s="102">
        <f t="shared" si="87"/>
        <v>46698.86</v>
      </c>
      <c r="Y255" s="102">
        <v>1471524.81</v>
      </c>
      <c r="Z255" s="102"/>
      <c r="AA255" s="102">
        <f t="shared" si="88"/>
        <v>1471524.81</v>
      </c>
      <c r="AB255" s="102"/>
      <c r="AC255" s="102"/>
      <c r="AD255" s="102">
        <f t="shared" si="89"/>
        <v>0</v>
      </c>
      <c r="AE255" s="102">
        <v>1057.5</v>
      </c>
      <c r="AF255" s="102"/>
      <c r="AG255" s="102">
        <f t="shared" si="90"/>
        <v>1057.5</v>
      </c>
      <c r="AH255" s="102">
        <v>267666.88</v>
      </c>
      <c r="AI255" s="102"/>
      <c r="AJ255" s="108">
        <f t="shared" si="80"/>
        <v>267666.88</v>
      </c>
    </row>
    <row r="256" spans="1:36" ht="15.95" hidden="1" customHeight="1" thickTop="1" thickBot="1" x14ac:dyDescent="0.25">
      <c r="A256" s="52" t="s">
        <v>83</v>
      </c>
      <c r="B256" s="103">
        <f t="shared" si="78"/>
        <v>10306394.862068966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/>
      <c r="Q256" s="102"/>
      <c r="R256" s="102">
        <f t="shared" si="85"/>
        <v>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10306394.862068966</v>
      </c>
      <c r="Z256" s="102"/>
      <c r="AA256" s="102">
        <f t="shared" si="88"/>
        <v>10306394.862068966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5.95" hidden="1" customHeight="1" thickTop="1" thickBot="1" x14ac:dyDescent="0.25">
      <c r="A257" s="52" t="s">
        <v>124</v>
      </c>
      <c r="B257" s="103">
        <f t="shared" si="78"/>
        <v>73423.320000000007</v>
      </c>
      <c r="C257" s="103">
        <f t="shared" si="79"/>
        <v>14617</v>
      </c>
      <c r="D257" s="102">
        <v>36107.760000000002</v>
      </c>
      <c r="E257" s="102"/>
      <c r="F257" s="102">
        <f t="shared" si="81"/>
        <v>36107.760000000002</v>
      </c>
      <c r="G257" s="102"/>
      <c r="H257" s="102"/>
      <c r="I257" s="102">
        <f t="shared" si="82"/>
        <v>0</v>
      </c>
      <c r="J257" s="102">
        <v>769.05</v>
      </c>
      <c r="K257" s="102">
        <v>14617</v>
      </c>
      <c r="L257" s="102">
        <f t="shared" si="83"/>
        <v>15386.05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>
        <v>36546.51</v>
      </c>
      <c r="AI257" s="102"/>
      <c r="AJ257" s="108">
        <f t="shared" si="80"/>
        <v>36546.51</v>
      </c>
    </row>
    <row r="258" spans="1:39" ht="15.95" hidden="1" customHeight="1" thickTop="1" thickBot="1" x14ac:dyDescent="0.25">
      <c r="A258" s="52" t="s">
        <v>81</v>
      </c>
      <c r="B258" s="103">
        <f t="shared" si="78"/>
        <v>28902448.103448275</v>
      </c>
      <c r="C258" s="103">
        <f t="shared" si="79"/>
        <v>44607.89</v>
      </c>
      <c r="D258" s="102"/>
      <c r="E258" s="102"/>
      <c r="F258" s="102">
        <f t="shared" si="81"/>
        <v>0</v>
      </c>
      <c r="G258" s="102">
        <v>14460368.137931034</v>
      </c>
      <c r="H258" s="102">
        <v>44607.89</v>
      </c>
      <c r="I258" s="102">
        <f t="shared" si="82"/>
        <v>14504976.027931035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4599770.2586206896</v>
      </c>
      <c r="Q258" s="102"/>
      <c r="R258" s="102">
        <f t="shared" si="85"/>
        <v>4599770.2586206896</v>
      </c>
      <c r="S258" s="102"/>
      <c r="T258" s="102"/>
      <c r="U258" s="102">
        <f t="shared" si="86"/>
        <v>0</v>
      </c>
      <c r="V258" s="102">
        <v>25866.163793103449</v>
      </c>
      <c r="W258" s="102"/>
      <c r="X258" s="102">
        <f t="shared" si="87"/>
        <v>25866.163793103449</v>
      </c>
      <c r="Y258" s="102">
        <v>8301071.0344827594</v>
      </c>
      <c r="Z258" s="102"/>
      <c r="AA258" s="102">
        <f t="shared" si="88"/>
        <v>8301071.0344827594</v>
      </c>
      <c r="AB258" s="102"/>
      <c r="AC258" s="102"/>
      <c r="AD258" s="102">
        <f t="shared" si="89"/>
        <v>0</v>
      </c>
      <c r="AE258" s="102">
        <v>174013.89655172414</v>
      </c>
      <c r="AF258" s="102"/>
      <c r="AG258" s="102">
        <f t="shared" si="90"/>
        <v>174013.89655172414</v>
      </c>
      <c r="AH258" s="102">
        <v>1341358.6120689656</v>
      </c>
      <c r="AI258" s="102"/>
      <c r="AJ258" s="108">
        <f t="shared" si="80"/>
        <v>1341358.6120689656</v>
      </c>
    </row>
    <row r="259" spans="1:39" ht="15.95" hidden="1" customHeight="1" thickTop="1" thickBot="1" x14ac:dyDescent="0.25">
      <c r="A259" s="52" t="s">
        <v>80</v>
      </c>
      <c r="B259" s="103">
        <f t="shared" si="78"/>
        <v>12616640.48</v>
      </c>
      <c r="C259" s="103">
        <f t="shared" si="79"/>
        <v>357782.62</v>
      </c>
      <c r="D259" s="102"/>
      <c r="E259" s="102"/>
      <c r="F259" s="102">
        <f t="shared" si="81"/>
        <v>0</v>
      </c>
      <c r="G259" s="102">
        <v>1051575.68</v>
      </c>
      <c r="H259" s="102">
        <v>357782.62</v>
      </c>
      <c r="I259" s="102">
        <f t="shared" si="82"/>
        <v>1409358.2999999998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3361002.82</v>
      </c>
      <c r="Q259" s="102"/>
      <c r="R259" s="102">
        <f t="shared" si="85"/>
        <v>3361002.82</v>
      </c>
      <c r="S259" s="102">
        <v>10798.75</v>
      </c>
      <c r="T259" s="102"/>
      <c r="U259" s="102">
        <f t="shared" si="86"/>
        <v>10798.75</v>
      </c>
      <c r="V259" s="102"/>
      <c r="W259" s="102"/>
      <c r="X259" s="102">
        <f t="shared" si="87"/>
        <v>0</v>
      </c>
      <c r="Y259" s="102">
        <v>5247451.82</v>
      </c>
      <c r="Z259" s="102"/>
      <c r="AA259" s="102">
        <f t="shared" si="88"/>
        <v>5247451.82</v>
      </c>
      <c r="AB259" s="102"/>
      <c r="AC259" s="102"/>
      <c r="AD259" s="102">
        <f t="shared" si="89"/>
        <v>0</v>
      </c>
      <c r="AE259" s="102">
        <v>971172.46</v>
      </c>
      <c r="AF259" s="102"/>
      <c r="AG259" s="102">
        <f t="shared" si="90"/>
        <v>971172.46</v>
      </c>
      <c r="AH259" s="102">
        <v>1974638.9500000002</v>
      </c>
      <c r="AI259" s="102"/>
      <c r="AJ259" s="108">
        <f t="shared" si="80"/>
        <v>1974638.9500000002</v>
      </c>
      <c r="AK259" s="41"/>
    </row>
    <row r="260" spans="1:39" ht="15.95" hidden="1" customHeight="1" thickTop="1" thickBot="1" x14ac:dyDescent="0.25">
      <c r="A260" s="52" t="s">
        <v>103</v>
      </c>
      <c r="B260" s="103">
        <f t="shared" si="78"/>
        <v>27654286.789999999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12504.310000000001</v>
      </c>
      <c r="H260" s="102"/>
      <c r="I260" s="102">
        <f t="shared" si="82"/>
        <v>12504.310000000001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41887.06</v>
      </c>
      <c r="Q260" s="102"/>
      <c r="R260" s="102">
        <f t="shared" si="85"/>
        <v>41887.06</v>
      </c>
      <c r="S260" s="102"/>
      <c r="T260" s="102"/>
      <c r="U260" s="102">
        <f t="shared" si="86"/>
        <v>0</v>
      </c>
      <c r="V260" s="102">
        <v>229531.92</v>
      </c>
      <c r="W260" s="102"/>
      <c r="X260" s="102">
        <f t="shared" si="87"/>
        <v>229531.92</v>
      </c>
      <c r="Y260" s="102">
        <v>25725469.059999999</v>
      </c>
      <c r="Z260" s="102"/>
      <c r="AA260" s="102">
        <f t="shared" si="88"/>
        <v>25725469.059999999</v>
      </c>
      <c r="AB260" s="102"/>
      <c r="AC260" s="102"/>
      <c r="AD260" s="102">
        <f t="shared" si="89"/>
        <v>0</v>
      </c>
      <c r="AE260" s="102">
        <v>1535750.71</v>
      </c>
      <c r="AF260" s="102"/>
      <c r="AG260" s="102">
        <f t="shared" si="90"/>
        <v>1535750.71</v>
      </c>
      <c r="AH260" s="102">
        <v>109143.73000000001</v>
      </c>
      <c r="AI260" s="102"/>
      <c r="AJ260" s="108">
        <f t="shared" si="80"/>
        <v>109143.73000000001</v>
      </c>
    </row>
    <row r="261" spans="1:39" ht="15.95" hidden="1" customHeight="1" thickTop="1" thickBot="1" x14ac:dyDescent="0.25">
      <c r="A261" s="52" t="s">
        <v>79</v>
      </c>
      <c r="B261" s="103">
        <f t="shared" si="78"/>
        <v>20888184.155862067</v>
      </c>
      <c r="C261" s="103">
        <f t="shared" si="79"/>
        <v>91313045.150000006</v>
      </c>
      <c r="D261" s="102">
        <v>15000.000000000002</v>
      </c>
      <c r="E261" s="102"/>
      <c r="F261" s="102">
        <f t="shared" si="81"/>
        <v>15000.000000000002</v>
      </c>
      <c r="G261" s="102">
        <v>1356308.25</v>
      </c>
      <c r="H261" s="102">
        <v>91298587.659999996</v>
      </c>
      <c r="I261" s="102">
        <f t="shared" si="82"/>
        <v>92654895.909999996</v>
      </c>
      <c r="J261" s="102"/>
      <c r="K261" s="102">
        <v>11307.56</v>
      </c>
      <c r="L261" s="102">
        <f t="shared" si="83"/>
        <v>11307.56</v>
      </c>
      <c r="M261" s="102">
        <v>10123.370689655174</v>
      </c>
      <c r="N261" s="102"/>
      <c r="O261" s="102">
        <f t="shared" si="84"/>
        <v>10123.370689655174</v>
      </c>
      <c r="P261" s="102">
        <v>4446918.9137931038</v>
      </c>
      <c r="Q261" s="102"/>
      <c r="R261" s="102">
        <f t="shared" si="85"/>
        <v>4446918.9137931038</v>
      </c>
      <c r="S261" s="102">
        <v>2232198.7241379311</v>
      </c>
      <c r="T261" s="102"/>
      <c r="U261" s="102">
        <f t="shared" si="86"/>
        <v>2232198.7241379311</v>
      </c>
      <c r="V261" s="102">
        <v>87573.284482758623</v>
      </c>
      <c r="W261" s="102"/>
      <c r="X261" s="102">
        <f t="shared" si="87"/>
        <v>87573.284482758623</v>
      </c>
      <c r="Y261" s="102">
        <v>8875934.4920689669</v>
      </c>
      <c r="Z261" s="102">
        <v>3149.93</v>
      </c>
      <c r="AA261" s="102">
        <f t="shared" si="88"/>
        <v>8879084.4220689666</v>
      </c>
      <c r="AB261" s="102"/>
      <c r="AC261" s="102"/>
      <c r="AD261" s="102">
        <f t="shared" si="89"/>
        <v>0</v>
      </c>
      <c r="AE261" s="102">
        <v>2048921.0603448274</v>
      </c>
      <c r="AF261" s="102"/>
      <c r="AG261" s="102">
        <f t="shared" si="90"/>
        <v>2048921.0603448274</v>
      </c>
      <c r="AH261" s="102">
        <v>1815206.0603448278</v>
      </c>
      <c r="AI261" s="102"/>
      <c r="AJ261" s="108">
        <f t="shared" si="80"/>
        <v>1815206.0603448278</v>
      </c>
    </row>
    <row r="262" spans="1:39" ht="15.95" hidden="1" customHeight="1" thickTop="1" thickBot="1" x14ac:dyDescent="0.25">
      <c r="A262" s="52" t="s">
        <v>84</v>
      </c>
      <c r="B262" s="103">
        <f t="shared" si="78"/>
        <v>0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/>
      <c r="Z262" s="102"/>
      <c r="AA262" s="102">
        <f t="shared" si="88"/>
        <v>0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5.95" hidden="1" customHeight="1" thickTop="1" thickBot="1" x14ac:dyDescent="0.25">
      <c r="A263" s="52" t="s">
        <v>97</v>
      </c>
      <c r="B263" s="103">
        <f t="shared" si="78"/>
        <v>1346568.5775862071</v>
      </c>
      <c r="C263" s="103">
        <f t="shared" si="79"/>
        <v>23445420.219999999</v>
      </c>
      <c r="D263" s="102"/>
      <c r="E263" s="102"/>
      <c r="F263" s="102">
        <f t="shared" si="81"/>
        <v>0</v>
      </c>
      <c r="G263" s="102">
        <v>1346568.5775862071</v>
      </c>
      <c r="H263" s="102"/>
      <c r="I263" s="102">
        <f t="shared" si="82"/>
        <v>1346568.5775862071</v>
      </c>
      <c r="J263" s="102"/>
      <c r="K263" s="102">
        <v>23445420.219999999</v>
      </c>
      <c r="L263" s="102">
        <f t="shared" si="83"/>
        <v>23445420.219999999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5.95" hidden="1" customHeight="1" thickTop="1" thickBot="1" x14ac:dyDescent="0.25">
      <c r="A264" s="52" t="s">
        <v>89</v>
      </c>
      <c r="B264" s="103">
        <f t="shared" si="78"/>
        <v>2890027.7155172415</v>
      </c>
      <c r="C264" s="103">
        <f t="shared" si="79"/>
        <v>2070</v>
      </c>
      <c r="D264" s="102">
        <v>78241.336206896551</v>
      </c>
      <c r="E264" s="102"/>
      <c r="F264" s="102">
        <f t="shared" si="81"/>
        <v>78241.336206896551</v>
      </c>
      <c r="G264" s="102">
        <v>505946.34482758626</v>
      </c>
      <c r="H264" s="102"/>
      <c r="I264" s="102">
        <f t="shared" si="82"/>
        <v>505946.34482758626</v>
      </c>
      <c r="J264" s="102"/>
      <c r="K264" s="102">
        <v>2070</v>
      </c>
      <c r="L264" s="102">
        <f t="shared" si="83"/>
        <v>2070</v>
      </c>
      <c r="M264" s="102"/>
      <c r="N264" s="102"/>
      <c r="O264" s="102">
        <f t="shared" si="84"/>
        <v>0</v>
      </c>
      <c r="P264" s="102">
        <v>87947.767241379319</v>
      </c>
      <c r="Q264" s="102"/>
      <c r="R264" s="102">
        <f t="shared" si="85"/>
        <v>87947.767241379319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1960983.9827586208</v>
      </c>
      <c r="Z264" s="102"/>
      <c r="AA264" s="102">
        <f t="shared" si="88"/>
        <v>1960983.9827586208</v>
      </c>
      <c r="AB264" s="102"/>
      <c r="AC264" s="102"/>
      <c r="AD264" s="102">
        <f t="shared" si="89"/>
        <v>0</v>
      </c>
      <c r="AE264" s="102">
        <v>176072.39655172414</v>
      </c>
      <c r="AF264" s="102"/>
      <c r="AG264" s="102">
        <f t="shared" si="90"/>
        <v>176072.39655172414</v>
      </c>
      <c r="AH264" s="102">
        <v>80835.887931034478</v>
      </c>
      <c r="AI264" s="102"/>
      <c r="AJ264" s="108">
        <f t="shared" si="80"/>
        <v>80835.887931034478</v>
      </c>
      <c r="AK264" s="26"/>
      <c r="AL264" s="26"/>
      <c r="AM264" s="26"/>
    </row>
    <row r="265" spans="1:39" ht="15.95" hidden="1" customHeight="1" thickTop="1" thickBot="1" x14ac:dyDescent="0.25">
      <c r="A265" s="52" t="s">
        <v>98</v>
      </c>
      <c r="B265" s="103">
        <f t="shared" si="78"/>
        <v>23364525.275862072</v>
      </c>
      <c r="C265" s="103">
        <f t="shared" si="79"/>
        <v>14820</v>
      </c>
      <c r="D265" s="102">
        <v>541119.16379310342</v>
      </c>
      <c r="E265" s="102"/>
      <c r="F265" s="102">
        <f t="shared" si="81"/>
        <v>541119.16379310342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>
        <v>6388.1551724137935</v>
      </c>
      <c r="N265" s="102"/>
      <c r="O265" s="102">
        <f t="shared" si="84"/>
        <v>6388.1551724137935</v>
      </c>
      <c r="P265" s="102">
        <v>664482.15517241391</v>
      </c>
      <c r="Q265" s="102"/>
      <c r="R265" s="102">
        <f t="shared" si="85"/>
        <v>664482.15517241391</v>
      </c>
      <c r="S265" s="102"/>
      <c r="T265" s="102"/>
      <c r="U265" s="102">
        <f t="shared" si="86"/>
        <v>0</v>
      </c>
      <c r="V265" s="102"/>
      <c r="W265" s="102"/>
      <c r="X265" s="102">
        <f t="shared" si="87"/>
        <v>0</v>
      </c>
      <c r="Y265" s="102">
        <v>16875625.922413796</v>
      </c>
      <c r="Z265" s="102">
        <v>14820</v>
      </c>
      <c r="AA265" s="102">
        <f t="shared" si="88"/>
        <v>16890445.922413796</v>
      </c>
      <c r="AB265" s="102"/>
      <c r="AC265" s="102"/>
      <c r="AD265" s="102">
        <f t="shared" si="89"/>
        <v>0</v>
      </c>
      <c r="AE265" s="102">
        <v>5102819.6034482764</v>
      </c>
      <c r="AF265" s="102"/>
      <c r="AG265" s="102">
        <f t="shared" si="90"/>
        <v>5102819.6034482764</v>
      </c>
      <c r="AH265" s="102">
        <v>174090.27586206899</v>
      </c>
      <c r="AI265" s="102"/>
      <c r="AJ265" s="108">
        <f t="shared" si="80"/>
        <v>174090.27586206899</v>
      </c>
      <c r="AK265" s="42"/>
    </row>
    <row r="266" spans="1:39" ht="15.95" hidden="1" customHeight="1" thickTop="1" thickBot="1" x14ac:dyDescent="0.25">
      <c r="A266" s="51" t="s">
        <v>111</v>
      </c>
      <c r="B266" s="103">
        <f t="shared" si="78"/>
        <v>16752689.094827589</v>
      </c>
      <c r="C266" s="103">
        <f t="shared" si="79"/>
        <v>0</v>
      </c>
      <c r="D266" s="102">
        <v>10769.534482758621</v>
      </c>
      <c r="E266" s="102"/>
      <c r="F266" s="102">
        <f t="shared" si="81"/>
        <v>10769.534482758621</v>
      </c>
      <c r="G266" s="102">
        <v>306621.53448275861</v>
      </c>
      <c r="H266" s="102"/>
      <c r="I266" s="102">
        <f t="shared" si="82"/>
        <v>306621.53448275861</v>
      </c>
      <c r="J266" s="102"/>
      <c r="K266" s="102"/>
      <c r="L266" s="102">
        <f t="shared" si="83"/>
        <v>0</v>
      </c>
      <c r="M266" s="102"/>
      <c r="N266" s="102"/>
      <c r="O266" s="102">
        <f t="shared" si="84"/>
        <v>0</v>
      </c>
      <c r="P266" s="102">
        <v>3947.1034482758628</v>
      </c>
      <c r="Q266" s="102"/>
      <c r="R266" s="102">
        <f t="shared" si="85"/>
        <v>3947.1034482758628</v>
      </c>
      <c r="S266" s="102"/>
      <c r="T266" s="102"/>
      <c r="U266" s="102">
        <f t="shared" si="86"/>
        <v>0</v>
      </c>
      <c r="V266" s="102"/>
      <c r="W266" s="102"/>
      <c r="X266" s="102">
        <f t="shared" si="87"/>
        <v>0</v>
      </c>
      <c r="Y266" s="102">
        <v>16406474.827586209</v>
      </c>
      <c r="Z266" s="102"/>
      <c r="AA266" s="102">
        <f t="shared" si="88"/>
        <v>16406474.827586209</v>
      </c>
      <c r="AB266" s="102"/>
      <c r="AC266" s="102"/>
      <c r="AD266" s="102">
        <f t="shared" si="89"/>
        <v>0</v>
      </c>
      <c r="AE266" s="102"/>
      <c r="AF266" s="102"/>
      <c r="AG266" s="102">
        <f t="shared" si="90"/>
        <v>0</v>
      </c>
      <c r="AH266" s="102">
        <v>24876.09482758621</v>
      </c>
      <c r="AI266" s="102"/>
      <c r="AJ266" s="108">
        <f t="shared" si="80"/>
        <v>24876.09482758621</v>
      </c>
      <c r="AK266" s="42"/>
    </row>
    <row r="267" spans="1:39" ht="15.95" hidden="1" customHeight="1" thickTop="1" thickBot="1" x14ac:dyDescent="0.25">
      <c r="A267" s="52" t="s">
        <v>102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3">
        <f t="shared" si="78"/>
        <v>552020.5948275862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552020.5948275862</v>
      </c>
      <c r="Z268" s="102"/>
      <c r="AA268" s="102">
        <f t="shared" si="88"/>
        <v>552020.5948275862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5.95" hidden="1" customHeight="1" thickTop="1" thickBot="1" x14ac:dyDescent="0.25">
      <c r="A269" s="52" t="s">
        <v>101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5.95" hidden="1" customHeight="1" thickTop="1" thickBot="1" x14ac:dyDescent="0.25">
      <c r="A270" s="52" t="s">
        <v>110</v>
      </c>
      <c r="B270" s="103">
        <f t="shared" si="78"/>
        <v>35130432.519999996</v>
      </c>
      <c r="C270" s="103">
        <f t="shared" si="79"/>
        <v>2848358.6900000004</v>
      </c>
      <c r="D270" s="102">
        <v>18528.75</v>
      </c>
      <c r="E270" s="102"/>
      <c r="F270" s="102">
        <f t="shared" si="81"/>
        <v>18528.75</v>
      </c>
      <c r="G270" s="102">
        <v>2334953.44</v>
      </c>
      <c r="H270" s="102"/>
      <c r="I270" s="102">
        <f t="shared" si="82"/>
        <v>2334953.44</v>
      </c>
      <c r="J270" s="102"/>
      <c r="K270" s="102"/>
      <c r="L270" s="102">
        <f t="shared" si="83"/>
        <v>0</v>
      </c>
      <c r="M270" s="102">
        <v>1132277.72</v>
      </c>
      <c r="N270" s="102"/>
      <c r="O270" s="102">
        <f t="shared" si="84"/>
        <v>1132277.72</v>
      </c>
      <c r="P270" s="102">
        <v>11803136.98</v>
      </c>
      <c r="Q270" s="102">
        <v>2564998.2800000003</v>
      </c>
      <c r="R270" s="102">
        <f t="shared" si="85"/>
        <v>14368135.260000002</v>
      </c>
      <c r="S270" s="102">
        <v>5326.75</v>
      </c>
      <c r="T270" s="102"/>
      <c r="U270" s="102">
        <f t="shared" si="86"/>
        <v>5326.75</v>
      </c>
      <c r="V270" s="102">
        <v>215957.56</v>
      </c>
      <c r="W270" s="102"/>
      <c r="X270" s="102">
        <f t="shared" si="87"/>
        <v>215957.56</v>
      </c>
      <c r="Y270" s="102">
        <v>14752396.939999999</v>
      </c>
      <c r="Z270" s="102">
        <v>2859.68</v>
      </c>
      <c r="AA270" s="102">
        <f t="shared" si="88"/>
        <v>14755256.619999999</v>
      </c>
      <c r="AB270" s="102"/>
      <c r="AC270" s="102"/>
      <c r="AD270" s="102">
        <f t="shared" si="89"/>
        <v>0</v>
      </c>
      <c r="AE270" s="102">
        <v>2910104.88</v>
      </c>
      <c r="AF270" s="102">
        <v>112738.33</v>
      </c>
      <c r="AG270" s="102">
        <f t="shared" si="90"/>
        <v>3022843.21</v>
      </c>
      <c r="AH270" s="102">
        <v>1957749.5</v>
      </c>
      <c r="AI270" s="102">
        <v>167762.4</v>
      </c>
      <c r="AJ270" s="108">
        <f t="shared" si="80"/>
        <v>2125511.9</v>
      </c>
    </row>
    <row r="271" spans="1:39" ht="15.95" hidden="1" customHeight="1" thickTop="1" thickBot="1" x14ac:dyDescent="0.25">
      <c r="A271" s="52" t="s">
        <v>112</v>
      </c>
      <c r="B271" s="103">
        <f t="shared" si="78"/>
        <v>69334797.120000005</v>
      </c>
      <c r="C271" s="103">
        <f t="shared" si="79"/>
        <v>731492702.82999706</v>
      </c>
      <c r="D271" s="102">
        <v>3813432.6500000004</v>
      </c>
      <c r="E271" s="102">
        <v>0.03</v>
      </c>
      <c r="F271" s="102">
        <f t="shared" si="81"/>
        <v>3813432.68</v>
      </c>
      <c r="G271" s="102">
        <v>14702557.5</v>
      </c>
      <c r="H271" s="102">
        <v>922671.75</v>
      </c>
      <c r="I271" s="102">
        <f t="shared" si="82"/>
        <v>15625229.25</v>
      </c>
      <c r="J271" s="102"/>
      <c r="K271" s="102">
        <v>730015152.5399971</v>
      </c>
      <c r="L271" s="102">
        <f t="shared" si="83"/>
        <v>730015152.5399971</v>
      </c>
      <c r="M271" s="102">
        <v>417029.38</v>
      </c>
      <c r="N271" s="102">
        <v>0.02</v>
      </c>
      <c r="O271" s="102">
        <f t="shared" si="84"/>
        <v>417029.4</v>
      </c>
      <c r="P271" s="102">
        <v>26303196.390000001</v>
      </c>
      <c r="Q271" s="102">
        <v>554871.30000000005</v>
      </c>
      <c r="R271" s="102">
        <f t="shared" si="85"/>
        <v>26858067.690000001</v>
      </c>
      <c r="S271" s="102">
        <v>17788.469999999998</v>
      </c>
      <c r="T271" s="102">
        <v>1.7</v>
      </c>
      <c r="U271" s="102">
        <f t="shared" si="86"/>
        <v>17790.169999999998</v>
      </c>
      <c r="V271" s="102">
        <v>348025.04</v>
      </c>
      <c r="W271" s="102">
        <v>0.03</v>
      </c>
      <c r="X271" s="102">
        <f t="shared" si="87"/>
        <v>348025.07</v>
      </c>
      <c r="Y271" s="102">
        <v>20814713.970000003</v>
      </c>
      <c r="Z271" s="102">
        <v>2.72</v>
      </c>
      <c r="AA271" s="102">
        <f t="shared" si="88"/>
        <v>20814716.690000001</v>
      </c>
      <c r="AB271" s="102"/>
      <c r="AC271" s="102"/>
      <c r="AD271" s="102">
        <f t="shared" si="89"/>
        <v>0</v>
      </c>
      <c r="AE271" s="102">
        <v>1028518.25</v>
      </c>
      <c r="AF271" s="102">
        <v>0.54</v>
      </c>
      <c r="AG271" s="102">
        <f t="shared" si="90"/>
        <v>1028518.79</v>
      </c>
      <c r="AH271" s="102">
        <v>1889535.4700000002</v>
      </c>
      <c r="AI271" s="102">
        <v>2.1999999999999997</v>
      </c>
      <c r="AJ271" s="108">
        <f t="shared" si="80"/>
        <v>1889537.6700000002</v>
      </c>
    </row>
    <row r="272" spans="1:39" ht="15.95" hidden="1" customHeight="1" thickTop="1" thickBot="1" x14ac:dyDescent="0.25">
      <c r="A272" s="52" t="s">
        <v>115</v>
      </c>
      <c r="B272" s="103">
        <f t="shared" si="78"/>
        <v>9899024.6500000004</v>
      </c>
      <c r="C272" s="103">
        <f t="shared" si="79"/>
        <v>10323791.59</v>
      </c>
      <c r="D272" s="102"/>
      <c r="E272" s="102"/>
      <c r="F272" s="102">
        <f t="shared" si="81"/>
        <v>0</v>
      </c>
      <c r="G272" s="102">
        <v>38521.800000000745</v>
      </c>
      <c r="H272" s="102">
        <v>10298340.08</v>
      </c>
      <c r="I272" s="102">
        <f t="shared" si="82"/>
        <v>10336861.880000001</v>
      </c>
      <c r="J272" s="102"/>
      <c r="K272" s="102">
        <v>25451.5</v>
      </c>
      <c r="L272" s="102">
        <f t="shared" si="83"/>
        <v>25451.5</v>
      </c>
      <c r="M272" s="102">
        <v>234100.06</v>
      </c>
      <c r="N272" s="102"/>
      <c r="O272" s="102">
        <f t="shared" si="84"/>
        <v>234100.06</v>
      </c>
      <c r="P272" s="102">
        <v>593725.88</v>
      </c>
      <c r="Q272" s="102"/>
      <c r="R272" s="102">
        <f t="shared" si="85"/>
        <v>593725.88</v>
      </c>
      <c r="S272" s="102">
        <v>139036.6</v>
      </c>
      <c r="T272" s="102"/>
      <c r="U272" s="102">
        <f t="shared" si="86"/>
        <v>139036.6</v>
      </c>
      <c r="V272" s="102">
        <v>104473.89</v>
      </c>
      <c r="W272" s="102"/>
      <c r="X272" s="102">
        <f t="shared" si="87"/>
        <v>104473.89</v>
      </c>
      <c r="Y272" s="102">
        <v>8358195.0099999998</v>
      </c>
      <c r="Z272" s="102">
        <v>0.01</v>
      </c>
      <c r="AA272" s="102">
        <f t="shared" si="88"/>
        <v>8358195.0199999996</v>
      </c>
      <c r="AB272" s="102"/>
      <c r="AC272" s="102"/>
      <c r="AD272" s="102">
        <f t="shared" si="89"/>
        <v>0</v>
      </c>
      <c r="AE272" s="102">
        <v>76787.56</v>
      </c>
      <c r="AF272" s="102"/>
      <c r="AG272" s="102">
        <f t="shared" si="90"/>
        <v>76787.56</v>
      </c>
      <c r="AH272" s="102">
        <v>354183.85</v>
      </c>
      <c r="AI272" s="102"/>
      <c r="AJ272" s="108">
        <f t="shared" si="80"/>
        <v>354183.85</v>
      </c>
    </row>
    <row r="273" spans="1:36" ht="15.95" hidden="1" customHeight="1" thickTop="1" thickBot="1" x14ac:dyDescent="0.25">
      <c r="A273" s="52" t="s">
        <v>119</v>
      </c>
      <c r="B273" s="103">
        <f t="shared" si="78"/>
        <v>7073511.5862068962</v>
      </c>
      <c r="C273" s="103">
        <f t="shared" si="79"/>
        <v>121745</v>
      </c>
      <c r="D273" s="102"/>
      <c r="E273" s="102"/>
      <c r="F273" s="102">
        <f t="shared" si="81"/>
        <v>0</v>
      </c>
      <c r="G273" s="102">
        <v>142962.11206896551</v>
      </c>
      <c r="H273" s="102"/>
      <c r="I273" s="102">
        <f t="shared" si="82"/>
        <v>142962.11206896551</v>
      </c>
      <c r="J273" s="102"/>
      <c r="K273" s="102">
        <v>121745</v>
      </c>
      <c r="L273" s="102">
        <f t="shared" si="83"/>
        <v>121745</v>
      </c>
      <c r="M273" s="102"/>
      <c r="N273" s="102"/>
      <c r="O273" s="102">
        <f t="shared" si="84"/>
        <v>0</v>
      </c>
      <c r="P273" s="102">
        <v>91524.137931034493</v>
      </c>
      <c r="Q273" s="102"/>
      <c r="R273" s="102">
        <f t="shared" si="85"/>
        <v>91524.137931034493</v>
      </c>
      <c r="S273" s="102">
        <v>34482.534482758623</v>
      </c>
      <c r="T273" s="102"/>
      <c r="U273" s="102">
        <f t="shared" si="86"/>
        <v>34482.534482758623</v>
      </c>
      <c r="V273" s="102">
        <v>18706.896551724138</v>
      </c>
      <c r="W273" s="102"/>
      <c r="X273" s="102">
        <f t="shared" si="87"/>
        <v>18706.896551724138</v>
      </c>
      <c r="Y273" s="102">
        <v>4082727.6034482759</v>
      </c>
      <c r="Z273" s="102"/>
      <c r="AA273" s="102">
        <f t="shared" si="88"/>
        <v>4082727.6034482759</v>
      </c>
      <c r="AB273" s="102"/>
      <c r="AC273" s="102"/>
      <c r="AD273" s="102">
        <f t="shared" si="89"/>
        <v>0</v>
      </c>
      <c r="AE273" s="102">
        <v>2600288.8189655165</v>
      </c>
      <c r="AF273" s="102"/>
      <c r="AG273" s="102">
        <f t="shared" si="90"/>
        <v>2600288.8189655165</v>
      </c>
      <c r="AH273" s="102">
        <v>102819.4827586207</v>
      </c>
      <c r="AI273" s="102"/>
      <c r="AJ273" s="108">
        <f t="shared" si="80"/>
        <v>102819.4827586207</v>
      </c>
    </row>
    <row r="274" spans="1:36" ht="15.95" hidden="1" customHeight="1" thickTop="1" thickBot="1" x14ac:dyDescent="0.25">
      <c r="A274" s="52" t="s">
        <v>99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5.95" hidden="1" customHeight="1" thickTop="1" thickBot="1" x14ac:dyDescent="0.25">
      <c r="A275" s="51" t="s">
        <v>105</v>
      </c>
      <c r="B275" s="103">
        <f t="shared" si="78"/>
        <v>0</v>
      </c>
      <c r="C275" s="103">
        <f t="shared" si="79"/>
        <v>19761358.09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19761358.09</v>
      </c>
      <c r="L275" s="102">
        <f t="shared" si="83"/>
        <v>19761358.09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5.95" hidden="1" customHeight="1" thickTop="1" thickBot="1" x14ac:dyDescent="0.25">
      <c r="A276" s="52" t="s">
        <v>118</v>
      </c>
      <c r="B276" s="103">
        <f t="shared" si="78"/>
        <v>2157721.2800000003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115841.21</v>
      </c>
      <c r="Q276" s="102"/>
      <c r="R276" s="102">
        <f t="shared" si="85"/>
        <v>115841.21</v>
      </c>
      <c r="S276" s="102">
        <v>253392.87</v>
      </c>
      <c r="T276" s="102"/>
      <c r="U276" s="102">
        <f t="shared" si="86"/>
        <v>253392.87</v>
      </c>
      <c r="V276" s="102">
        <v>9685.26</v>
      </c>
      <c r="W276" s="102"/>
      <c r="X276" s="102">
        <f t="shared" si="87"/>
        <v>9685.26</v>
      </c>
      <c r="Y276" s="102">
        <v>1626805.04</v>
      </c>
      <c r="Z276" s="102"/>
      <c r="AA276" s="102">
        <f t="shared" si="88"/>
        <v>1626805.04</v>
      </c>
      <c r="AB276" s="102"/>
      <c r="AC276" s="102"/>
      <c r="AD276" s="102">
        <f t="shared" si="89"/>
        <v>0</v>
      </c>
      <c r="AE276" s="102">
        <v>8706.869999999999</v>
      </c>
      <c r="AF276" s="102"/>
      <c r="AG276" s="102">
        <f t="shared" si="90"/>
        <v>8706.869999999999</v>
      </c>
      <c r="AH276" s="102">
        <v>143290.03</v>
      </c>
      <c r="AI276" s="102"/>
      <c r="AJ276" s="108">
        <f t="shared" si="80"/>
        <v>143290.03</v>
      </c>
    </row>
    <row r="277" spans="1:36" ht="15.95" hidden="1" customHeight="1" thickTop="1" thickBot="1" x14ac:dyDescent="0.25">
      <c r="A277" s="52" t="s">
        <v>114</v>
      </c>
      <c r="B277" s="103">
        <f t="shared" si="78"/>
        <v>13725139.369999999</v>
      </c>
      <c r="C277" s="103">
        <f t="shared" si="79"/>
        <v>636658.19999999995</v>
      </c>
      <c r="D277" s="102"/>
      <c r="E277" s="102"/>
      <c r="F277" s="102">
        <f t="shared" si="81"/>
        <v>0</v>
      </c>
      <c r="G277" s="102">
        <v>8373590.3399999999</v>
      </c>
      <c r="H277" s="102"/>
      <c r="I277" s="102">
        <f t="shared" si="82"/>
        <v>8373590.3399999999</v>
      </c>
      <c r="J277" s="102"/>
      <c r="K277" s="102"/>
      <c r="L277" s="102">
        <f t="shared" si="83"/>
        <v>0</v>
      </c>
      <c r="M277" s="102">
        <v>1320</v>
      </c>
      <c r="N277" s="102"/>
      <c r="O277" s="102">
        <f t="shared" si="84"/>
        <v>1320</v>
      </c>
      <c r="P277" s="102">
        <v>2911217.9699999997</v>
      </c>
      <c r="Q277" s="102">
        <v>636658.19999999995</v>
      </c>
      <c r="R277" s="102">
        <f t="shared" si="85"/>
        <v>3547876.17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58742.06</v>
      </c>
      <c r="AF277" s="102"/>
      <c r="AG277" s="102">
        <f t="shared" si="90"/>
        <v>58742.06</v>
      </c>
      <c r="AH277" s="102">
        <v>2380269</v>
      </c>
      <c r="AI277" s="102"/>
      <c r="AJ277" s="108">
        <f t="shared" si="80"/>
        <v>2380269</v>
      </c>
    </row>
    <row r="278" spans="1:36" ht="15.95" hidden="1" customHeight="1" thickTop="1" thickBot="1" x14ac:dyDescent="0.25">
      <c r="A278" s="52" t="s">
        <v>116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5.95" hidden="1" customHeight="1" thickTop="1" thickBot="1" x14ac:dyDescent="0.25">
      <c r="A279" s="52" t="s">
        <v>121</v>
      </c>
      <c r="B279" s="103">
        <f t="shared" si="78"/>
        <v>435246.28448275873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>
        <v>21947.353448275862</v>
      </c>
      <c r="Q279" s="102"/>
      <c r="R279" s="102">
        <f t="shared" si="85"/>
        <v>21947.353448275862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>
        <v>117301.8275862069</v>
      </c>
      <c r="Z279" s="102"/>
      <c r="AA279" s="102">
        <f t="shared" si="88"/>
        <v>117301.8275862069</v>
      </c>
      <c r="AB279" s="102"/>
      <c r="AC279" s="102"/>
      <c r="AD279" s="102">
        <f t="shared" si="89"/>
        <v>0</v>
      </c>
      <c r="AE279" s="102">
        <v>274043.01724137936</v>
      </c>
      <c r="AF279" s="102"/>
      <c r="AG279" s="102">
        <f t="shared" si="90"/>
        <v>274043.01724137936</v>
      </c>
      <c r="AH279" s="102">
        <v>21954.086206896554</v>
      </c>
      <c r="AI279" s="102"/>
      <c r="AJ279" s="108">
        <f t="shared" si="80"/>
        <v>21954.086206896554</v>
      </c>
    </row>
    <row r="280" spans="1:36" ht="15.95" hidden="1" customHeight="1" thickTop="1" thickBot="1" x14ac:dyDescent="0.25">
      <c r="A280" s="52" t="s">
        <v>123</v>
      </c>
      <c r="B280" s="103">
        <f t="shared" si="78"/>
        <v>1171998.4310344828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>
        <v>1171998.4310344828</v>
      </c>
      <c r="Z280" s="102"/>
      <c r="AA280" s="102">
        <f t="shared" si="88"/>
        <v>1171998.4310344828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5.95" hidden="1" customHeight="1" thickTop="1" thickBot="1" x14ac:dyDescent="0.25">
      <c r="A281" s="52" t="s">
        <v>100</v>
      </c>
      <c r="B281" s="103">
        <f t="shared" si="78"/>
        <v>840422.72</v>
      </c>
      <c r="C281" s="103">
        <f t="shared" si="79"/>
        <v>34733495.240000002</v>
      </c>
      <c r="D281" s="102"/>
      <c r="E281" s="102"/>
      <c r="F281" s="102">
        <f t="shared" si="81"/>
        <v>0</v>
      </c>
      <c r="G281" s="102">
        <v>593820.84</v>
      </c>
      <c r="H281" s="102">
        <v>527606.93000000005</v>
      </c>
      <c r="I281" s="102">
        <f t="shared" si="82"/>
        <v>1121427.77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34205888.310000002</v>
      </c>
      <c r="AD281" s="102">
        <f t="shared" si="89"/>
        <v>34205888.310000002</v>
      </c>
      <c r="AE281" s="102"/>
      <c r="AF281" s="102"/>
      <c r="AG281" s="102">
        <f t="shared" si="90"/>
        <v>0</v>
      </c>
      <c r="AH281" s="102">
        <v>246601.88000000003</v>
      </c>
      <c r="AI281" s="102"/>
      <c r="AJ281" s="108">
        <f t="shared" si="80"/>
        <v>246601.88000000003</v>
      </c>
    </row>
    <row r="282" spans="1:36" ht="15.95" hidden="1" customHeight="1" thickTop="1" thickBot="1" x14ac:dyDescent="0.25">
      <c r="A282" s="52" t="s">
        <v>106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35984836.340000004</v>
      </c>
      <c r="H282" s="102"/>
      <c r="I282" s="102">
        <f t="shared" si="82"/>
        <v>35984836.340000004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348270.25</v>
      </c>
      <c r="AF282" s="102"/>
      <c r="AG282" s="102">
        <f t="shared" si="90"/>
        <v>348270.25</v>
      </c>
      <c r="AH282" s="102"/>
      <c r="AI282" s="102"/>
      <c r="AJ282" s="108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91">SUM(C245:C282)</f>
        <v>1816689694.109997</v>
      </c>
      <c r="D283" s="66">
        <f t="shared" si="91"/>
        <v>21215861.344482757</v>
      </c>
      <c r="E283" s="66">
        <f t="shared" si="91"/>
        <v>1078.4199999999998</v>
      </c>
      <c r="F283" s="66">
        <f t="shared" si="91"/>
        <v>21216939.764482759</v>
      </c>
      <c r="G283" s="66">
        <f t="shared" si="91"/>
        <v>350473714.8482759</v>
      </c>
      <c r="H283" s="66">
        <f t="shared" si="91"/>
        <v>422978732.12</v>
      </c>
      <c r="I283" s="66">
        <f t="shared" si="91"/>
        <v>773452446.96827579</v>
      </c>
      <c r="J283" s="66">
        <f t="shared" si="91"/>
        <v>718844.94000000006</v>
      </c>
      <c r="K283" s="66">
        <f t="shared" si="91"/>
        <v>1264519927.4999969</v>
      </c>
      <c r="L283" s="66">
        <f t="shared" si="91"/>
        <v>1265238772.439997</v>
      </c>
      <c r="M283" s="66">
        <f t="shared" si="91"/>
        <v>68775931.034137934</v>
      </c>
      <c r="N283" s="66">
        <f t="shared" si="91"/>
        <v>669973.39999999991</v>
      </c>
      <c r="O283" s="66">
        <f t="shared" si="91"/>
        <v>69445904.434137926</v>
      </c>
      <c r="P283" s="66">
        <f t="shared" si="91"/>
        <v>1224891280.1327591</v>
      </c>
      <c r="Q283" s="66">
        <f t="shared" si="91"/>
        <v>80747011.01000002</v>
      </c>
      <c r="R283" s="66">
        <f t="shared" si="91"/>
        <v>1305638291.1427591</v>
      </c>
      <c r="S283" s="66">
        <f t="shared" si="91"/>
        <v>46420269.281724147</v>
      </c>
      <c r="T283" s="66">
        <f t="shared" si="91"/>
        <v>1.7</v>
      </c>
      <c r="U283" s="66">
        <f t="shared" si="91"/>
        <v>46420270.98172415</v>
      </c>
      <c r="V283" s="66">
        <f t="shared" si="91"/>
        <v>41202863.504827589</v>
      </c>
      <c r="W283" s="66">
        <f t="shared" si="91"/>
        <v>260151.67999999999</v>
      </c>
      <c r="X283" s="66">
        <f t="shared" si="91"/>
        <v>41463015.184827581</v>
      </c>
      <c r="Y283" s="66">
        <f t="shared" si="91"/>
        <v>858537703.40896547</v>
      </c>
      <c r="Z283" s="66">
        <f t="shared" si="91"/>
        <v>5360191.4599999981</v>
      </c>
      <c r="AA283" s="66">
        <f t="shared" si="91"/>
        <v>863897894.86896527</v>
      </c>
      <c r="AB283" s="66">
        <f t="shared" si="91"/>
        <v>0</v>
      </c>
      <c r="AC283" s="66">
        <f t="shared" si="91"/>
        <v>34205888.310000002</v>
      </c>
      <c r="AD283" s="66">
        <f t="shared" si="91"/>
        <v>34205888.310000002</v>
      </c>
      <c r="AE283" s="66">
        <f t="shared" si="91"/>
        <v>48889745.458965525</v>
      </c>
      <c r="AF283" s="66">
        <f t="shared" si="91"/>
        <v>392632.96</v>
      </c>
      <c r="AG283" s="66">
        <f t="shared" si="91"/>
        <v>49282378.418965526</v>
      </c>
      <c r="AH283" s="66">
        <f t="shared" si="91"/>
        <v>242082682.74034473</v>
      </c>
      <c r="AI283" s="66">
        <f t="shared" si="91"/>
        <v>7554105.5500000007</v>
      </c>
      <c r="AJ283" s="101">
        <f t="shared" si="91"/>
        <v>249636788.29034474</v>
      </c>
    </row>
    <row r="284" spans="1:36" ht="13.5" hidden="1" thickTop="1" x14ac:dyDescent="0.2">
      <c r="A284" s="146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1">
        <f>(C283/B286*100)</f>
        <v>38.490015392478014</v>
      </c>
      <c r="C285" s="191"/>
      <c r="D285" s="191">
        <f>(E283/D286*100)</f>
        <v>5.0828253837307833E-3</v>
      </c>
      <c r="E285" s="191"/>
      <c r="F285" s="36"/>
      <c r="G285" s="191">
        <f>(H283/G286*100)</f>
        <v>54.687102455743997</v>
      </c>
      <c r="H285" s="191"/>
      <c r="I285" s="36"/>
      <c r="J285" s="191">
        <f>(K283/J286*100)</f>
        <v>99.943185037033473</v>
      </c>
      <c r="K285" s="191"/>
      <c r="L285" s="36"/>
      <c r="M285" s="191">
        <f>(N283/M286*100)</f>
        <v>0.96474141341970499</v>
      </c>
      <c r="N285" s="191"/>
      <c r="O285" s="36"/>
      <c r="P285" s="191">
        <f>(Q283/P286*100)</f>
        <v>6.1844855162241181</v>
      </c>
      <c r="Q285" s="191"/>
      <c r="R285" s="36"/>
      <c r="S285" s="191">
        <f>(T283/S286*100)</f>
        <v>3.6621931842433595E-6</v>
      </c>
      <c r="T285" s="191"/>
      <c r="U285" s="36"/>
      <c r="V285" s="191">
        <f>(W283/V286*100)</f>
        <v>0.6274306845277291</v>
      </c>
      <c r="W285" s="191"/>
      <c r="X285" s="36"/>
      <c r="Y285" s="191">
        <f>(Z283/Y286*100)</f>
        <v>0.620465855031748</v>
      </c>
      <c r="Z285" s="191"/>
      <c r="AA285" s="36"/>
      <c r="AB285" s="191">
        <f>(AC283/AB286*100)</f>
        <v>100</v>
      </c>
      <c r="AC285" s="191"/>
      <c r="AD285" s="36"/>
      <c r="AE285" s="191">
        <f>(AF283/AE286*100)</f>
        <v>0.79670050958600158</v>
      </c>
      <c r="AF285" s="191"/>
      <c r="AG285" s="36"/>
      <c r="AH285" s="191">
        <f>(AI283/AH286*100)</f>
        <v>3.0260385905998985</v>
      </c>
      <c r="AI285" s="191"/>
      <c r="AJ285" s="36"/>
    </row>
    <row r="286" spans="1:36" hidden="1" x14ac:dyDescent="0.2">
      <c r="A286" s="5" t="s">
        <v>39</v>
      </c>
      <c r="B286" s="195">
        <f>(B283+C283)</f>
        <v>4719898590.8044796</v>
      </c>
      <c r="C286" s="194"/>
      <c r="D286" s="195">
        <f>(D283+E283)</f>
        <v>21216939.764482759</v>
      </c>
      <c r="E286" s="194"/>
      <c r="F286" s="37"/>
      <c r="G286" s="195">
        <f>(G283+H283)</f>
        <v>773452446.9682759</v>
      </c>
      <c r="H286" s="194"/>
      <c r="I286" s="37"/>
      <c r="J286" s="195">
        <f>(J283+K283)</f>
        <v>1265238772.439997</v>
      </c>
      <c r="K286" s="194"/>
      <c r="L286" s="37"/>
      <c r="M286" s="195">
        <f>(M283+N283)</f>
        <v>69445904.43413794</v>
      </c>
      <c r="N286" s="194"/>
      <c r="O286" s="37"/>
      <c r="P286" s="195">
        <f>(P283+Q283)</f>
        <v>1305638291.1427591</v>
      </c>
      <c r="Q286" s="194"/>
      <c r="R286" s="37"/>
      <c r="S286" s="195">
        <f>(S283+T283)</f>
        <v>46420270.98172415</v>
      </c>
      <c r="T286" s="194"/>
      <c r="U286" s="37"/>
      <c r="V286" s="195">
        <f>(V283+W283)</f>
        <v>41463015.184827588</v>
      </c>
      <c r="W286" s="194"/>
      <c r="X286" s="37"/>
      <c r="Y286" s="195">
        <f>(Y283+Z283)</f>
        <v>863897894.86896551</v>
      </c>
      <c r="Z286" s="194"/>
      <c r="AA286" s="37"/>
      <c r="AB286" s="195">
        <f>(AB283+AC283)</f>
        <v>34205888.310000002</v>
      </c>
      <c r="AC286" s="194"/>
      <c r="AD286" s="37"/>
      <c r="AE286" s="195">
        <f>(AE283+AF283)</f>
        <v>49282378.418965526</v>
      </c>
      <c r="AF286" s="194"/>
      <c r="AG286" s="37"/>
      <c r="AH286" s="195">
        <f>(AH283+AI283)</f>
        <v>249636788.29034474</v>
      </c>
      <c r="AI286" s="194"/>
      <c r="AJ286" s="37"/>
    </row>
    <row r="287" spans="1:36" hidden="1" x14ac:dyDescent="0.2">
      <c r="A287" s="5" t="s">
        <v>40</v>
      </c>
      <c r="B287" s="191">
        <f>SUM(D287:AI287)</f>
        <v>100.00000000000001</v>
      </c>
      <c r="C287" s="194"/>
      <c r="D287" s="191">
        <f>(D286/B286*100)</f>
        <v>0.44952109364846443</v>
      </c>
      <c r="E287" s="191"/>
      <c r="F287" s="36"/>
      <c r="G287" s="191">
        <f>(G286/B286*100)</f>
        <v>16.387056460813607</v>
      </c>
      <c r="H287" s="191"/>
      <c r="I287" s="36"/>
      <c r="J287" s="191">
        <f>(J286/B286*100)</f>
        <v>26.806482133005833</v>
      </c>
      <c r="K287" s="191"/>
      <c r="L287" s="36"/>
      <c r="M287" s="191">
        <f>(M286/B286*100)</f>
        <v>1.4713431464276712</v>
      </c>
      <c r="N287" s="191"/>
      <c r="O287" s="36"/>
      <c r="P287" s="191">
        <f>(P286/B286*100)</f>
        <v>27.662422529298887</v>
      </c>
      <c r="Q287" s="191"/>
      <c r="R287" s="36"/>
      <c r="S287" s="191">
        <f>(S286/B286*100)</f>
        <v>0.98350144793708549</v>
      </c>
      <c r="T287" s="191"/>
      <c r="U287" s="36"/>
      <c r="V287" s="191">
        <f>(V286/B286*100)</f>
        <v>0.87847258552562379</v>
      </c>
      <c r="W287" s="191"/>
      <c r="X287" s="36"/>
      <c r="Y287" s="191">
        <f>(Y286/B286*100)</f>
        <v>18.303314748161124</v>
      </c>
      <c r="Z287" s="191"/>
      <c r="AA287" s="36"/>
      <c r="AB287" s="191">
        <f>(AB286/B286*100)</f>
        <v>0.72471659405228461</v>
      </c>
      <c r="AC287" s="191"/>
      <c r="AD287" s="36"/>
      <c r="AE287" s="191">
        <f>(AE286/B286*100)</f>
        <v>1.0441406202027241</v>
      </c>
      <c r="AF287" s="191"/>
      <c r="AG287" s="36"/>
      <c r="AH287" s="191">
        <f>(AH286/B286*100)</f>
        <v>5.2890286409267029</v>
      </c>
      <c r="AI287" s="191"/>
      <c r="AJ287" s="36"/>
    </row>
    <row r="288" spans="1:36" hidden="1" x14ac:dyDescent="0.2">
      <c r="A288" s="111" t="s">
        <v>94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hidden="1" x14ac:dyDescent="0.2">
      <c r="A295" s="192" t="s">
        <v>56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hidden="1" x14ac:dyDescent="0.2">
      <c r="A296" s="199" t="s">
        <v>130</v>
      </c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</row>
    <row r="297" spans="1:36" hidden="1" x14ac:dyDescent="0.2">
      <c r="A297" s="192" t="s">
        <v>109</v>
      </c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0" t="s">
        <v>33</v>
      </c>
      <c r="B300" s="193" t="s">
        <v>0</v>
      </c>
      <c r="C300" s="193"/>
      <c r="D300" s="193" t="s">
        <v>12</v>
      </c>
      <c r="E300" s="193"/>
      <c r="F300" s="158"/>
      <c r="G300" s="193" t="s">
        <v>13</v>
      </c>
      <c r="H300" s="193"/>
      <c r="I300" s="158"/>
      <c r="J300" s="193" t="s">
        <v>14</v>
      </c>
      <c r="K300" s="193"/>
      <c r="L300" s="158"/>
      <c r="M300" s="193" t="s">
        <v>15</v>
      </c>
      <c r="N300" s="193"/>
      <c r="O300" s="158"/>
      <c r="P300" s="193" t="s">
        <v>27</v>
      </c>
      <c r="Q300" s="193"/>
      <c r="R300" s="158"/>
      <c r="S300" s="193" t="s">
        <v>35</v>
      </c>
      <c r="T300" s="193"/>
      <c r="U300" s="158"/>
      <c r="V300" s="193" t="s">
        <v>16</v>
      </c>
      <c r="W300" s="193"/>
      <c r="X300" s="158"/>
      <c r="Y300" s="193" t="s">
        <v>68</v>
      </c>
      <c r="Z300" s="193"/>
      <c r="AA300" s="158"/>
      <c r="AB300" s="193" t="s">
        <v>34</v>
      </c>
      <c r="AC300" s="193"/>
      <c r="AD300" s="158"/>
      <c r="AE300" s="193" t="s">
        <v>17</v>
      </c>
      <c r="AF300" s="193"/>
      <c r="AG300" s="158"/>
      <c r="AH300" s="193" t="s">
        <v>18</v>
      </c>
      <c r="AI300" s="193"/>
      <c r="AJ300" s="74"/>
    </row>
    <row r="301" spans="1:36" ht="25.5" hidden="1" thickTop="1" thickBot="1" x14ac:dyDescent="0.25">
      <c r="A301" s="197"/>
      <c r="B301" s="158" t="s">
        <v>28</v>
      </c>
      <c r="C301" s="158" t="s">
        <v>25</v>
      </c>
      <c r="D301" s="158" t="s">
        <v>28</v>
      </c>
      <c r="E301" s="158" t="s">
        <v>25</v>
      </c>
      <c r="F301" s="158"/>
      <c r="G301" s="158" t="s">
        <v>28</v>
      </c>
      <c r="H301" s="158" t="s">
        <v>25</v>
      </c>
      <c r="I301" s="158"/>
      <c r="J301" s="158" t="s">
        <v>28</v>
      </c>
      <c r="K301" s="158" t="s">
        <v>25</v>
      </c>
      <c r="L301" s="158"/>
      <c r="M301" s="158" t="s">
        <v>28</v>
      </c>
      <c r="N301" s="158" t="s">
        <v>25</v>
      </c>
      <c r="O301" s="158"/>
      <c r="P301" s="158" t="s">
        <v>28</v>
      </c>
      <c r="Q301" s="158" t="s">
        <v>25</v>
      </c>
      <c r="R301" s="158"/>
      <c r="S301" s="158" t="s">
        <v>28</v>
      </c>
      <c r="T301" s="158" t="s">
        <v>25</v>
      </c>
      <c r="U301" s="158"/>
      <c r="V301" s="158" t="s">
        <v>28</v>
      </c>
      <c r="W301" s="158" t="s">
        <v>25</v>
      </c>
      <c r="X301" s="158"/>
      <c r="Y301" s="158" t="s">
        <v>28</v>
      </c>
      <c r="Z301" s="158" t="s">
        <v>25</v>
      </c>
      <c r="AA301" s="158"/>
      <c r="AB301" s="158" t="s">
        <v>28</v>
      </c>
      <c r="AC301" s="158" t="s">
        <v>25</v>
      </c>
      <c r="AD301" s="158"/>
      <c r="AE301" s="158" t="s">
        <v>28</v>
      </c>
      <c r="AF301" s="158" t="s">
        <v>25</v>
      </c>
      <c r="AG301" s="158"/>
      <c r="AH301" s="158" t="s">
        <v>28</v>
      </c>
      <c r="AI301" s="158" t="s">
        <v>25</v>
      </c>
      <c r="AJ301" s="74"/>
    </row>
    <row r="302" spans="1:36" ht="15.95" hidden="1" customHeight="1" thickTop="1" thickBot="1" x14ac:dyDescent="0.25">
      <c r="A302" s="102" t="s">
        <v>87</v>
      </c>
      <c r="B302" s="103">
        <f t="shared" ref="B302:B330" si="92">(D302+G302+J302+M302+P302+S302+V302+Y302+AB302+AE302+AH302)</f>
        <v>553532233.05999994</v>
      </c>
      <c r="C302" s="103">
        <f t="shared" ref="C302:C330" si="93">(E302+H302+K302+N302+Q302+T302+W302+Z302+AC302+AF302+AI302)</f>
        <v>500164729.5</v>
      </c>
      <c r="D302" s="102">
        <v>5268012.01</v>
      </c>
      <c r="E302" s="102">
        <v>6608.48</v>
      </c>
      <c r="F302" s="102">
        <f>+D302+E302</f>
        <v>5274620.49</v>
      </c>
      <c r="G302" s="102">
        <v>66052977.590000004</v>
      </c>
      <c r="H302" s="102">
        <v>116764135.83</v>
      </c>
      <c r="I302" s="102">
        <f>+G302+H302</f>
        <v>182817113.42000002</v>
      </c>
      <c r="J302" s="102">
        <v>366.39</v>
      </c>
      <c r="K302" s="102">
        <v>365198991.95999998</v>
      </c>
      <c r="L302" s="102">
        <f>+J302+K302</f>
        <v>365199358.34999996</v>
      </c>
      <c r="M302" s="102">
        <v>30282456.27</v>
      </c>
      <c r="N302" s="102"/>
      <c r="O302" s="102">
        <f>+M302+N302</f>
        <v>30282456.27</v>
      </c>
      <c r="P302" s="102">
        <v>232387481.99000001</v>
      </c>
      <c r="Q302" s="102">
        <v>16041692.49</v>
      </c>
      <c r="R302" s="102">
        <f>+P302+Q302</f>
        <v>248429174.48000002</v>
      </c>
      <c r="S302" s="102">
        <v>6606243.75</v>
      </c>
      <c r="T302" s="102"/>
      <c r="U302" s="102">
        <f>+S302+T302</f>
        <v>6606243.75</v>
      </c>
      <c r="V302" s="102">
        <v>12601689.52</v>
      </c>
      <c r="W302" s="102"/>
      <c r="X302" s="102">
        <f>+V302+W302</f>
        <v>12601689.52</v>
      </c>
      <c r="Y302" s="102">
        <v>120638020.19</v>
      </c>
      <c r="Z302" s="102">
        <v>1213742.1399999999</v>
      </c>
      <c r="AA302" s="102">
        <f>+Y302+Z302</f>
        <v>121851762.33</v>
      </c>
      <c r="AB302" s="102"/>
      <c r="AC302" s="102"/>
      <c r="AD302" s="102">
        <f>+AB302+AC302</f>
        <v>0</v>
      </c>
      <c r="AE302" s="102">
        <v>12731090.73</v>
      </c>
      <c r="AF302" s="102">
        <v>214186.8</v>
      </c>
      <c r="AG302" s="102">
        <f>+AE302+AF302</f>
        <v>12945277.530000001</v>
      </c>
      <c r="AH302" s="102">
        <v>66963894.619999997</v>
      </c>
      <c r="AI302" s="102">
        <v>725371.8</v>
      </c>
      <c r="AJ302" s="108">
        <f t="shared" ref="AJ302:AJ339" si="94">AH302+AI302</f>
        <v>67689266.420000002</v>
      </c>
    </row>
    <row r="303" spans="1:36" ht="15.95" hidden="1" customHeight="1" thickTop="1" thickBot="1" x14ac:dyDescent="0.25">
      <c r="A303" s="52" t="s">
        <v>117</v>
      </c>
      <c r="B303" s="103">
        <f t="shared" si="92"/>
        <v>529822472.94</v>
      </c>
      <c r="C303" s="103">
        <f t="shared" si="93"/>
        <v>85764215.830000013</v>
      </c>
      <c r="D303" s="102">
        <v>4888463.41</v>
      </c>
      <c r="E303" s="102">
        <v>3864</v>
      </c>
      <c r="F303" s="102">
        <f t="shared" ref="F303:F339" si="95">+D303+E303</f>
        <v>4892327.41</v>
      </c>
      <c r="G303" s="102">
        <v>108276220.95999999</v>
      </c>
      <c r="H303" s="102">
        <v>61262439.390000001</v>
      </c>
      <c r="I303" s="102">
        <f t="shared" ref="I303:I339" si="96">+G303+H303</f>
        <v>169538660.34999999</v>
      </c>
      <c r="J303" s="102"/>
      <c r="K303" s="102">
        <v>5027969.9800000004</v>
      </c>
      <c r="L303" s="102">
        <f t="shared" ref="L303:L339" si="97">+J303+K303</f>
        <v>5027969.9800000004</v>
      </c>
      <c r="M303" s="102">
        <v>6000944.7400000002</v>
      </c>
      <c r="N303" s="102">
        <v>208150.05</v>
      </c>
      <c r="O303" s="102">
        <f t="shared" ref="O303:O339" si="98">+M303+N303</f>
        <v>6209094.79</v>
      </c>
      <c r="P303" s="102">
        <v>174735875.63999999</v>
      </c>
      <c r="Q303" s="102">
        <v>5482237.79</v>
      </c>
      <c r="R303" s="102">
        <f t="shared" ref="R303:R339" si="99">+P303+Q303</f>
        <v>180218113.42999998</v>
      </c>
      <c r="S303" s="102">
        <v>1693222.39</v>
      </c>
      <c r="T303" s="102"/>
      <c r="U303" s="102">
        <f t="shared" ref="U303:U339" si="100">+S303+T303</f>
        <v>1693222.39</v>
      </c>
      <c r="V303" s="102">
        <v>5874436.2599999998</v>
      </c>
      <c r="W303" s="102">
        <v>1.34</v>
      </c>
      <c r="X303" s="102">
        <f t="shared" ref="X303:X339" si="101">+V303+W303</f>
        <v>5874437.5999999996</v>
      </c>
      <c r="Y303" s="102">
        <v>199346089.62</v>
      </c>
      <c r="Z303" s="102">
        <v>-2968.57</v>
      </c>
      <c r="AA303" s="102">
        <f t="shared" ref="AA303:AA339" si="102">+Y303+Z303</f>
        <v>199343121.05000001</v>
      </c>
      <c r="AB303" s="102"/>
      <c r="AC303" s="102"/>
      <c r="AD303" s="102">
        <f t="shared" ref="AD303:AD339" si="103">+AB303+AC303</f>
        <v>0</v>
      </c>
      <c r="AE303" s="102">
        <v>-4129858.14</v>
      </c>
      <c r="AF303" s="102">
        <v>12234878.91</v>
      </c>
      <c r="AG303" s="102">
        <f t="shared" ref="AG303:AG339" si="104">+AE303+AF303</f>
        <v>8105020.7699999996</v>
      </c>
      <c r="AH303" s="102">
        <v>33137078.059999999</v>
      </c>
      <c r="AI303" s="102">
        <v>1547642.94</v>
      </c>
      <c r="AJ303" s="108">
        <f t="shared" si="94"/>
        <v>34684721</v>
      </c>
    </row>
    <row r="304" spans="1:36" ht="15.95" hidden="1" customHeight="1" thickTop="1" thickBot="1" x14ac:dyDescent="0.25">
      <c r="A304" s="52" t="s">
        <v>96</v>
      </c>
      <c r="B304" s="103">
        <f t="shared" si="92"/>
        <v>455655326.07999998</v>
      </c>
      <c r="C304" s="103">
        <f t="shared" si="93"/>
        <v>108240001.51000001</v>
      </c>
      <c r="D304" s="102">
        <v>1714859.11</v>
      </c>
      <c r="E304" s="102"/>
      <c r="F304" s="102">
        <f t="shared" si="95"/>
        <v>1714859.11</v>
      </c>
      <c r="G304" s="102">
        <v>37868894.170000002</v>
      </c>
      <c r="H304" s="102">
        <v>67742211.329999998</v>
      </c>
      <c r="I304" s="102">
        <f t="shared" si="96"/>
        <v>105611105.5</v>
      </c>
      <c r="J304" s="147"/>
      <c r="K304" s="102">
        <v>21521297.050000001</v>
      </c>
      <c r="L304" s="102">
        <f t="shared" si="97"/>
        <v>21521297.050000001</v>
      </c>
      <c r="M304" s="102">
        <v>8416434.1699999999</v>
      </c>
      <c r="N304" s="102">
        <v>1410320.54</v>
      </c>
      <c r="O304" s="102">
        <f t="shared" si="98"/>
        <v>9826754.7100000009</v>
      </c>
      <c r="P304" s="102">
        <v>229846673.94999999</v>
      </c>
      <c r="Q304" s="102">
        <v>16334937.369999999</v>
      </c>
      <c r="R304" s="102">
        <f t="shared" si="99"/>
        <v>246181611.31999999</v>
      </c>
      <c r="S304" s="102">
        <v>689490.32</v>
      </c>
      <c r="T304" s="102"/>
      <c r="U304" s="102">
        <f t="shared" si="100"/>
        <v>689490.32</v>
      </c>
      <c r="V304" s="102">
        <v>6414336.9100000001</v>
      </c>
      <c r="W304" s="102"/>
      <c r="X304" s="102">
        <f t="shared" si="101"/>
        <v>6414336.9100000001</v>
      </c>
      <c r="Y304" s="102">
        <v>123267601.65000001</v>
      </c>
      <c r="Z304" s="102">
        <v>184173.63</v>
      </c>
      <c r="AA304" s="102">
        <f t="shared" si="102"/>
        <v>123451775.28</v>
      </c>
      <c r="AB304" s="102"/>
      <c r="AC304" s="102"/>
      <c r="AD304" s="102">
        <f t="shared" si="103"/>
        <v>0</v>
      </c>
      <c r="AE304" s="102">
        <v>6784824.8199999994</v>
      </c>
      <c r="AF304" s="102">
        <v>625531.62</v>
      </c>
      <c r="AG304" s="102">
        <f t="shared" si="104"/>
        <v>7410356.4399999995</v>
      </c>
      <c r="AH304" s="102">
        <v>40652210.980000004</v>
      </c>
      <c r="AI304" s="102">
        <v>421529.97</v>
      </c>
      <c r="AJ304" s="108">
        <f t="shared" si="94"/>
        <v>41073740.950000003</v>
      </c>
    </row>
    <row r="305" spans="1:36" ht="15.95" hidden="1" customHeight="1" thickTop="1" thickBot="1" x14ac:dyDescent="0.25">
      <c r="A305" s="52" t="s">
        <v>93</v>
      </c>
      <c r="B305" s="103">
        <f t="shared" si="92"/>
        <v>406543968.83999997</v>
      </c>
      <c r="C305" s="103">
        <f t="shared" si="93"/>
        <v>20309528.02</v>
      </c>
      <c r="D305" s="102">
        <v>1004991.12</v>
      </c>
      <c r="E305" s="102"/>
      <c r="F305" s="102">
        <f t="shared" si="95"/>
        <v>1004991.12</v>
      </c>
      <c r="G305" s="102">
        <v>16524112.42</v>
      </c>
      <c r="H305" s="102">
        <v>11487.96</v>
      </c>
      <c r="I305" s="102">
        <f t="shared" si="96"/>
        <v>16535600.380000001</v>
      </c>
      <c r="J305" s="102">
        <v>55681.909999999996</v>
      </c>
      <c r="K305" s="102">
        <v>13582268.060000001</v>
      </c>
      <c r="L305" s="102">
        <f t="shared" si="97"/>
        <v>13637949.970000001</v>
      </c>
      <c r="M305" s="102">
        <v>576427.04</v>
      </c>
      <c r="N305" s="102">
        <v>283059</v>
      </c>
      <c r="O305" s="102">
        <f t="shared" si="98"/>
        <v>859486.04</v>
      </c>
      <c r="P305" s="102">
        <v>178830479.34999999</v>
      </c>
      <c r="Q305" s="102">
        <v>5832544.5300000003</v>
      </c>
      <c r="R305" s="102">
        <f t="shared" si="99"/>
        <v>184663023.88</v>
      </c>
      <c r="S305" s="102">
        <v>3497497.94</v>
      </c>
      <c r="T305" s="102"/>
      <c r="U305" s="102">
        <f t="shared" si="100"/>
        <v>3497497.94</v>
      </c>
      <c r="V305" s="102">
        <v>18651209.41</v>
      </c>
      <c r="W305" s="102">
        <v>70276.009999999995</v>
      </c>
      <c r="X305" s="102">
        <f t="shared" si="101"/>
        <v>18721485.420000002</v>
      </c>
      <c r="Y305" s="102">
        <v>115014640.72</v>
      </c>
      <c r="Z305" s="102">
        <v>237784.56</v>
      </c>
      <c r="AA305" s="102">
        <f t="shared" si="102"/>
        <v>115252425.28</v>
      </c>
      <c r="AB305" s="109"/>
      <c r="AC305" s="102"/>
      <c r="AD305" s="102">
        <f t="shared" si="103"/>
        <v>0</v>
      </c>
      <c r="AE305" s="102">
        <v>14397776.880000001</v>
      </c>
      <c r="AF305" s="102">
        <v>8692.43</v>
      </c>
      <c r="AG305" s="102">
        <f t="shared" si="104"/>
        <v>14406469.310000001</v>
      </c>
      <c r="AH305" s="102">
        <v>57991152.049999997</v>
      </c>
      <c r="AI305" s="102">
        <v>283415.47000000003</v>
      </c>
      <c r="AJ305" s="108">
        <f t="shared" si="94"/>
        <v>58274567.519999996</v>
      </c>
    </row>
    <row r="306" spans="1:36" ht="15.95" hidden="1" customHeight="1" thickTop="1" thickBot="1" x14ac:dyDescent="0.25">
      <c r="A306" s="52" t="s">
        <v>88</v>
      </c>
      <c r="B306" s="103">
        <f t="shared" si="92"/>
        <v>391599512.44000006</v>
      </c>
      <c r="C306" s="103">
        <f t="shared" si="93"/>
        <v>59268768.5</v>
      </c>
      <c r="D306" s="102">
        <v>146280.67000000001</v>
      </c>
      <c r="E306" s="102"/>
      <c r="F306" s="102">
        <f t="shared" si="95"/>
        <v>146280.67000000001</v>
      </c>
      <c r="G306" s="102">
        <v>5241793.37</v>
      </c>
      <c r="H306" s="102"/>
      <c r="I306" s="102">
        <f t="shared" si="96"/>
        <v>5241793.37</v>
      </c>
      <c r="J306" s="102">
        <v>2351363.1</v>
      </c>
      <c r="K306" s="102">
        <v>31576293.02</v>
      </c>
      <c r="L306" s="102">
        <f t="shared" si="97"/>
        <v>33927656.119999997</v>
      </c>
      <c r="M306" s="102">
        <v>2247693.87</v>
      </c>
      <c r="N306" s="102"/>
      <c r="O306" s="102">
        <f t="shared" si="98"/>
        <v>2247693.87</v>
      </c>
      <c r="P306" s="102">
        <v>208203430.29000002</v>
      </c>
      <c r="Q306" s="102">
        <v>24823908.77</v>
      </c>
      <c r="R306" s="102">
        <f t="shared" si="99"/>
        <v>233027339.06000003</v>
      </c>
      <c r="S306" s="102">
        <v>2550661.9</v>
      </c>
      <c r="T306" s="102"/>
      <c r="U306" s="102">
        <f t="shared" si="100"/>
        <v>2550661.9</v>
      </c>
      <c r="V306" s="102">
        <v>11769821.33</v>
      </c>
      <c r="W306" s="102"/>
      <c r="X306" s="102">
        <f t="shared" si="101"/>
        <v>11769821.33</v>
      </c>
      <c r="Y306" s="102">
        <v>130918058.23999999</v>
      </c>
      <c r="Z306" s="102">
        <v>109781.61</v>
      </c>
      <c r="AA306" s="102">
        <f t="shared" si="102"/>
        <v>131027839.84999999</v>
      </c>
      <c r="AB306" s="102"/>
      <c r="AC306" s="102"/>
      <c r="AD306" s="102">
        <f t="shared" si="103"/>
        <v>0</v>
      </c>
      <c r="AE306" s="102">
        <v>5159344.6099999994</v>
      </c>
      <c r="AF306" s="102">
        <v>233674.43</v>
      </c>
      <c r="AG306" s="102">
        <f t="shared" si="104"/>
        <v>5393019.0399999991</v>
      </c>
      <c r="AH306" s="102">
        <v>23011065.060000002</v>
      </c>
      <c r="AI306" s="110">
        <v>2525110.6700000004</v>
      </c>
      <c r="AJ306" s="108">
        <f t="shared" si="94"/>
        <v>25536175.730000004</v>
      </c>
    </row>
    <row r="307" spans="1:36" ht="15.95" hidden="1" customHeight="1" thickTop="1" thickBot="1" x14ac:dyDescent="0.25">
      <c r="A307" s="52" t="s">
        <v>125</v>
      </c>
      <c r="B307" s="103">
        <f t="shared" si="92"/>
        <v>0</v>
      </c>
      <c r="C307" s="103">
        <f t="shared" si="93"/>
        <v>5454680.2800000003</v>
      </c>
      <c r="D307" s="102"/>
      <c r="E307" s="102"/>
      <c r="F307" s="102">
        <f t="shared" si="95"/>
        <v>0</v>
      </c>
      <c r="G307" s="102"/>
      <c r="H307" s="102"/>
      <c r="I307" s="102">
        <f t="shared" si="96"/>
        <v>0</v>
      </c>
      <c r="J307" s="102"/>
      <c r="K307" s="102">
        <v>5454680.2800000003</v>
      </c>
      <c r="L307" s="102">
        <f t="shared" si="97"/>
        <v>5454680.2800000003</v>
      </c>
      <c r="M307" s="102"/>
      <c r="N307" s="102"/>
      <c r="O307" s="102">
        <f t="shared" si="98"/>
        <v>0</v>
      </c>
      <c r="P307" s="102"/>
      <c r="Q307" s="102"/>
      <c r="R307" s="102">
        <f t="shared" si="99"/>
        <v>0</v>
      </c>
      <c r="S307" s="102"/>
      <c r="T307" s="102"/>
      <c r="U307" s="102">
        <f t="shared" si="100"/>
        <v>0</v>
      </c>
      <c r="V307" s="102"/>
      <c r="W307" s="102"/>
      <c r="X307" s="102">
        <f t="shared" si="101"/>
        <v>0</v>
      </c>
      <c r="Y307" s="102"/>
      <c r="Z307" s="102"/>
      <c r="AA307" s="102">
        <f t="shared" si="102"/>
        <v>0</v>
      </c>
      <c r="AB307" s="102"/>
      <c r="AC307" s="102"/>
      <c r="AD307" s="102">
        <f t="shared" si="103"/>
        <v>0</v>
      </c>
      <c r="AE307" s="102"/>
      <c r="AF307" s="102"/>
      <c r="AG307" s="102">
        <f t="shared" si="104"/>
        <v>0</v>
      </c>
      <c r="AH307" s="102"/>
      <c r="AI307" s="102"/>
      <c r="AJ307" s="108">
        <f t="shared" si="94"/>
        <v>0</v>
      </c>
    </row>
    <row r="308" spans="1:36" ht="15.95" hidden="1" customHeight="1" thickTop="1" thickBot="1" x14ac:dyDescent="0.25">
      <c r="A308" s="52" t="s">
        <v>90</v>
      </c>
      <c r="B308" s="103">
        <f t="shared" si="92"/>
        <v>73072757.163793102</v>
      </c>
      <c r="C308" s="103">
        <f t="shared" si="93"/>
        <v>71300.87999999999</v>
      </c>
      <c r="D308" s="102"/>
      <c r="E308" s="102"/>
      <c r="F308" s="102">
        <f t="shared" si="95"/>
        <v>0</v>
      </c>
      <c r="G308" s="102">
        <v>8598.7758620689656</v>
      </c>
      <c r="H308" s="102"/>
      <c r="I308" s="102">
        <f t="shared" si="96"/>
        <v>8598.7758620689656</v>
      </c>
      <c r="J308" s="102"/>
      <c r="K308" s="102"/>
      <c r="L308" s="102">
        <f t="shared" si="97"/>
        <v>0</v>
      </c>
      <c r="M308" s="102"/>
      <c r="N308" s="102"/>
      <c r="O308" s="102">
        <f t="shared" si="98"/>
        <v>0</v>
      </c>
      <c r="P308" s="102">
        <v>6937765.1293103453</v>
      </c>
      <c r="Q308" s="102">
        <v>12767.3</v>
      </c>
      <c r="R308" s="102">
        <f t="shared" si="99"/>
        <v>6950532.4293103451</v>
      </c>
      <c r="S308" s="102">
        <v>110874.42241379312</v>
      </c>
      <c r="T308" s="102"/>
      <c r="U308" s="102">
        <f t="shared" si="100"/>
        <v>110874.42241379312</v>
      </c>
      <c r="V308" s="102">
        <v>24649.267241379312</v>
      </c>
      <c r="W308" s="102"/>
      <c r="X308" s="102">
        <f t="shared" si="101"/>
        <v>24649.267241379312</v>
      </c>
      <c r="Y308" s="102">
        <v>61943011.155172415</v>
      </c>
      <c r="Z308" s="102">
        <v>54067.48</v>
      </c>
      <c r="AA308" s="102">
        <f t="shared" si="102"/>
        <v>61997078.635172412</v>
      </c>
      <c r="AB308" s="102"/>
      <c r="AC308" s="102"/>
      <c r="AD308" s="102">
        <f t="shared" si="103"/>
        <v>0</v>
      </c>
      <c r="AE308" s="102">
        <v>740951.04310344835</v>
      </c>
      <c r="AF308" s="102">
        <v>4465.84</v>
      </c>
      <c r="AG308" s="102">
        <f t="shared" si="104"/>
        <v>745416.88310344832</v>
      </c>
      <c r="AH308" s="102">
        <v>3306907.3706896552</v>
      </c>
      <c r="AI308" s="102">
        <v>0.26</v>
      </c>
      <c r="AJ308" s="108">
        <f t="shared" si="94"/>
        <v>3306907.630689655</v>
      </c>
    </row>
    <row r="309" spans="1:36" ht="15.95" hidden="1" customHeight="1" thickTop="1" thickBot="1" x14ac:dyDescent="0.25">
      <c r="A309" s="52" t="s">
        <v>122</v>
      </c>
      <c r="B309" s="103">
        <f>(D309+G309+J309+M309+P309+S309+V309+Y309+AB309+AE309+AH309)</f>
        <v>13836957.370352646</v>
      </c>
      <c r="C309" s="103">
        <f t="shared" si="93"/>
        <v>76475695.260000005</v>
      </c>
      <c r="D309" s="102"/>
      <c r="E309" s="102"/>
      <c r="F309" s="102">
        <f t="shared" si="95"/>
        <v>0</v>
      </c>
      <c r="G309" s="102">
        <v>6720651.2272586441</v>
      </c>
      <c r="H309" s="102">
        <v>76475695.260000005</v>
      </c>
      <c r="I309" s="102">
        <f t="shared" si="96"/>
        <v>83196346.487258643</v>
      </c>
      <c r="J309" s="102"/>
      <c r="K309" s="102"/>
      <c r="L309" s="102">
        <f t="shared" si="97"/>
        <v>0</v>
      </c>
      <c r="M309" s="102">
        <v>1290958.6000000001</v>
      </c>
      <c r="N309" s="102"/>
      <c r="O309" s="102">
        <f t="shared" si="98"/>
        <v>1290958.6000000001</v>
      </c>
      <c r="P309" s="102">
        <v>4754184.715516001</v>
      </c>
      <c r="Q309" s="102"/>
      <c r="R309" s="102">
        <f t="shared" si="99"/>
        <v>4754184.715516001</v>
      </c>
      <c r="S309" s="102"/>
      <c r="T309" s="102"/>
      <c r="U309" s="102">
        <f t="shared" si="100"/>
        <v>0</v>
      </c>
      <c r="V309" s="102"/>
      <c r="W309" s="102"/>
      <c r="X309" s="102">
        <f t="shared" si="101"/>
        <v>0</v>
      </c>
      <c r="Y309" s="102"/>
      <c r="Z309" s="102"/>
      <c r="AA309" s="102">
        <f t="shared" si="102"/>
        <v>0</v>
      </c>
      <c r="AB309" s="102"/>
      <c r="AC309" s="102"/>
      <c r="AD309" s="102">
        <f t="shared" si="103"/>
        <v>0</v>
      </c>
      <c r="AE309" s="102"/>
      <c r="AF309" s="102"/>
      <c r="AG309" s="102">
        <f t="shared" si="104"/>
        <v>0</v>
      </c>
      <c r="AH309" s="102">
        <v>1071162.827578</v>
      </c>
      <c r="AI309" s="102"/>
      <c r="AJ309" s="108">
        <f t="shared" si="94"/>
        <v>1071162.827578</v>
      </c>
    </row>
    <row r="310" spans="1:36" ht="15.95" hidden="1" customHeight="1" thickTop="1" thickBot="1" x14ac:dyDescent="0.25">
      <c r="A310" s="52" t="s">
        <v>78</v>
      </c>
      <c r="B310" s="103">
        <f t="shared" si="92"/>
        <v>82236780.767241389</v>
      </c>
      <c r="C310" s="103">
        <f t="shared" si="93"/>
        <v>62159.95</v>
      </c>
      <c r="D310" s="102"/>
      <c r="E310" s="147"/>
      <c r="F310" s="102">
        <f t="shared" si="95"/>
        <v>0</v>
      </c>
      <c r="G310" s="102">
        <v>25162.318965517243</v>
      </c>
      <c r="H310" s="102"/>
      <c r="I310" s="102">
        <f t="shared" si="96"/>
        <v>25162.318965517243</v>
      </c>
      <c r="J310" s="102"/>
      <c r="K310" s="102"/>
      <c r="L310" s="102">
        <f t="shared" si="97"/>
        <v>0</v>
      </c>
      <c r="M310" s="102"/>
      <c r="N310" s="102"/>
      <c r="O310" s="102">
        <f t="shared" si="98"/>
        <v>0</v>
      </c>
      <c r="P310" s="102">
        <v>122175.35344827587</v>
      </c>
      <c r="Q310" s="102"/>
      <c r="R310" s="102">
        <f t="shared" si="99"/>
        <v>122175.35344827587</v>
      </c>
      <c r="S310" s="102">
        <v>14801.724137931036</v>
      </c>
      <c r="T310" s="147"/>
      <c r="U310" s="102">
        <f t="shared" si="100"/>
        <v>14801.724137931036</v>
      </c>
      <c r="V310" s="102">
        <v>2600711.4827586208</v>
      </c>
      <c r="W310" s="102"/>
      <c r="X310" s="102">
        <f t="shared" si="101"/>
        <v>2600711.4827586208</v>
      </c>
      <c r="Y310" s="102">
        <v>79160883.965517253</v>
      </c>
      <c r="Z310" s="102">
        <v>62159.95</v>
      </c>
      <c r="AA310" s="102">
        <f t="shared" si="102"/>
        <v>79223043.915517256</v>
      </c>
      <c r="AB310" s="102"/>
      <c r="AC310" s="102"/>
      <c r="AD310" s="102">
        <f t="shared" si="103"/>
        <v>0</v>
      </c>
      <c r="AE310" s="102">
        <v>261933.85344827588</v>
      </c>
      <c r="AF310" s="102"/>
      <c r="AG310" s="102">
        <f t="shared" si="104"/>
        <v>261933.85344827588</v>
      </c>
      <c r="AH310" s="102">
        <v>51112.068965517246</v>
      </c>
      <c r="AI310" s="102"/>
      <c r="AJ310" s="108">
        <f t="shared" si="94"/>
        <v>51112.068965517246</v>
      </c>
    </row>
    <row r="311" spans="1:36" ht="15.95" hidden="1" customHeight="1" thickTop="1" thickBot="1" x14ac:dyDescent="0.25">
      <c r="A311" s="52" t="s">
        <v>92</v>
      </c>
      <c r="B311" s="103">
        <f t="shared" si="92"/>
        <v>6566739.1896551726</v>
      </c>
      <c r="C311" s="103">
        <f t="shared" si="93"/>
        <v>228966265.98999998</v>
      </c>
      <c r="D311" s="102">
        <v>6442667.4655172415</v>
      </c>
      <c r="E311" s="102"/>
      <c r="F311" s="102">
        <f t="shared" si="95"/>
        <v>6442667.4655172415</v>
      </c>
      <c r="G311" s="102">
        <v>124071.72413793106</v>
      </c>
      <c r="H311" s="102">
        <v>150819.89000000001</v>
      </c>
      <c r="I311" s="102">
        <f t="shared" si="96"/>
        <v>274891.61413793109</v>
      </c>
      <c r="J311" s="102"/>
      <c r="K311" s="102">
        <v>228815446.09999999</v>
      </c>
      <c r="L311" s="102">
        <f t="shared" si="97"/>
        <v>228815446.09999999</v>
      </c>
      <c r="M311" s="102"/>
      <c r="N311" s="102"/>
      <c r="O311" s="102">
        <f t="shared" si="98"/>
        <v>0</v>
      </c>
      <c r="P311" s="102"/>
      <c r="Q311" s="102"/>
      <c r="R311" s="102">
        <f t="shared" si="99"/>
        <v>0</v>
      </c>
      <c r="S311" s="102"/>
      <c r="T311" s="102"/>
      <c r="U311" s="102">
        <f t="shared" si="100"/>
        <v>0</v>
      </c>
      <c r="V311" s="102"/>
      <c r="W311" s="102"/>
      <c r="X311" s="102">
        <f t="shared" si="101"/>
        <v>0</v>
      </c>
      <c r="Y311" s="102"/>
      <c r="Z311" s="102"/>
      <c r="AA311" s="102">
        <f t="shared" si="102"/>
        <v>0</v>
      </c>
      <c r="AB311" s="102"/>
      <c r="AC311" s="102"/>
      <c r="AD311" s="102">
        <f t="shared" si="103"/>
        <v>0</v>
      </c>
      <c r="AE311" s="102"/>
      <c r="AF311" s="102"/>
      <c r="AG311" s="102">
        <f t="shared" si="104"/>
        <v>0</v>
      </c>
      <c r="AH311" s="102"/>
      <c r="AI311" s="102"/>
      <c r="AJ311" s="108">
        <f t="shared" si="94"/>
        <v>0</v>
      </c>
    </row>
    <row r="312" spans="1:36" ht="15.95" hidden="1" customHeight="1" thickTop="1" thickBot="1" x14ac:dyDescent="0.25">
      <c r="A312" s="52" t="s">
        <v>95</v>
      </c>
      <c r="B312" s="103">
        <f t="shared" si="92"/>
        <v>6407668.7600000007</v>
      </c>
      <c r="C312" s="103">
        <f t="shared" si="93"/>
        <v>0</v>
      </c>
      <c r="D312" s="102">
        <v>86636.19</v>
      </c>
      <c r="E312" s="102"/>
      <c r="F312" s="102">
        <f t="shared" si="95"/>
        <v>86636.19</v>
      </c>
      <c r="G312" s="102">
        <v>68138.3</v>
      </c>
      <c r="H312" s="102"/>
      <c r="I312" s="102">
        <f t="shared" si="96"/>
        <v>68138.3</v>
      </c>
      <c r="J312" s="102"/>
      <c r="K312" s="102"/>
      <c r="L312" s="102">
        <f t="shared" si="97"/>
        <v>0</v>
      </c>
      <c r="M312" s="102">
        <v>551.72</v>
      </c>
      <c r="N312" s="102"/>
      <c r="O312" s="102">
        <f t="shared" si="98"/>
        <v>551.72</v>
      </c>
      <c r="P312" s="102">
        <v>1958039.26</v>
      </c>
      <c r="Q312" s="102"/>
      <c r="R312" s="102">
        <f t="shared" si="99"/>
        <v>1958039.26</v>
      </c>
      <c r="S312" s="102"/>
      <c r="T312" s="102"/>
      <c r="U312" s="102">
        <f t="shared" si="100"/>
        <v>0</v>
      </c>
      <c r="V312" s="102">
        <v>56565.06</v>
      </c>
      <c r="W312" s="102"/>
      <c r="X312" s="102">
        <f t="shared" si="101"/>
        <v>56565.06</v>
      </c>
      <c r="Y312" s="102">
        <v>3123343.5700000003</v>
      </c>
      <c r="Z312" s="102"/>
      <c r="AA312" s="102">
        <f t="shared" si="102"/>
        <v>3123343.5700000003</v>
      </c>
      <c r="AB312" s="102"/>
      <c r="AC312" s="102"/>
      <c r="AD312" s="102">
        <f t="shared" si="103"/>
        <v>0</v>
      </c>
      <c r="AE312" s="102">
        <v>349181.63</v>
      </c>
      <c r="AF312" s="102"/>
      <c r="AG312" s="102">
        <f t="shared" si="104"/>
        <v>349181.63</v>
      </c>
      <c r="AH312" s="102">
        <v>765213.03</v>
      </c>
      <c r="AI312" s="102"/>
      <c r="AJ312" s="108">
        <f t="shared" si="94"/>
        <v>765213.03</v>
      </c>
    </row>
    <row r="313" spans="1:36" ht="15.95" hidden="1" customHeight="1" thickTop="1" thickBot="1" x14ac:dyDescent="0.25">
      <c r="A313" s="52" t="s">
        <v>83</v>
      </c>
      <c r="B313" s="103">
        <f t="shared" si="92"/>
        <v>21121497.75</v>
      </c>
      <c r="C313" s="103">
        <f t="shared" si="93"/>
        <v>0</v>
      </c>
      <c r="D313" s="102"/>
      <c r="E313" s="102"/>
      <c r="F313" s="102">
        <f t="shared" si="95"/>
        <v>0</v>
      </c>
      <c r="G313" s="102"/>
      <c r="H313" s="102"/>
      <c r="I313" s="102">
        <f t="shared" si="96"/>
        <v>0</v>
      </c>
      <c r="J313" s="102"/>
      <c r="K313" s="102"/>
      <c r="L313" s="102">
        <f t="shared" si="97"/>
        <v>0</v>
      </c>
      <c r="M313" s="102"/>
      <c r="N313" s="102"/>
      <c r="O313" s="102">
        <f t="shared" si="98"/>
        <v>0</v>
      </c>
      <c r="P313" s="102"/>
      <c r="Q313" s="102"/>
      <c r="R313" s="102">
        <f t="shared" si="99"/>
        <v>0</v>
      </c>
      <c r="S313" s="102"/>
      <c r="T313" s="102"/>
      <c r="U313" s="102">
        <f t="shared" si="100"/>
        <v>0</v>
      </c>
      <c r="V313" s="102"/>
      <c r="W313" s="102"/>
      <c r="X313" s="102">
        <f t="shared" si="101"/>
        <v>0</v>
      </c>
      <c r="Y313" s="102">
        <v>21121497.75</v>
      </c>
      <c r="Z313" s="102"/>
      <c r="AA313" s="102">
        <f t="shared" si="102"/>
        <v>21121497.75</v>
      </c>
      <c r="AB313" s="102"/>
      <c r="AC313" s="102"/>
      <c r="AD313" s="102">
        <f t="shared" si="103"/>
        <v>0</v>
      </c>
      <c r="AE313" s="102"/>
      <c r="AF313" s="102"/>
      <c r="AG313" s="102">
        <f t="shared" si="104"/>
        <v>0</v>
      </c>
      <c r="AH313" s="102"/>
      <c r="AI313" s="102"/>
      <c r="AJ313" s="108">
        <f t="shared" si="94"/>
        <v>0</v>
      </c>
    </row>
    <row r="314" spans="1:36" ht="15.95" hidden="1" customHeight="1" thickTop="1" thickBot="1" x14ac:dyDescent="0.25">
      <c r="A314" s="52" t="s">
        <v>124</v>
      </c>
      <c r="B314" s="103">
        <f t="shared" si="92"/>
        <v>51575.03</v>
      </c>
      <c r="C314" s="103">
        <f t="shared" si="93"/>
        <v>16362</v>
      </c>
      <c r="D314" s="102">
        <v>7336.21</v>
      </c>
      <c r="E314" s="102"/>
      <c r="F314" s="102">
        <f t="shared" si="95"/>
        <v>7336.21</v>
      </c>
      <c r="G314" s="102"/>
      <c r="H314" s="102"/>
      <c r="I314" s="102">
        <f t="shared" si="96"/>
        <v>0</v>
      </c>
      <c r="J314" s="102">
        <v>4820.7700000000004</v>
      </c>
      <c r="K314" s="102">
        <v>16362</v>
      </c>
      <c r="L314" s="102">
        <f t="shared" si="97"/>
        <v>21182.77</v>
      </c>
      <c r="M314" s="102"/>
      <c r="N314" s="102"/>
      <c r="O314" s="102">
        <f t="shared" si="98"/>
        <v>0</v>
      </c>
      <c r="P314" s="102"/>
      <c r="Q314" s="102"/>
      <c r="R314" s="102">
        <f t="shared" si="99"/>
        <v>0</v>
      </c>
      <c r="S314" s="102"/>
      <c r="T314" s="102"/>
      <c r="U314" s="102">
        <f t="shared" si="100"/>
        <v>0</v>
      </c>
      <c r="V314" s="102"/>
      <c r="W314" s="102"/>
      <c r="X314" s="102">
        <f t="shared" si="101"/>
        <v>0</v>
      </c>
      <c r="Y314" s="102">
        <v>5803.45</v>
      </c>
      <c r="Z314" s="102"/>
      <c r="AA314" s="102">
        <f t="shared" si="102"/>
        <v>5803.45</v>
      </c>
      <c r="AB314" s="102"/>
      <c r="AC314" s="102"/>
      <c r="AD314" s="102">
        <f t="shared" si="103"/>
        <v>0</v>
      </c>
      <c r="AE314" s="102"/>
      <c r="AF314" s="102"/>
      <c r="AG314" s="102">
        <f t="shared" si="104"/>
        <v>0</v>
      </c>
      <c r="AH314" s="102">
        <v>33614.6</v>
      </c>
      <c r="AI314" s="102"/>
      <c r="AJ314" s="108">
        <f t="shared" si="94"/>
        <v>33614.6</v>
      </c>
    </row>
    <row r="315" spans="1:36" ht="15.95" hidden="1" customHeight="1" thickTop="1" thickBot="1" x14ac:dyDescent="0.25">
      <c r="A315" s="52" t="s">
        <v>81</v>
      </c>
      <c r="B315" s="103">
        <f t="shared" si="92"/>
        <v>31122773.22413794</v>
      </c>
      <c r="C315" s="103">
        <f t="shared" si="93"/>
        <v>41181.629999999997</v>
      </c>
      <c r="D315" s="102"/>
      <c r="E315" s="102"/>
      <c r="F315" s="102">
        <f t="shared" si="95"/>
        <v>0</v>
      </c>
      <c r="G315" s="102">
        <v>15250339.81034483</v>
      </c>
      <c r="H315" s="102">
        <v>41181.629999999997</v>
      </c>
      <c r="I315" s="102">
        <f t="shared" si="96"/>
        <v>15291521.440344831</v>
      </c>
      <c r="J315" s="102"/>
      <c r="K315" s="102"/>
      <c r="L315" s="102">
        <f t="shared" si="97"/>
        <v>0</v>
      </c>
      <c r="M315" s="102"/>
      <c r="N315" s="102"/>
      <c r="O315" s="102">
        <f t="shared" si="98"/>
        <v>0</v>
      </c>
      <c r="P315" s="102">
        <v>3715748.9396551731</v>
      </c>
      <c r="Q315" s="102"/>
      <c r="R315" s="102">
        <f t="shared" si="99"/>
        <v>3715748.9396551731</v>
      </c>
      <c r="S315" s="102"/>
      <c r="T315" s="102"/>
      <c r="U315" s="102">
        <f t="shared" si="100"/>
        <v>0</v>
      </c>
      <c r="V315" s="102">
        <v>12933.086206896553</v>
      </c>
      <c r="W315" s="102"/>
      <c r="X315" s="102">
        <f t="shared" si="101"/>
        <v>12933.086206896553</v>
      </c>
      <c r="Y315" s="102">
        <v>11131315.008620691</v>
      </c>
      <c r="Z315" s="102"/>
      <c r="AA315" s="102">
        <f t="shared" si="102"/>
        <v>11131315.008620691</v>
      </c>
      <c r="AB315" s="102"/>
      <c r="AC315" s="102"/>
      <c r="AD315" s="102">
        <f t="shared" si="103"/>
        <v>0</v>
      </c>
      <c r="AE315" s="102">
        <v>350265.14655172417</v>
      </c>
      <c r="AF315" s="102"/>
      <c r="AG315" s="102">
        <f t="shared" si="104"/>
        <v>350265.14655172417</v>
      </c>
      <c r="AH315" s="102">
        <v>662171.23275862075</v>
      </c>
      <c r="AI315" s="102"/>
      <c r="AJ315" s="108">
        <f t="shared" si="94"/>
        <v>662171.23275862075</v>
      </c>
    </row>
    <row r="316" spans="1:36" ht="15.95" hidden="1" customHeight="1" thickTop="1" thickBot="1" x14ac:dyDescent="0.25">
      <c r="A316" s="52" t="s">
        <v>80</v>
      </c>
      <c r="B316" s="103">
        <f t="shared" si="92"/>
        <v>13791867.770000001</v>
      </c>
      <c r="C316" s="103">
        <f t="shared" si="93"/>
        <v>357380.31</v>
      </c>
      <c r="D316" s="102"/>
      <c r="E316" s="102"/>
      <c r="F316" s="102">
        <f t="shared" si="95"/>
        <v>0</v>
      </c>
      <c r="G316" s="102">
        <v>2515422.4300000002</v>
      </c>
      <c r="H316" s="102">
        <v>357380.31</v>
      </c>
      <c r="I316" s="102">
        <f t="shared" si="96"/>
        <v>2872802.74</v>
      </c>
      <c r="J316" s="102"/>
      <c r="K316" s="102"/>
      <c r="L316" s="102">
        <f t="shared" si="97"/>
        <v>0</v>
      </c>
      <c r="M316" s="102"/>
      <c r="N316" s="102"/>
      <c r="O316" s="102">
        <f t="shared" si="98"/>
        <v>0</v>
      </c>
      <c r="P316" s="102">
        <v>1071573.05</v>
      </c>
      <c r="Q316" s="102"/>
      <c r="R316" s="102">
        <f t="shared" si="99"/>
        <v>1071573.05</v>
      </c>
      <c r="S316" s="102">
        <v>153674.56</v>
      </c>
      <c r="T316" s="102"/>
      <c r="U316" s="102">
        <f t="shared" si="100"/>
        <v>153674.56</v>
      </c>
      <c r="V316" s="102">
        <v>24257.8</v>
      </c>
      <c r="W316" s="102"/>
      <c r="X316" s="102">
        <f t="shared" si="101"/>
        <v>24257.8</v>
      </c>
      <c r="Y316" s="102">
        <v>6866662.3600000003</v>
      </c>
      <c r="Z316" s="102"/>
      <c r="AA316" s="102">
        <f t="shared" si="102"/>
        <v>6866662.3600000003</v>
      </c>
      <c r="AB316" s="102"/>
      <c r="AC316" s="102"/>
      <c r="AD316" s="102">
        <f t="shared" si="103"/>
        <v>0</v>
      </c>
      <c r="AE316" s="102">
        <v>765315.9</v>
      </c>
      <c r="AF316" s="102"/>
      <c r="AG316" s="102">
        <f t="shared" si="104"/>
        <v>765315.9</v>
      </c>
      <c r="AH316" s="102">
        <v>2394961.67</v>
      </c>
      <c r="AI316" s="102"/>
      <c r="AJ316" s="108">
        <f t="shared" si="94"/>
        <v>2394961.67</v>
      </c>
    </row>
    <row r="317" spans="1:36" ht="15.95" hidden="1" customHeight="1" thickTop="1" thickBot="1" x14ac:dyDescent="0.25">
      <c r="A317" s="52" t="s">
        <v>103</v>
      </c>
      <c r="B317" s="103">
        <f t="shared" si="92"/>
        <v>43892352.890000001</v>
      </c>
      <c r="C317" s="103">
        <f t="shared" si="93"/>
        <v>0</v>
      </c>
      <c r="D317" s="102"/>
      <c r="E317" s="102"/>
      <c r="F317" s="102">
        <f t="shared" si="95"/>
        <v>0</v>
      </c>
      <c r="G317" s="102">
        <v>12593.099999999999</v>
      </c>
      <c r="H317" s="102"/>
      <c r="I317" s="102">
        <f t="shared" si="96"/>
        <v>12593.099999999999</v>
      </c>
      <c r="J317" s="102"/>
      <c r="K317" s="102"/>
      <c r="L317" s="102">
        <f t="shared" si="97"/>
        <v>0</v>
      </c>
      <c r="M317" s="102"/>
      <c r="N317" s="102"/>
      <c r="O317" s="102">
        <f t="shared" si="98"/>
        <v>0</v>
      </c>
      <c r="P317" s="102">
        <v>81312.160000000003</v>
      </c>
      <c r="Q317" s="102"/>
      <c r="R317" s="102">
        <f t="shared" si="99"/>
        <v>81312.160000000003</v>
      </c>
      <c r="S317" s="102"/>
      <c r="T317" s="102"/>
      <c r="U317" s="102">
        <f t="shared" si="100"/>
        <v>0</v>
      </c>
      <c r="V317" s="102">
        <v>263497.34999999998</v>
      </c>
      <c r="W317" s="102"/>
      <c r="X317" s="102">
        <f t="shared" si="101"/>
        <v>263497.34999999998</v>
      </c>
      <c r="Y317" s="102">
        <v>40747596.230000004</v>
      </c>
      <c r="Z317" s="102"/>
      <c r="AA317" s="102">
        <f t="shared" si="102"/>
        <v>40747596.230000004</v>
      </c>
      <c r="AB317" s="102"/>
      <c r="AC317" s="102"/>
      <c r="AD317" s="102">
        <f t="shared" si="103"/>
        <v>0</v>
      </c>
      <c r="AE317" s="102">
        <v>2716437.6199999996</v>
      </c>
      <c r="AF317" s="102"/>
      <c r="AG317" s="102">
        <f t="shared" si="104"/>
        <v>2716437.6199999996</v>
      </c>
      <c r="AH317" s="102">
        <v>70916.430000000008</v>
      </c>
      <c r="AI317" s="102"/>
      <c r="AJ317" s="108">
        <f t="shared" si="94"/>
        <v>70916.430000000008</v>
      </c>
    </row>
    <row r="318" spans="1:36" ht="15.95" hidden="1" customHeight="1" thickTop="1" thickBot="1" x14ac:dyDescent="0.25">
      <c r="A318" s="52" t="s">
        <v>79</v>
      </c>
      <c r="B318" s="103">
        <f t="shared" si="92"/>
        <v>24924002.335517243</v>
      </c>
      <c r="C318" s="103">
        <f t="shared" si="93"/>
        <v>86966018.709999993</v>
      </c>
      <c r="D318" s="102">
        <v>1000.0000000000001</v>
      </c>
      <c r="E318" s="102"/>
      <c r="F318" s="102">
        <f t="shared" si="95"/>
        <v>1000.0000000000001</v>
      </c>
      <c r="G318" s="102">
        <v>1721914.7327586208</v>
      </c>
      <c r="H318" s="102">
        <v>86732301.359999999</v>
      </c>
      <c r="I318" s="102">
        <f t="shared" si="96"/>
        <v>88454216.092758626</v>
      </c>
      <c r="J318" s="102"/>
      <c r="K318" s="102">
        <v>34423.490000000005</v>
      </c>
      <c r="L318" s="102">
        <f t="shared" si="97"/>
        <v>34423.490000000005</v>
      </c>
      <c r="M318" s="102">
        <v>141960.0948275862</v>
      </c>
      <c r="N318" s="102">
        <v>157634.4</v>
      </c>
      <c r="O318" s="102">
        <f t="shared" si="98"/>
        <v>299594.49482758623</v>
      </c>
      <c r="P318" s="102">
        <v>2172239.2586206896</v>
      </c>
      <c r="Q318" s="102"/>
      <c r="R318" s="102">
        <f t="shared" si="99"/>
        <v>2172239.2586206896</v>
      </c>
      <c r="S318" s="102">
        <v>2404439.0172413792</v>
      </c>
      <c r="T318" s="102"/>
      <c r="U318" s="102">
        <f t="shared" si="100"/>
        <v>2404439.0172413792</v>
      </c>
      <c r="V318" s="102">
        <v>187113.43965517241</v>
      </c>
      <c r="W318" s="102"/>
      <c r="X318" s="102">
        <f t="shared" si="101"/>
        <v>187113.43965517241</v>
      </c>
      <c r="Y318" s="102">
        <v>15144908.275172412</v>
      </c>
      <c r="Z318" s="102">
        <v>41659.46</v>
      </c>
      <c r="AA318" s="102">
        <f t="shared" si="102"/>
        <v>15186567.735172413</v>
      </c>
      <c r="AB318" s="102"/>
      <c r="AC318" s="102"/>
      <c r="AD318" s="102">
        <f t="shared" si="103"/>
        <v>0</v>
      </c>
      <c r="AE318" s="102">
        <v>1278772.5172413795</v>
      </c>
      <c r="AF318" s="102"/>
      <c r="AG318" s="102">
        <f t="shared" si="104"/>
        <v>1278772.5172413795</v>
      </c>
      <c r="AH318" s="102">
        <v>1871655</v>
      </c>
      <c r="AI318" s="102"/>
      <c r="AJ318" s="108">
        <f t="shared" si="94"/>
        <v>1871655</v>
      </c>
    </row>
    <row r="319" spans="1:36" ht="15.95" hidden="1" customHeight="1" thickTop="1" thickBot="1" x14ac:dyDescent="0.25">
      <c r="A319" s="52" t="s">
        <v>84</v>
      </c>
      <c r="B319" s="103">
        <f t="shared" si="92"/>
        <v>0</v>
      </c>
      <c r="C319" s="103">
        <f t="shared" si="93"/>
        <v>0</v>
      </c>
      <c r="D319" s="102"/>
      <c r="E319" s="102"/>
      <c r="F319" s="102">
        <f t="shared" si="95"/>
        <v>0</v>
      </c>
      <c r="G319" s="102"/>
      <c r="H319" s="102"/>
      <c r="I319" s="102">
        <f t="shared" si="96"/>
        <v>0</v>
      </c>
      <c r="J319" s="102"/>
      <c r="K319" s="102"/>
      <c r="L319" s="102">
        <f t="shared" si="97"/>
        <v>0</v>
      </c>
      <c r="M319" s="102"/>
      <c r="N319" s="102"/>
      <c r="O319" s="102">
        <f t="shared" si="98"/>
        <v>0</v>
      </c>
      <c r="P319" s="102"/>
      <c r="Q319" s="102"/>
      <c r="R319" s="102">
        <f t="shared" si="99"/>
        <v>0</v>
      </c>
      <c r="S319" s="102"/>
      <c r="T319" s="102"/>
      <c r="U319" s="102">
        <f t="shared" si="100"/>
        <v>0</v>
      </c>
      <c r="V319" s="102"/>
      <c r="W319" s="102"/>
      <c r="X319" s="102">
        <f t="shared" si="101"/>
        <v>0</v>
      </c>
      <c r="Y319" s="102"/>
      <c r="Z319" s="102"/>
      <c r="AA319" s="102">
        <f t="shared" si="102"/>
        <v>0</v>
      </c>
      <c r="AB319" s="102"/>
      <c r="AC319" s="102"/>
      <c r="AD319" s="102">
        <f t="shared" si="103"/>
        <v>0</v>
      </c>
      <c r="AE319" s="102"/>
      <c r="AF319" s="102"/>
      <c r="AG319" s="102">
        <f t="shared" si="104"/>
        <v>0</v>
      </c>
      <c r="AH319" s="102"/>
      <c r="AI319" s="102"/>
      <c r="AJ319" s="108">
        <f t="shared" si="94"/>
        <v>0</v>
      </c>
    </row>
    <row r="320" spans="1:36" ht="15.95" hidden="1" customHeight="1" thickTop="1" thickBot="1" x14ac:dyDescent="0.25">
      <c r="A320" s="52" t="s">
        <v>97</v>
      </c>
      <c r="B320" s="103">
        <f t="shared" si="92"/>
        <v>822975.06034482759</v>
      </c>
      <c r="C320" s="103">
        <f t="shared" si="93"/>
        <v>32271365.57</v>
      </c>
      <c r="D320" s="102"/>
      <c r="E320" s="102"/>
      <c r="F320" s="102">
        <f t="shared" si="95"/>
        <v>0</v>
      </c>
      <c r="G320" s="102">
        <v>822975.06034482759</v>
      </c>
      <c r="H320" s="102"/>
      <c r="I320" s="102">
        <f t="shared" si="96"/>
        <v>822975.06034482759</v>
      </c>
      <c r="J320" s="102"/>
      <c r="K320" s="102">
        <v>32271365.57</v>
      </c>
      <c r="L320" s="102">
        <f t="shared" si="97"/>
        <v>32271365.57</v>
      </c>
      <c r="M320" s="102"/>
      <c r="N320" s="102"/>
      <c r="O320" s="102">
        <f t="shared" si="98"/>
        <v>0</v>
      </c>
      <c r="P320" s="102"/>
      <c r="Q320" s="102"/>
      <c r="R320" s="102">
        <f t="shared" si="99"/>
        <v>0</v>
      </c>
      <c r="S320" s="102"/>
      <c r="T320" s="102"/>
      <c r="U320" s="102">
        <f t="shared" si="100"/>
        <v>0</v>
      </c>
      <c r="V320" s="102"/>
      <c r="W320" s="102"/>
      <c r="X320" s="102">
        <f t="shared" si="101"/>
        <v>0</v>
      </c>
      <c r="Y320" s="102"/>
      <c r="Z320" s="102"/>
      <c r="AA320" s="102">
        <f t="shared" si="102"/>
        <v>0</v>
      </c>
      <c r="AB320" s="102"/>
      <c r="AC320" s="102"/>
      <c r="AD320" s="102">
        <f t="shared" si="103"/>
        <v>0</v>
      </c>
      <c r="AE320" s="102"/>
      <c r="AF320" s="102"/>
      <c r="AG320" s="102">
        <f t="shared" si="104"/>
        <v>0</v>
      </c>
      <c r="AH320" s="102"/>
      <c r="AI320" s="102"/>
      <c r="AJ320" s="108">
        <f t="shared" si="94"/>
        <v>0</v>
      </c>
    </row>
    <row r="321" spans="1:36" ht="15.95" hidden="1" customHeight="1" thickTop="1" thickBot="1" x14ac:dyDescent="0.25">
      <c r="A321" s="52" t="s">
        <v>89</v>
      </c>
      <c r="B321" s="103">
        <f t="shared" si="92"/>
        <v>4165881.215517242</v>
      </c>
      <c r="C321" s="103">
        <f t="shared" si="93"/>
        <v>750</v>
      </c>
      <c r="D321" s="102">
        <v>113137.88793103451</v>
      </c>
      <c r="E321" s="102"/>
      <c r="F321" s="102">
        <f t="shared" si="95"/>
        <v>113137.88793103451</v>
      </c>
      <c r="G321" s="102">
        <v>451724.13793103449</v>
      </c>
      <c r="H321" s="102"/>
      <c r="I321" s="102">
        <f t="shared" si="96"/>
        <v>451724.13793103449</v>
      </c>
      <c r="J321" s="102"/>
      <c r="K321" s="102">
        <v>750</v>
      </c>
      <c r="L321" s="102">
        <f t="shared" si="97"/>
        <v>750</v>
      </c>
      <c r="M321" s="102"/>
      <c r="N321" s="102"/>
      <c r="O321" s="102">
        <f t="shared" si="98"/>
        <v>0</v>
      </c>
      <c r="P321" s="102">
        <v>68403.956896551725</v>
      </c>
      <c r="Q321" s="102"/>
      <c r="R321" s="102">
        <f t="shared" si="99"/>
        <v>68403.956896551725</v>
      </c>
      <c r="S321" s="102">
        <v>13397.508620689656</v>
      </c>
      <c r="T321" s="102"/>
      <c r="U321" s="102">
        <f t="shared" si="100"/>
        <v>13397.508620689656</v>
      </c>
      <c r="V321" s="102"/>
      <c r="W321" s="102"/>
      <c r="X321" s="102">
        <f t="shared" si="101"/>
        <v>0</v>
      </c>
      <c r="Y321" s="102">
        <v>3302108.7586206901</v>
      </c>
      <c r="Z321" s="102"/>
      <c r="AA321" s="102">
        <f t="shared" si="102"/>
        <v>3302108.7586206901</v>
      </c>
      <c r="AB321" s="102"/>
      <c r="AC321" s="102"/>
      <c r="AD321" s="102">
        <f t="shared" si="103"/>
        <v>0</v>
      </c>
      <c r="AE321" s="102">
        <v>154236.49137931035</v>
      </c>
      <c r="AF321" s="102"/>
      <c r="AG321" s="102">
        <f t="shared" si="104"/>
        <v>154236.49137931035</v>
      </c>
      <c r="AH321" s="102">
        <v>62872.474137931044</v>
      </c>
      <c r="AI321" s="102"/>
      <c r="AJ321" s="108">
        <f t="shared" si="94"/>
        <v>62872.474137931044</v>
      </c>
    </row>
    <row r="322" spans="1:36" ht="15.95" hidden="1" customHeight="1" thickTop="1" thickBot="1" x14ac:dyDescent="0.25">
      <c r="A322" s="52" t="s">
        <v>98</v>
      </c>
      <c r="B322" s="103">
        <f t="shared" si="92"/>
        <v>48149413.98275888</v>
      </c>
      <c r="C322" s="103">
        <f t="shared" si="93"/>
        <v>116000</v>
      </c>
      <c r="D322" s="102">
        <v>5316.5948275862065</v>
      </c>
      <c r="E322" s="102"/>
      <c r="F322" s="102">
        <f t="shared" si="95"/>
        <v>5316.5948275862065</v>
      </c>
      <c r="G322" s="102">
        <v>42341.982758620688</v>
      </c>
      <c r="H322" s="102"/>
      <c r="I322" s="102">
        <f t="shared" si="96"/>
        <v>42341.982758620688</v>
      </c>
      <c r="J322" s="102"/>
      <c r="K322" s="102"/>
      <c r="L322" s="102">
        <f t="shared" si="97"/>
        <v>0</v>
      </c>
      <c r="M322" s="102">
        <v>3132.0344827586209</v>
      </c>
      <c r="N322" s="102"/>
      <c r="O322" s="102">
        <f t="shared" si="98"/>
        <v>3132.0344827586209</v>
      </c>
      <c r="P322" s="102">
        <v>129442.71551724136</v>
      </c>
      <c r="Q322" s="102"/>
      <c r="R322" s="102">
        <f t="shared" si="99"/>
        <v>129442.71551724136</v>
      </c>
      <c r="S322" s="102">
        <v>1724.1379310344828</v>
      </c>
      <c r="T322" s="102"/>
      <c r="U322" s="102">
        <f t="shared" si="100"/>
        <v>1724.1379310344828</v>
      </c>
      <c r="V322" s="102"/>
      <c r="W322" s="102"/>
      <c r="X322" s="102">
        <f t="shared" si="101"/>
        <v>0</v>
      </c>
      <c r="Y322" s="102">
        <v>29488401.801724337</v>
      </c>
      <c r="Z322" s="102"/>
      <c r="AA322" s="102">
        <f t="shared" si="102"/>
        <v>29488401.801724337</v>
      </c>
      <c r="AB322" s="102"/>
      <c r="AC322" s="102"/>
      <c r="AD322" s="102">
        <f t="shared" si="103"/>
        <v>0</v>
      </c>
      <c r="AE322" s="102">
        <v>12152722.98275868</v>
      </c>
      <c r="AF322" s="102">
        <v>116000</v>
      </c>
      <c r="AG322" s="102">
        <f t="shared" si="104"/>
        <v>12268722.98275868</v>
      </c>
      <c r="AH322" s="102">
        <v>6326331.7327586208</v>
      </c>
      <c r="AI322" s="102"/>
      <c r="AJ322" s="108">
        <f t="shared" si="94"/>
        <v>6326331.7327586208</v>
      </c>
    </row>
    <row r="323" spans="1:36" ht="15.95" hidden="1" customHeight="1" thickTop="1" thickBot="1" x14ac:dyDescent="0.25">
      <c r="A323" s="51" t="s">
        <v>111</v>
      </c>
      <c r="B323" s="103">
        <f t="shared" si="92"/>
        <v>22451792.120689657</v>
      </c>
      <c r="C323" s="103">
        <f t="shared" si="93"/>
        <v>0</v>
      </c>
      <c r="D323" s="102">
        <v>4174.7068965517246</v>
      </c>
      <c r="E323" s="102"/>
      <c r="F323" s="102">
        <f t="shared" si="95"/>
        <v>4174.7068965517246</v>
      </c>
      <c r="G323" s="102">
        <v>214883.25000000003</v>
      </c>
      <c r="H323" s="102"/>
      <c r="I323" s="102">
        <f t="shared" si="96"/>
        <v>214883.25000000003</v>
      </c>
      <c r="J323" s="102"/>
      <c r="K323" s="102"/>
      <c r="L323" s="102">
        <f t="shared" si="97"/>
        <v>0</v>
      </c>
      <c r="M323" s="102"/>
      <c r="N323" s="102"/>
      <c r="O323" s="102">
        <f t="shared" si="98"/>
        <v>0</v>
      </c>
      <c r="P323" s="102">
        <v>175650.74137931035</v>
      </c>
      <c r="Q323" s="102"/>
      <c r="R323" s="102">
        <f t="shared" si="99"/>
        <v>175650.74137931035</v>
      </c>
      <c r="S323" s="102">
        <v>23034.482758620692</v>
      </c>
      <c r="T323" s="102"/>
      <c r="U323" s="102">
        <f t="shared" si="100"/>
        <v>23034.482758620692</v>
      </c>
      <c r="V323" s="102"/>
      <c r="W323" s="102"/>
      <c r="X323" s="102">
        <f t="shared" si="101"/>
        <v>0</v>
      </c>
      <c r="Y323" s="102">
        <v>21994125.698275864</v>
      </c>
      <c r="Z323" s="102"/>
      <c r="AA323" s="102">
        <f t="shared" si="102"/>
        <v>21994125.698275864</v>
      </c>
      <c r="AB323" s="102"/>
      <c r="AC323" s="102"/>
      <c r="AD323" s="102">
        <f t="shared" si="103"/>
        <v>0</v>
      </c>
      <c r="AE323" s="102"/>
      <c r="AF323" s="102"/>
      <c r="AG323" s="102">
        <f t="shared" si="104"/>
        <v>0</v>
      </c>
      <c r="AH323" s="102">
        <v>39923.241379310348</v>
      </c>
      <c r="AI323" s="102"/>
      <c r="AJ323" s="108">
        <f t="shared" si="94"/>
        <v>39923.241379310348</v>
      </c>
    </row>
    <row r="324" spans="1:36" ht="15.95" hidden="1" customHeight="1" thickTop="1" thickBot="1" x14ac:dyDescent="0.25">
      <c r="A324" s="52" t="s">
        <v>102</v>
      </c>
      <c r="B324" s="103">
        <f t="shared" si="92"/>
        <v>0</v>
      </c>
      <c r="C324" s="103">
        <f t="shared" si="93"/>
        <v>0</v>
      </c>
      <c r="D324" s="102"/>
      <c r="E324" s="102"/>
      <c r="F324" s="102">
        <f t="shared" si="95"/>
        <v>0</v>
      </c>
      <c r="G324" s="102"/>
      <c r="H324" s="102"/>
      <c r="I324" s="102">
        <f t="shared" si="96"/>
        <v>0</v>
      </c>
      <c r="J324" s="102"/>
      <c r="K324" s="102"/>
      <c r="L324" s="102">
        <f t="shared" si="97"/>
        <v>0</v>
      </c>
      <c r="M324" s="102"/>
      <c r="N324" s="102"/>
      <c r="O324" s="102">
        <f t="shared" si="98"/>
        <v>0</v>
      </c>
      <c r="P324" s="102"/>
      <c r="Q324" s="102"/>
      <c r="R324" s="102">
        <f t="shared" si="99"/>
        <v>0</v>
      </c>
      <c r="S324" s="102"/>
      <c r="T324" s="102"/>
      <c r="U324" s="102">
        <f t="shared" si="100"/>
        <v>0</v>
      </c>
      <c r="V324" s="102"/>
      <c r="W324" s="102"/>
      <c r="X324" s="102">
        <f t="shared" si="101"/>
        <v>0</v>
      </c>
      <c r="Y324" s="102"/>
      <c r="Z324" s="102"/>
      <c r="AA324" s="102">
        <f t="shared" si="102"/>
        <v>0</v>
      </c>
      <c r="AB324" s="102"/>
      <c r="AC324" s="102"/>
      <c r="AD324" s="102">
        <f t="shared" si="103"/>
        <v>0</v>
      </c>
      <c r="AE324" s="102"/>
      <c r="AF324" s="102"/>
      <c r="AG324" s="102">
        <f t="shared" si="104"/>
        <v>0</v>
      </c>
      <c r="AH324" s="102"/>
      <c r="AI324" s="102"/>
      <c r="AJ324" s="108">
        <f t="shared" si="94"/>
        <v>0</v>
      </c>
    </row>
    <row r="325" spans="1:36" ht="15.95" hidden="1" customHeight="1" thickTop="1" thickBot="1" x14ac:dyDescent="0.25">
      <c r="A325" s="52" t="s">
        <v>82</v>
      </c>
      <c r="B325" s="103">
        <f t="shared" si="92"/>
        <v>2235149.3793103448</v>
      </c>
      <c r="C325" s="103">
        <f t="shared" si="93"/>
        <v>0</v>
      </c>
      <c r="D325" s="102"/>
      <c r="E325" s="102"/>
      <c r="F325" s="102">
        <f t="shared" si="95"/>
        <v>0</v>
      </c>
      <c r="G325" s="102"/>
      <c r="H325" s="102"/>
      <c r="I325" s="102">
        <f t="shared" si="96"/>
        <v>0</v>
      </c>
      <c r="J325" s="102"/>
      <c r="K325" s="102"/>
      <c r="L325" s="102">
        <f t="shared" si="97"/>
        <v>0</v>
      </c>
      <c r="M325" s="102"/>
      <c r="N325" s="102"/>
      <c r="O325" s="102">
        <f t="shared" si="98"/>
        <v>0</v>
      </c>
      <c r="P325" s="102"/>
      <c r="Q325" s="102"/>
      <c r="R325" s="102">
        <f t="shared" si="99"/>
        <v>0</v>
      </c>
      <c r="S325" s="102"/>
      <c r="T325" s="102"/>
      <c r="U325" s="102">
        <f t="shared" si="100"/>
        <v>0</v>
      </c>
      <c r="V325" s="102"/>
      <c r="W325" s="102"/>
      <c r="X325" s="102">
        <f t="shared" si="101"/>
        <v>0</v>
      </c>
      <c r="Y325" s="102">
        <v>2235149.3793103448</v>
      </c>
      <c r="Z325" s="102"/>
      <c r="AA325" s="102">
        <f t="shared" si="102"/>
        <v>2235149.3793103448</v>
      </c>
      <c r="AB325" s="102"/>
      <c r="AC325" s="102"/>
      <c r="AD325" s="102">
        <f t="shared" si="103"/>
        <v>0</v>
      </c>
      <c r="AE325" s="102"/>
      <c r="AF325" s="102"/>
      <c r="AG325" s="102">
        <f t="shared" si="104"/>
        <v>0</v>
      </c>
      <c r="AH325" s="102"/>
      <c r="AI325" s="102"/>
      <c r="AJ325" s="108">
        <f t="shared" si="94"/>
        <v>0</v>
      </c>
    </row>
    <row r="326" spans="1:36" ht="15.95" hidden="1" customHeight="1" thickTop="1" thickBot="1" x14ac:dyDescent="0.25">
      <c r="A326" s="52" t="s">
        <v>101</v>
      </c>
      <c r="B326" s="103">
        <f t="shared" si="92"/>
        <v>0</v>
      </c>
      <c r="C326" s="103">
        <f t="shared" si="93"/>
        <v>0</v>
      </c>
      <c r="D326" s="102"/>
      <c r="E326" s="102"/>
      <c r="F326" s="102">
        <f t="shared" si="95"/>
        <v>0</v>
      </c>
      <c r="G326" s="102"/>
      <c r="H326" s="102"/>
      <c r="I326" s="102">
        <f t="shared" si="96"/>
        <v>0</v>
      </c>
      <c r="J326" s="102"/>
      <c r="K326" s="102"/>
      <c r="L326" s="102">
        <f t="shared" si="97"/>
        <v>0</v>
      </c>
      <c r="M326" s="102"/>
      <c r="N326" s="102"/>
      <c r="O326" s="102">
        <f t="shared" si="98"/>
        <v>0</v>
      </c>
      <c r="P326" s="102"/>
      <c r="Q326" s="102"/>
      <c r="R326" s="102">
        <f t="shared" si="99"/>
        <v>0</v>
      </c>
      <c r="S326" s="102"/>
      <c r="T326" s="102"/>
      <c r="U326" s="102">
        <f t="shared" si="100"/>
        <v>0</v>
      </c>
      <c r="V326" s="102"/>
      <c r="W326" s="102"/>
      <c r="X326" s="102">
        <f t="shared" si="101"/>
        <v>0</v>
      </c>
      <c r="Y326" s="102"/>
      <c r="Z326" s="102"/>
      <c r="AA326" s="102">
        <f t="shared" si="102"/>
        <v>0</v>
      </c>
      <c r="AB326" s="102"/>
      <c r="AC326" s="102"/>
      <c r="AD326" s="102">
        <f t="shared" si="103"/>
        <v>0</v>
      </c>
      <c r="AE326" s="102"/>
      <c r="AF326" s="102"/>
      <c r="AG326" s="102">
        <f t="shared" si="104"/>
        <v>0</v>
      </c>
      <c r="AH326" s="102"/>
      <c r="AI326" s="102"/>
      <c r="AJ326" s="108">
        <f t="shared" si="94"/>
        <v>0</v>
      </c>
    </row>
    <row r="327" spans="1:36" ht="15.95" hidden="1" customHeight="1" thickTop="1" thickBot="1" x14ac:dyDescent="0.25">
      <c r="A327" s="52" t="s">
        <v>110</v>
      </c>
      <c r="B327" s="103">
        <f t="shared" si="92"/>
        <v>36868127.179999992</v>
      </c>
      <c r="C327" s="103">
        <f t="shared" si="93"/>
        <v>2254860.0799999996</v>
      </c>
      <c r="D327" s="102">
        <v>56845.96</v>
      </c>
      <c r="E327" s="102"/>
      <c r="F327" s="102">
        <f t="shared" si="95"/>
        <v>56845.96</v>
      </c>
      <c r="G327" s="102">
        <v>1468792.57</v>
      </c>
      <c r="H327" s="102"/>
      <c r="I327" s="102">
        <f t="shared" si="96"/>
        <v>1468792.57</v>
      </c>
      <c r="J327" s="102"/>
      <c r="K327" s="102"/>
      <c r="L327" s="102">
        <f t="shared" si="97"/>
        <v>0</v>
      </c>
      <c r="M327" s="102">
        <v>1574833.38</v>
      </c>
      <c r="N327" s="102"/>
      <c r="O327" s="102">
        <f t="shared" si="98"/>
        <v>1574833.38</v>
      </c>
      <c r="P327" s="102">
        <v>14061742.130000001</v>
      </c>
      <c r="Q327" s="102">
        <v>2090995.3099999998</v>
      </c>
      <c r="R327" s="102">
        <f t="shared" si="99"/>
        <v>16152737.440000001</v>
      </c>
      <c r="S327" s="102">
        <v>191323.63</v>
      </c>
      <c r="T327" s="102"/>
      <c r="U327" s="102">
        <f t="shared" si="100"/>
        <v>191323.63</v>
      </c>
      <c r="V327" s="102">
        <v>594142.47</v>
      </c>
      <c r="W327" s="102"/>
      <c r="X327" s="102">
        <f t="shared" si="101"/>
        <v>594142.47</v>
      </c>
      <c r="Y327" s="102">
        <v>17581532.899999999</v>
      </c>
      <c r="Z327" s="102">
        <v>2859.68</v>
      </c>
      <c r="AA327" s="102">
        <f t="shared" si="102"/>
        <v>17584392.579999998</v>
      </c>
      <c r="AB327" s="102"/>
      <c r="AC327" s="102"/>
      <c r="AD327" s="102">
        <f t="shared" si="103"/>
        <v>0</v>
      </c>
      <c r="AE327" s="102">
        <v>560271.62</v>
      </c>
      <c r="AF327" s="102">
        <v>105734.62999999999</v>
      </c>
      <c r="AG327" s="102">
        <f t="shared" si="104"/>
        <v>666006.25</v>
      </c>
      <c r="AH327" s="102">
        <v>778642.52</v>
      </c>
      <c r="AI327" s="102">
        <v>55270.46</v>
      </c>
      <c r="AJ327" s="108">
        <f t="shared" si="94"/>
        <v>833912.98</v>
      </c>
    </row>
    <row r="328" spans="1:36" ht="15.95" hidden="1" customHeight="1" thickTop="1" thickBot="1" x14ac:dyDescent="0.25">
      <c r="A328" s="52" t="s">
        <v>112</v>
      </c>
      <c r="B328" s="103">
        <f t="shared" si="92"/>
        <v>104767294.11</v>
      </c>
      <c r="C328" s="103">
        <f t="shared" si="93"/>
        <v>896662625.48000014</v>
      </c>
      <c r="D328" s="102">
        <v>3190702.9699999997</v>
      </c>
      <c r="E328" s="102"/>
      <c r="F328" s="102">
        <f t="shared" si="95"/>
        <v>3190702.9699999997</v>
      </c>
      <c r="G328" s="102">
        <v>26505175.890000001</v>
      </c>
      <c r="H328" s="102">
        <v>1470457.3199999998</v>
      </c>
      <c r="I328" s="102">
        <f t="shared" si="96"/>
        <v>27975633.210000001</v>
      </c>
      <c r="J328" s="102"/>
      <c r="K328" s="102">
        <v>893206848.71000004</v>
      </c>
      <c r="L328" s="102">
        <f t="shared" si="97"/>
        <v>893206848.71000004</v>
      </c>
      <c r="M328" s="102">
        <v>141280.39000000001</v>
      </c>
      <c r="N328" s="102"/>
      <c r="O328" s="102">
        <f t="shared" si="98"/>
        <v>141280.39000000001</v>
      </c>
      <c r="P328" s="102">
        <v>23710433.469999999</v>
      </c>
      <c r="Q328" s="102">
        <v>148.94</v>
      </c>
      <c r="R328" s="102">
        <f t="shared" si="99"/>
        <v>23710582.41</v>
      </c>
      <c r="S328" s="102">
        <v>24003.53</v>
      </c>
      <c r="T328" s="102"/>
      <c r="U328" s="102">
        <f t="shared" si="100"/>
        <v>24003.53</v>
      </c>
      <c r="V328" s="102">
        <v>129271.44</v>
      </c>
      <c r="W328" s="102"/>
      <c r="X328" s="102">
        <f t="shared" si="101"/>
        <v>129271.44</v>
      </c>
      <c r="Y328" s="102">
        <v>47901781.130000003</v>
      </c>
      <c r="Z328" s="102">
        <v>81635.11</v>
      </c>
      <c r="AA328" s="102">
        <f t="shared" si="102"/>
        <v>47983416.240000002</v>
      </c>
      <c r="AB328" s="102"/>
      <c r="AC328" s="102"/>
      <c r="AD328" s="102">
        <f t="shared" si="103"/>
        <v>0</v>
      </c>
      <c r="AE328" s="102">
        <v>1214136.26</v>
      </c>
      <c r="AF328" s="102">
        <v>1.78</v>
      </c>
      <c r="AG328" s="102">
        <f t="shared" si="104"/>
        <v>1214138.04</v>
      </c>
      <c r="AH328" s="102">
        <v>1950509.0299999998</v>
      </c>
      <c r="AI328" s="102">
        <v>1903533.62</v>
      </c>
      <c r="AJ328" s="108">
        <f t="shared" si="94"/>
        <v>3854042.65</v>
      </c>
    </row>
    <row r="329" spans="1:36" ht="15.95" hidden="1" customHeight="1" thickTop="1" thickBot="1" x14ac:dyDescent="0.25">
      <c r="A329" s="52" t="s">
        <v>115</v>
      </c>
      <c r="B329" s="103">
        <f t="shared" si="92"/>
        <v>10682411.600000001</v>
      </c>
      <c r="C329" s="103">
        <f t="shared" si="93"/>
        <v>10796221.58</v>
      </c>
      <c r="D329" s="102">
        <v>3761.19</v>
      </c>
      <c r="E329" s="102"/>
      <c r="F329" s="102">
        <f t="shared" si="95"/>
        <v>3761.19</v>
      </c>
      <c r="G329" s="102">
        <v>128666.92</v>
      </c>
      <c r="H329" s="102">
        <v>2543136.12</v>
      </c>
      <c r="I329" s="102">
        <f t="shared" si="96"/>
        <v>2671803.04</v>
      </c>
      <c r="J329" s="102"/>
      <c r="K329" s="102">
        <v>8253085.46</v>
      </c>
      <c r="L329" s="102">
        <f t="shared" si="97"/>
        <v>8253085.46</v>
      </c>
      <c r="M329" s="102">
        <v>3451.91</v>
      </c>
      <c r="N329" s="102"/>
      <c r="O329" s="102">
        <f t="shared" si="98"/>
        <v>3451.91</v>
      </c>
      <c r="P329" s="102">
        <v>630307.18000000005</v>
      </c>
      <c r="Q329" s="102"/>
      <c r="R329" s="102">
        <f t="shared" si="99"/>
        <v>630307.18000000005</v>
      </c>
      <c r="S329" s="102">
        <v>168150.37</v>
      </c>
      <c r="T329" s="102"/>
      <c r="U329" s="102">
        <f t="shared" si="100"/>
        <v>168150.37</v>
      </c>
      <c r="V329" s="102">
        <v>29038.1</v>
      </c>
      <c r="W329" s="102"/>
      <c r="X329" s="102">
        <f t="shared" si="101"/>
        <v>29038.1</v>
      </c>
      <c r="Y329" s="102">
        <v>8694395.0500000007</v>
      </c>
      <c r="Z329" s="102"/>
      <c r="AA329" s="102">
        <f t="shared" si="102"/>
        <v>8694395.0500000007</v>
      </c>
      <c r="AB329" s="102"/>
      <c r="AC329" s="102"/>
      <c r="AD329" s="102">
        <f t="shared" si="103"/>
        <v>0</v>
      </c>
      <c r="AE329" s="102">
        <v>126732.38999999998</v>
      </c>
      <c r="AF329" s="102"/>
      <c r="AG329" s="102">
        <f t="shared" si="104"/>
        <v>126732.38999999998</v>
      </c>
      <c r="AH329" s="102">
        <v>897908.49</v>
      </c>
      <c r="AI329" s="102"/>
      <c r="AJ329" s="108">
        <f t="shared" si="94"/>
        <v>897908.49</v>
      </c>
    </row>
    <row r="330" spans="1:36" ht="15.95" hidden="1" customHeight="1" thickTop="1" thickBot="1" x14ac:dyDescent="0.25">
      <c r="A330" s="52" t="s">
        <v>119</v>
      </c>
      <c r="B330" s="103">
        <f t="shared" si="92"/>
        <v>12377173.948275862</v>
      </c>
      <c r="C330" s="103">
        <f t="shared" si="93"/>
        <v>812505</v>
      </c>
      <c r="D330" s="102"/>
      <c r="E330" s="102"/>
      <c r="F330" s="102">
        <f t="shared" si="95"/>
        <v>0</v>
      </c>
      <c r="G330" s="102">
        <v>264896.00862068968</v>
      </c>
      <c r="H330" s="102"/>
      <c r="I330" s="102">
        <f t="shared" si="96"/>
        <v>264896.00862068968</v>
      </c>
      <c r="J330" s="102"/>
      <c r="K330" s="102">
        <v>812505</v>
      </c>
      <c r="L330" s="102">
        <f t="shared" si="97"/>
        <v>812505</v>
      </c>
      <c r="M330" s="102"/>
      <c r="N330" s="102"/>
      <c r="O330" s="102">
        <f t="shared" si="98"/>
        <v>0</v>
      </c>
      <c r="P330" s="102">
        <v>312737.81034482759</v>
      </c>
      <c r="Q330" s="102"/>
      <c r="R330" s="102">
        <f t="shared" si="99"/>
        <v>312737.81034482759</v>
      </c>
      <c r="S330" s="102">
        <v>848012.54310344823</v>
      </c>
      <c r="T330" s="102"/>
      <c r="U330" s="102">
        <f t="shared" si="100"/>
        <v>848012.54310344823</v>
      </c>
      <c r="V330" s="102">
        <v>36313.025862068971</v>
      </c>
      <c r="W330" s="102"/>
      <c r="X330" s="102">
        <f t="shared" si="101"/>
        <v>36313.025862068971</v>
      </c>
      <c r="Y330" s="102">
        <v>6127034.1896551754</v>
      </c>
      <c r="Z330" s="102"/>
      <c r="AA330" s="102">
        <f t="shared" si="102"/>
        <v>6127034.1896551754</v>
      </c>
      <c r="AB330" s="102"/>
      <c r="AC330" s="102"/>
      <c r="AD330" s="102">
        <f t="shared" si="103"/>
        <v>0</v>
      </c>
      <c r="AE330" s="102">
        <v>4685930.4999999972</v>
      </c>
      <c r="AF330" s="102"/>
      <c r="AG330" s="102">
        <f t="shared" si="104"/>
        <v>4685930.4999999972</v>
      </c>
      <c r="AH330" s="102">
        <v>102249.87068965519</v>
      </c>
      <c r="AI330" s="102"/>
      <c r="AJ330" s="108">
        <f t="shared" si="94"/>
        <v>102249.87068965519</v>
      </c>
    </row>
    <row r="331" spans="1:36" ht="15.95" hidden="1" customHeight="1" thickTop="1" thickBot="1" x14ac:dyDescent="0.25">
      <c r="A331" s="52" t="s">
        <v>99</v>
      </c>
      <c r="B331" s="103">
        <f t="shared" ref="B331:B338" si="105">(D331+G331+J331+M331+P331+S331+V331+Y331+AB331+AE331+AH331)</f>
        <v>0</v>
      </c>
      <c r="C331" s="103">
        <v>0</v>
      </c>
      <c r="D331" s="102"/>
      <c r="E331" s="102"/>
      <c r="F331" s="102">
        <f t="shared" si="95"/>
        <v>0</v>
      </c>
      <c r="G331" s="102"/>
      <c r="H331" s="102"/>
      <c r="I331" s="102">
        <f t="shared" si="96"/>
        <v>0</v>
      </c>
      <c r="J331" s="102"/>
      <c r="K331" s="102"/>
      <c r="L331" s="102">
        <f t="shared" si="97"/>
        <v>0</v>
      </c>
      <c r="M331" s="102"/>
      <c r="N331" s="102"/>
      <c r="O331" s="102">
        <f t="shared" si="98"/>
        <v>0</v>
      </c>
      <c r="P331" s="102"/>
      <c r="Q331" s="102"/>
      <c r="R331" s="102">
        <f t="shared" si="99"/>
        <v>0</v>
      </c>
      <c r="S331" s="102"/>
      <c r="T331" s="102"/>
      <c r="U331" s="102">
        <f t="shared" si="100"/>
        <v>0</v>
      </c>
      <c r="V331" s="102"/>
      <c r="W331" s="102"/>
      <c r="X331" s="102">
        <f t="shared" si="101"/>
        <v>0</v>
      </c>
      <c r="Y331" s="102"/>
      <c r="Z331" s="102"/>
      <c r="AA331" s="102">
        <f t="shared" si="102"/>
        <v>0</v>
      </c>
      <c r="AB331" s="102"/>
      <c r="AC331" s="102"/>
      <c r="AD331" s="102">
        <f t="shared" si="103"/>
        <v>0</v>
      </c>
      <c r="AE331" s="102"/>
      <c r="AF331" s="102"/>
      <c r="AG331" s="102">
        <f t="shared" si="104"/>
        <v>0</v>
      </c>
      <c r="AH331" s="102"/>
      <c r="AI331" s="102"/>
      <c r="AJ331" s="108">
        <f t="shared" si="94"/>
        <v>0</v>
      </c>
    </row>
    <row r="332" spans="1:36" ht="15.95" hidden="1" customHeight="1" thickTop="1" thickBot="1" x14ac:dyDescent="0.25">
      <c r="A332" s="51" t="s">
        <v>105</v>
      </c>
      <c r="B332" s="103">
        <f>(D332+G332+J332+M332+P332+S332+V332+Y332+AB332+AE332+AH332)</f>
        <v>0</v>
      </c>
      <c r="C332" s="103">
        <f t="shared" ref="C332:C338" si="106">(E332+H332+K332+N332+Q332+T332+W332+Z332+AC332+AF332+AI332)</f>
        <v>23403082.190000001</v>
      </c>
      <c r="D332" s="102"/>
      <c r="E332" s="102"/>
      <c r="F332" s="102">
        <f t="shared" si="95"/>
        <v>0</v>
      </c>
      <c r="G332" s="102"/>
      <c r="H332" s="102"/>
      <c r="I332" s="102">
        <f t="shared" si="96"/>
        <v>0</v>
      </c>
      <c r="J332" s="102"/>
      <c r="K332" s="102">
        <v>23403082.190000001</v>
      </c>
      <c r="L332" s="102">
        <f t="shared" si="97"/>
        <v>23403082.190000001</v>
      </c>
      <c r="M332" s="102"/>
      <c r="N332" s="102"/>
      <c r="O332" s="102">
        <f t="shared" si="98"/>
        <v>0</v>
      </c>
      <c r="P332" s="102"/>
      <c r="Q332" s="102"/>
      <c r="R332" s="102">
        <f t="shared" si="99"/>
        <v>0</v>
      </c>
      <c r="S332" s="102"/>
      <c r="T332" s="102"/>
      <c r="U332" s="102">
        <f t="shared" si="100"/>
        <v>0</v>
      </c>
      <c r="V332" s="102"/>
      <c r="W332" s="102"/>
      <c r="X332" s="102">
        <f t="shared" si="101"/>
        <v>0</v>
      </c>
      <c r="Y332" s="102"/>
      <c r="Z332" s="102"/>
      <c r="AA332" s="102">
        <f t="shared" si="102"/>
        <v>0</v>
      </c>
      <c r="AB332" s="102"/>
      <c r="AC332" s="102"/>
      <c r="AD332" s="102">
        <f t="shared" si="103"/>
        <v>0</v>
      </c>
      <c r="AE332" s="102"/>
      <c r="AF332" s="102"/>
      <c r="AG332" s="102">
        <f t="shared" si="104"/>
        <v>0</v>
      </c>
      <c r="AH332" s="102"/>
      <c r="AI332" s="102"/>
      <c r="AJ332" s="108">
        <f t="shared" si="94"/>
        <v>0</v>
      </c>
    </row>
    <row r="333" spans="1:36" ht="15.95" hidden="1" customHeight="1" thickTop="1" thickBot="1" x14ac:dyDescent="0.25">
      <c r="A333" s="52" t="s">
        <v>118</v>
      </c>
      <c r="B333" s="103">
        <f t="shared" si="105"/>
        <v>5463348.7300000004</v>
      </c>
      <c r="C333" s="103">
        <f t="shared" si="106"/>
        <v>0</v>
      </c>
      <c r="D333" s="102"/>
      <c r="E333" s="102"/>
      <c r="F333" s="102">
        <f t="shared" si="95"/>
        <v>0</v>
      </c>
      <c r="G333" s="102"/>
      <c r="H333" s="102"/>
      <c r="I333" s="102">
        <f t="shared" si="96"/>
        <v>0</v>
      </c>
      <c r="J333" s="102"/>
      <c r="K333" s="102"/>
      <c r="L333" s="102">
        <f t="shared" si="97"/>
        <v>0</v>
      </c>
      <c r="M333" s="102"/>
      <c r="N333" s="102"/>
      <c r="O333" s="102">
        <f t="shared" si="98"/>
        <v>0</v>
      </c>
      <c r="P333" s="102">
        <v>1127993.56</v>
      </c>
      <c r="Q333" s="102"/>
      <c r="R333" s="102">
        <f t="shared" si="99"/>
        <v>1127993.56</v>
      </c>
      <c r="S333" s="102">
        <v>310072.82</v>
      </c>
      <c r="T333" s="102"/>
      <c r="U333" s="102">
        <f t="shared" si="100"/>
        <v>310072.82</v>
      </c>
      <c r="V333" s="102">
        <v>47387.78</v>
      </c>
      <c r="W333" s="102"/>
      <c r="X333" s="102">
        <f t="shared" si="101"/>
        <v>47387.78</v>
      </c>
      <c r="Y333" s="102">
        <v>3470670.88</v>
      </c>
      <c r="Z333" s="102"/>
      <c r="AA333" s="102">
        <f t="shared" si="102"/>
        <v>3470670.88</v>
      </c>
      <c r="AB333" s="102"/>
      <c r="AC333" s="102"/>
      <c r="AD333" s="102">
        <f t="shared" si="103"/>
        <v>0</v>
      </c>
      <c r="AE333" s="102">
        <v>157359.82999999999</v>
      </c>
      <c r="AF333" s="102"/>
      <c r="AG333" s="102">
        <f t="shared" si="104"/>
        <v>157359.82999999999</v>
      </c>
      <c r="AH333" s="102">
        <v>349863.86</v>
      </c>
      <c r="AI333" s="102"/>
      <c r="AJ333" s="108">
        <f t="shared" si="94"/>
        <v>349863.86</v>
      </c>
    </row>
    <row r="334" spans="1:36" ht="15.95" hidden="1" customHeight="1" thickTop="1" thickBot="1" x14ac:dyDescent="0.25">
      <c r="A334" s="52" t="s">
        <v>114</v>
      </c>
      <c r="B334" s="103">
        <f t="shared" si="105"/>
        <v>14563353.709999997</v>
      </c>
      <c r="C334" s="103">
        <f t="shared" si="106"/>
        <v>0</v>
      </c>
      <c r="D334" s="102"/>
      <c r="E334" s="102"/>
      <c r="F334" s="102">
        <f t="shared" si="95"/>
        <v>0</v>
      </c>
      <c r="G334" s="102">
        <v>8289625.3799999999</v>
      </c>
      <c r="H334" s="102"/>
      <c r="I334" s="102">
        <f t="shared" si="96"/>
        <v>8289625.3799999999</v>
      </c>
      <c r="J334" s="102"/>
      <c r="K334" s="102"/>
      <c r="L334" s="102">
        <f t="shared" si="97"/>
        <v>0</v>
      </c>
      <c r="M334" s="102"/>
      <c r="N334" s="102"/>
      <c r="O334" s="102">
        <f t="shared" si="98"/>
        <v>0</v>
      </c>
      <c r="P334" s="102">
        <v>2946782.39</v>
      </c>
      <c r="Q334" s="102"/>
      <c r="R334" s="102">
        <f t="shared" si="99"/>
        <v>2946782.39</v>
      </c>
      <c r="S334" s="102">
        <v>965900.54</v>
      </c>
      <c r="T334" s="102"/>
      <c r="U334" s="102">
        <f t="shared" si="100"/>
        <v>965900.54</v>
      </c>
      <c r="V334" s="102"/>
      <c r="W334" s="102"/>
      <c r="X334" s="102">
        <f t="shared" si="101"/>
        <v>0</v>
      </c>
      <c r="Y334" s="102"/>
      <c r="Z334" s="102"/>
      <c r="AA334" s="102">
        <f t="shared" si="102"/>
        <v>0</v>
      </c>
      <c r="AB334" s="102"/>
      <c r="AC334" s="102"/>
      <c r="AD334" s="102">
        <f t="shared" si="103"/>
        <v>0</v>
      </c>
      <c r="AE334" s="102">
        <v>36686.29</v>
      </c>
      <c r="AF334" s="102"/>
      <c r="AG334" s="102">
        <f t="shared" si="104"/>
        <v>36686.29</v>
      </c>
      <c r="AH334" s="102">
        <v>2324359.11</v>
      </c>
      <c r="AI334" s="102"/>
      <c r="AJ334" s="108">
        <f t="shared" si="94"/>
        <v>2324359.11</v>
      </c>
    </row>
    <row r="335" spans="1:36" ht="15.95" hidden="1" customHeight="1" thickTop="1" thickBot="1" x14ac:dyDescent="0.25">
      <c r="A335" s="52" t="s">
        <v>116</v>
      </c>
      <c r="B335" s="103">
        <f t="shared" si="105"/>
        <v>0</v>
      </c>
      <c r="C335" s="103">
        <f t="shared" si="106"/>
        <v>0</v>
      </c>
      <c r="D335" s="102"/>
      <c r="E335" s="102"/>
      <c r="F335" s="102">
        <f t="shared" si="95"/>
        <v>0</v>
      </c>
      <c r="G335" s="102"/>
      <c r="H335" s="102"/>
      <c r="I335" s="102">
        <f t="shared" si="96"/>
        <v>0</v>
      </c>
      <c r="J335" s="102"/>
      <c r="K335" s="102"/>
      <c r="L335" s="102">
        <f t="shared" si="97"/>
        <v>0</v>
      </c>
      <c r="M335" s="102"/>
      <c r="N335" s="102"/>
      <c r="O335" s="102">
        <f t="shared" si="98"/>
        <v>0</v>
      </c>
      <c r="P335" s="102"/>
      <c r="Q335" s="102"/>
      <c r="R335" s="102">
        <f t="shared" si="99"/>
        <v>0</v>
      </c>
      <c r="S335" s="102"/>
      <c r="T335" s="102"/>
      <c r="U335" s="102">
        <f t="shared" si="100"/>
        <v>0</v>
      </c>
      <c r="V335" s="102"/>
      <c r="W335" s="102"/>
      <c r="X335" s="102">
        <f t="shared" si="101"/>
        <v>0</v>
      </c>
      <c r="Y335" s="102"/>
      <c r="Z335" s="102"/>
      <c r="AA335" s="102">
        <f t="shared" si="102"/>
        <v>0</v>
      </c>
      <c r="AB335" s="102"/>
      <c r="AC335" s="102"/>
      <c r="AD335" s="102">
        <f t="shared" si="103"/>
        <v>0</v>
      </c>
      <c r="AE335" s="102"/>
      <c r="AF335" s="102"/>
      <c r="AG335" s="102">
        <f t="shared" si="104"/>
        <v>0</v>
      </c>
      <c r="AH335" s="102"/>
      <c r="AI335" s="102"/>
      <c r="AJ335" s="108">
        <f t="shared" si="94"/>
        <v>0</v>
      </c>
    </row>
    <row r="336" spans="1:36" ht="15.95" hidden="1" customHeight="1" thickTop="1" thickBot="1" x14ac:dyDescent="0.25">
      <c r="A336" s="52" t="s">
        <v>121</v>
      </c>
      <c r="B336" s="103">
        <f t="shared" si="105"/>
        <v>456812.34482758626</v>
      </c>
      <c r="C336" s="103">
        <f t="shared" si="106"/>
        <v>0</v>
      </c>
      <c r="D336" s="102"/>
      <c r="E336" s="102"/>
      <c r="F336" s="102">
        <f t="shared" si="95"/>
        <v>0</v>
      </c>
      <c r="G336" s="102"/>
      <c r="H336" s="102"/>
      <c r="I336" s="102">
        <f t="shared" si="96"/>
        <v>0</v>
      </c>
      <c r="J336" s="102"/>
      <c r="K336" s="102"/>
      <c r="L336" s="102">
        <f t="shared" si="97"/>
        <v>0</v>
      </c>
      <c r="M336" s="102"/>
      <c r="N336" s="102"/>
      <c r="O336" s="102">
        <f t="shared" si="98"/>
        <v>0</v>
      </c>
      <c r="P336" s="102">
        <v>19669.706896551725</v>
      </c>
      <c r="Q336" s="102"/>
      <c r="R336" s="102">
        <f t="shared" si="99"/>
        <v>19669.706896551725</v>
      </c>
      <c r="S336" s="102"/>
      <c r="T336" s="102"/>
      <c r="U336" s="102">
        <f t="shared" si="100"/>
        <v>0</v>
      </c>
      <c r="V336" s="102"/>
      <c r="W336" s="102"/>
      <c r="X336" s="102">
        <f t="shared" si="101"/>
        <v>0</v>
      </c>
      <c r="Y336" s="102">
        <v>68282.775862068971</v>
      </c>
      <c r="Z336" s="102"/>
      <c r="AA336" s="102">
        <f t="shared" si="102"/>
        <v>68282.775862068971</v>
      </c>
      <c r="AB336" s="102"/>
      <c r="AC336" s="102"/>
      <c r="AD336" s="102">
        <f t="shared" si="103"/>
        <v>0</v>
      </c>
      <c r="AE336" s="102">
        <v>349248.58620689658</v>
      </c>
      <c r="AF336" s="102"/>
      <c r="AG336" s="102">
        <f t="shared" si="104"/>
        <v>349248.58620689658</v>
      </c>
      <c r="AH336" s="102">
        <v>19611.275862068967</v>
      </c>
      <c r="AI336" s="102"/>
      <c r="AJ336" s="108">
        <f t="shared" si="94"/>
        <v>19611.275862068967</v>
      </c>
    </row>
    <row r="337" spans="1:36" ht="15.95" hidden="1" customHeight="1" thickTop="1" thickBot="1" x14ac:dyDescent="0.25">
      <c r="A337" s="52" t="s">
        <v>123</v>
      </c>
      <c r="B337" s="103">
        <f t="shared" si="105"/>
        <v>53932.948275862072</v>
      </c>
      <c r="C337" s="103">
        <f t="shared" si="106"/>
        <v>0</v>
      </c>
      <c r="D337" s="102"/>
      <c r="E337" s="102"/>
      <c r="F337" s="102">
        <f t="shared" si="95"/>
        <v>0</v>
      </c>
      <c r="G337" s="102"/>
      <c r="H337" s="102"/>
      <c r="I337" s="102">
        <f t="shared" si="96"/>
        <v>0</v>
      </c>
      <c r="J337" s="102"/>
      <c r="K337" s="102"/>
      <c r="L337" s="102">
        <f t="shared" si="97"/>
        <v>0</v>
      </c>
      <c r="M337" s="102"/>
      <c r="N337" s="102"/>
      <c r="O337" s="102">
        <f t="shared" si="98"/>
        <v>0</v>
      </c>
      <c r="P337" s="102"/>
      <c r="Q337" s="102"/>
      <c r="R337" s="102">
        <f t="shared" si="99"/>
        <v>0</v>
      </c>
      <c r="S337" s="102"/>
      <c r="T337" s="102"/>
      <c r="U337" s="102">
        <f t="shared" si="100"/>
        <v>0</v>
      </c>
      <c r="V337" s="102"/>
      <c r="W337" s="102"/>
      <c r="X337" s="102">
        <f t="shared" si="101"/>
        <v>0</v>
      </c>
      <c r="Y337" s="102">
        <v>53932.948275862072</v>
      </c>
      <c r="Z337" s="102"/>
      <c r="AA337" s="102">
        <f t="shared" si="102"/>
        <v>53932.948275862072</v>
      </c>
      <c r="AB337" s="102"/>
      <c r="AC337" s="102"/>
      <c r="AD337" s="102">
        <f t="shared" si="103"/>
        <v>0</v>
      </c>
      <c r="AE337" s="102"/>
      <c r="AF337" s="102"/>
      <c r="AG337" s="102">
        <f t="shared" si="104"/>
        <v>0</v>
      </c>
      <c r="AH337" s="102"/>
      <c r="AI337" s="102"/>
      <c r="AJ337" s="108">
        <f t="shared" si="94"/>
        <v>0</v>
      </c>
    </row>
    <row r="338" spans="1:36" ht="15.95" hidden="1" customHeight="1" thickTop="1" thickBot="1" x14ac:dyDescent="0.25">
      <c r="A338" s="52" t="s">
        <v>100</v>
      </c>
      <c r="B338" s="103">
        <f t="shared" si="105"/>
        <v>1858645.69</v>
      </c>
      <c r="C338" s="103">
        <f t="shared" si="106"/>
        <v>34612755.359999999</v>
      </c>
      <c r="D338" s="102"/>
      <c r="E338" s="102"/>
      <c r="F338" s="102">
        <f t="shared" si="95"/>
        <v>0</v>
      </c>
      <c r="G338" s="102">
        <v>1858645.69</v>
      </c>
      <c r="H338" s="102"/>
      <c r="I338" s="102">
        <f t="shared" si="96"/>
        <v>1858645.69</v>
      </c>
      <c r="J338" s="102"/>
      <c r="K338" s="102"/>
      <c r="L338" s="102">
        <f t="shared" si="97"/>
        <v>0</v>
      </c>
      <c r="M338" s="102"/>
      <c r="N338" s="102"/>
      <c r="O338" s="102">
        <f t="shared" si="98"/>
        <v>0</v>
      </c>
      <c r="P338" s="102"/>
      <c r="Q338" s="102"/>
      <c r="R338" s="102">
        <f t="shared" si="99"/>
        <v>0</v>
      </c>
      <c r="S338" s="102"/>
      <c r="T338" s="102"/>
      <c r="U338" s="102">
        <f t="shared" si="100"/>
        <v>0</v>
      </c>
      <c r="V338" s="102"/>
      <c r="W338" s="102"/>
      <c r="X338" s="102">
        <f t="shared" si="101"/>
        <v>0</v>
      </c>
      <c r="Y338" s="102"/>
      <c r="Z338" s="102"/>
      <c r="AA338" s="102">
        <f t="shared" si="102"/>
        <v>0</v>
      </c>
      <c r="AB338" s="102"/>
      <c r="AC338" s="102">
        <v>33348838.690000001</v>
      </c>
      <c r="AD338" s="102">
        <f t="shared" si="103"/>
        <v>33348838.690000001</v>
      </c>
      <c r="AE338" s="102"/>
      <c r="AF338" s="102"/>
      <c r="AG338" s="102">
        <f t="shared" si="104"/>
        <v>0</v>
      </c>
      <c r="AH338" s="102"/>
      <c r="AI338" s="102">
        <v>1263916.67</v>
      </c>
      <c r="AJ338" s="108">
        <f t="shared" si="94"/>
        <v>1263916.67</v>
      </c>
    </row>
    <row r="339" spans="1:36" ht="15.95" hidden="1" customHeight="1" thickTop="1" thickBot="1" x14ac:dyDescent="0.25">
      <c r="A339" s="52" t="s">
        <v>106</v>
      </c>
      <c r="B339" s="103">
        <f>(D339+G339+J339+M339+P339+S339+V339+Y339+AB339+AE339+AH339)</f>
        <v>13104190.58</v>
      </c>
      <c r="C339" s="103">
        <f>(E339+H339+K339+N339+Q339+T339+W339+Z339+AC339+AF339+AI339)</f>
        <v>0</v>
      </c>
      <c r="D339" s="102"/>
      <c r="E339" s="102"/>
      <c r="F339" s="102">
        <f t="shared" si="95"/>
        <v>0</v>
      </c>
      <c r="G339" s="102">
        <v>12698807.960000001</v>
      </c>
      <c r="H339" s="102"/>
      <c r="I339" s="102">
        <f t="shared" si="96"/>
        <v>12698807.960000001</v>
      </c>
      <c r="J339" s="102"/>
      <c r="K339" s="102"/>
      <c r="L339" s="102">
        <f t="shared" si="97"/>
        <v>0</v>
      </c>
      <c r="M339" s="102"/>
      <c r="N339" s="102"/>
      <c r="O339" s="102">
        <f t="shared" si="98"/>
        <v>0</v>
      </c>
      <c r="P339" s="102"/>
      <c r="Q339" s="102"/>
      <c r="R339" s="102">
        <f t="shared" si="99"/>
        <v>0</v>
      </c>
      <c r="S339" s="102"/>
      <c r="T339" s="102"/>
      <c r="U339" s="102">
        <f t="shared" si="100"/>
        <v>0</v>
      </c>
      <c r="V339" s="102"/>
      <c r="W339" s="102"/>
      <c r="X339" s="102">
        <f t="shared" si="101"/>
        <v>0</v>
      </c>
      <c r="Y339" s="102"/>
      <c r="Z339" s="102"/>
      <c r="AA339" s="102">
        <f t="shared" si="102"/>
        <v>0</v>
      </c>
      <c r="AB339" s="102"/>
      <c r="AC339" s="102"/>
      <c r="AD339" s="102">
        <f t="shared" si="103"/>
        <v>0</v>
      </c>
      <c r="AE339" s="102">
        <v>405382.62</v>
      </c>
      <c r="AF339" s="102"/>
      <c r="AG339" s="102">
        <f t="shared" si="104"/>
        <v>405382.62</v>
      </c>
      <c r="AH339" s="102"/>
      <c r="AI339" s="102"/>
      <c r="AJ339" s="108">
        <f t="shared" si="94"/>
        <v>0</v>
      </c>
    </row>
    <row r="340" spans="1:36" ht="14.25" hidden="1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107">SUM(C302:C339)</f>
        <v>2173088453.6300001</v>
      </c>
      <c r="D340" s="66">
        <f t="shared" si="107"/>
        <v>22934185.495172411</v>
      </c>
      <c r="E340" s="66">
        <f t="shared" si="107"/>
        <v>10472.48</v>
      </c>
      <c r="F340" s="66">
        <f t="shared" si="107"/>
        <v>22944657.975172415</v>
      </c>
      <c r="G340" s="66">
        <f t="shared" si="107"/>
        <v>313157425.77898282</v>
      </c>
      <c r="H340" s="66">
        <f t="shared" si="107"/>
        <v>413551246.40000004</v>
      </c>
      <c r="I340" s="66">
        <f t="shared" si="107"/>
        <v>726708672.17898297</v>
      </c>
      <c r="J340" s="66">
        <f t="shared" si="107"/>
        <v>2412232.17</v>
      </c>
      <c r="K340" s="66">
        <f t="shared" si="107"/>
        <v>1629175368.8700001</v>
      </c>
      <c r="L340" s="66">
        <f t="shared" si="107"/>
        <v>1631587601.0400002</v>
      </c>
      <c r="M340" s="66">
        <f t="shared" si="107"/>
        <v>50680124.219310343</v>
      </c>
      <c r="N340" s="66">
        <f t="shared" si="107"/>
        <v>2059163.99</v>
      </c>
      <c r="O340" s="66">
        <f t="shared" si="107"/>
        <v>52739288.209310345</v>
      </c>
      <c r="P340" s="66">
        <f t="shared" si="107"/>
        <v>1088000142.7475851</v>
      </c>
      <c r="Q340" s="66">
        <f t="shared" si="107"/>
        <v>70619232.5</v>
      </c>
      <c r="R340" s="66">
        <f t="shared" si="107"/>
        <v>1158619375.2475855</v>
      </c>
      <c r="S340" s="66">
        <f t="shared" si="107"/>
        <v>20266525.586206894</v>
      </c>
      <c r="T340" s="66">
        <f t="shared" si="107"/>
        <v>0</v>
      </c>
      <c r="U340" s="66">
        <f t="shared" si="107"/>
        <v>20266525.586206894</v>
      </c>
      <c r="V340" s="66">
        <f t="shared" si="107"/>
        <v>59317373.731724136</v>
      </c>
      <c r="W340" s="66">
        <f t="shared" si="107"/>
        <v>70277.349999999991</v>
      </c>
      <c r="X340" s="66">
        <f t="shared" si="107"/>
        <v>59387651.081724137</v>
      </c>
      <c r="Y340" s="66">
        <f t="shared" si="107"/>
        <v>1069346847.6962074</v>
      </c>
      <c r="Z340" s="66">
        <f t="shared" si="107"/>
        <v>1984895.0499999998</v>
      </c>
      <c r="AA340" s="66">
        <f t="shared" si="107"/>
        <v>1071331742.7462072</v>
      </c>
      <c r="AB340" s="66">
        <f t="shared" si="107"/>
        <v>0</v>
      </c>
      <c r="AC340" s="66">
        <f t="shared" si="107"/>
        <v>33348838.690000001</v>
      </c>
      <c r="AD340" s="66">
        <f t="shared" si="107"/>
        <v>33348838.690000001</v>
      </c>
      <c r="AE340" s="66">
        <f t="shared" si="107"/>
        <v>61248744.180689707</v>
      </c>
      <c r="AF340" s="66">
        <f t="shared" si="107"/>
        <v>13543166.439999999</v>
      </c>
      <c r="AG340" s="66">
        <f t="shared" si="107"/>
        <v>74791910.620689735</v>
      </c>
      <c r="AH340" s="66">
        <f t="shared" si="107"/>
        <v>244835386.60481942</v>
      </c>
      <c r="AI340" s="66">
        <f t="shared" si="107"/>
        <v>8725791.8599999994</v>
      </c>
      <c r="AJ340" s="101">
        <f t="shared" si="107"/>
        <v>253561178.4648194</v>
      </c>
    </row>
    <row r="341" spans="1:36" ht="13.5" hidden="1" thickTop="1" x14ac:dyDescent="0.2">
      <c r="A341" s="146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1">
        <f>(C340/B343*100)</f>
        <v>42.565447653746574</v>
      </c>
      <c r="C342" s="191"/>
      <c r="D342" s="191">
        <f>(E340/D343*100)</f>
        <v>4.5642345208771008E-2</v>
      </c>
      <c r="E342" s="191"/>
      <c r="F342" s="36"/>
      <c r="G342" s="191">
        <f>(H340/G343*100)</f>
        <v>56.90743240478978</v>
      </c>
      <c r="H342" s="191"/>
      <c r="I342" s="36"/>
      <c r="J342" s="191">
        <f>(K340/J343*100)</f>
        <v>99.85215429631468</v>
      </c>
      <c r="K342" s="191"/>
      <c r="L342" s="36"/>
      <c r="M342" s="191">
        <f>(N340/M343*100)</f>
        <v>3.9044212766536446</v>
      </c>
      <c r="N342" s="191"/>
      <c r="O342" s="36"/>
      <c r="P342" s="191">
        <f>(Q340/P343*100)</f>
        <v>6.0951192435315003</v>
      </c>
      <c r="Q342" s="191"/>
      <c r="R342" s="36"/>
      <c r="S342" s="191">
        <f>(T340/S343*100)</f>
        <v>0</v>
      </c>
      <c r="T342" s="191"/>
      <c r="U342" s="36"/>
      <c r="V342" s="191">
        <f>(W340/V343*100)</f>
        <v>0.1183366385434076</v>
      </c>
      <c r="W342" s="191"/>
      <c r="X342" s="36"/>
      <c r="Y342" s="191">
        <f>(Z340/Y343*100)</f>
        <v>0.18527361514669602</v>
      </c>
      <c r="Z342" s="191"/>
      <c r="AA342" s="36"/>
      <c r="AB342" s="191">
        <f>(AC340/AB343*100)</f>
        <v>100</v>
      </c>
      <c r="AC342" s="191"/>
      <c r="AD342" s="36"/>
      <c r="AE342" s="191">
        <f>(AF340/AE343*100)</f>
        <v>18.10779578647848</v>
      </c>
      <c r="AF342" s="191"/>
      <c r="AG342" s="36"/>
      <c r="AH342" s="191">
        <f>(AI340/AH343*100)</f>
        <v>3.4412964606136138</v>
      </c>
      <c r="AI342" s="191"/>
      <c r="AJ342" s="36"/>
    </row>
    <row r="343" spans="1:36" hidden="1" x14ac:dyDescent="0.2">
      <c r="A343" s="5" t="s">
        <v>39</v>
      </c>
      <c r="B343" s="195">
        <f>(B340+C340)</f>
        <v>5105287441.8406982</v>
      </c>
      <c r="C343" s="194"/>
      <c r="D343" s="195">
        <f>(D340+E340)</f>
        <v>22944657.975172412</v>
      </c>
      <c r="E343" s="194"/>
      <c r="F343" s="37"/>
      <c r="G343" s="195">
        <f>(G340+H340)</f>
        <v>726708672.17898285</v>
      </c>
      <c r="H343" s="194"/>
      <c r="I343" s="37"/>
      <c r="J343" s="195">
        <f>(J340+K340)</f>
        <v>1631587601.0400002</v>
      </c>
      <c r="K343" s="194"/>
      <c r="L343" s="37"/>
      <c r="M343" s="195">
        <f>(M340+N340)</f>
        <v>52739288.209310345</v>
      </c>
      <c r="N343" s="194"/>
      <c r="O343" s="37"/>
      <c r="P343" s="195">
        <f>(P340+Q340)</f>
        <v>1158619375.2475851</v>
      </c>
      <c r="Q343" s="194"/>
      <c r="R343" s="37"/>
      <c r="S343" s="195">
        <f>(S340+T340)</f>
        <v>20266525.586206894</v>
      </c>
      <c r="T343" s="194"/>
      <c r="U343" s="37"/>
      <c r="V343" s="195">
        <f>(V340+W340)</f>
        <v>59387651.081724137</v>
      </c>
      <c r="W343" s="194"/>
      <c r="X343" s="37"/>
      <c r="Y343" s="195">
        <f>(Y340+Z340)</f>
        <v>1071331742.7462074</v>
      </c>
      <c r="Z343" s="194"/>
      <c r="AA343" s="37"/>
      <c r="AB343" s="195">
        <f>(AB340+AC340)</f>
        <v>33348838.690000001</v>
      </c>
      <c r="AC343" s="194"/>
      <c r="AD343" s="37"/>
      <c r="AE343" s="195">
        <f>(AE340+AF340)</f>
        <v>74791910.620689705</v>
      </c>
      <c r="AF343" s="194"/>
      <c r="AG343" s="37"/>
      <c r="AH343" s="195">
        <f>(AH340+AI340)</f>
        <v>253561178.46481943</v>
      </c>
      <c r="AI343" s="194"/>
      <c r="AJ343" s="37"/>
    </row>
    <row r="344" spans="1:36" hidden="1" x14ac:dyDescent="0.2">
      <c r="A344" s="5" t="s">
        <v>40</v>
      </c>
      <c r="B344" s="191">
        <f>SUM(D344:AI344)</f>
        <v>99.999999999999972</v>
      </c>
      <c r="C344" s="194"/>
      <c r="D344" s="191">
        <f>(D343/B343*100)</f>
        <v>0.44942930709695306</v>
      </c>
      <c r="E344" s="191"/>
      <c r="F344" s="36"/>
      <c r="G344" s="191">
        <f>(G343/B343*100)</f>
        <v>14.234432056130613</v>
      </c>
      <c r="H344" s="191"/>
      <c r="I344" s="36"/>
      <c r="J344" s="191">
        <f>(J343/B343*100)</f>
        <v>31.958780374797769</v>
      </c>
      <c r="K344" s="191"/>
      <c r="L344" s="36"/>
      <c r="M344" s="191">
        <f>(M343/B343*100)</f>
        <v>1.0330326903257641</v>
      </c>
      <c r="N344" s="191"/>
      <c r="O344" s="36"/>
      <c r="P344" s="191">
        <f>(P343/B343*100)</f>
        <v>22.694498369514875</v>
      </c>
      <c r="Q344" s="191"/>
      <c r="R344" s="36"/>
      <c r="S344" s="191">
        <f>(S343/B343*100)</f>
        <v>0.39697129333230746</v>
      </c>
      <c r="T344" s="191"/>
      <c r="U344" s="36"/>
      <c r="V344" s="191">
        <f>(V343/B343*100)</f>
        <v>1.1632577354021045</v>
      </c>
      <c r="W344" s="191"/>
      <c r="X344" s="36"/>
      <c r="Y344" s="191">
        <f>(Y343/B343*100)</f>
        <v>20.984748752167057</v>
      </c>
      <c r="Z344" s="191"/>
      <c r="AA344" s="36"/>
      <c r="AB344" s="191">
        <f>(AB343/B343*100)</f>
        <v>0.65322156822527833</v>
      </c>
      <c r="AC344" s="191"/>
      <c r="AD344" s="36"/>
      <c r="AE344" s="191">
        <f>(AE343/B343*100)</f>
        <v>1.4649892189757621</v>
      </c>
      <c r="AF344" s="191"/>
      <c r="AG344" s="36"/>
      <c r="AH344" s="191">
        <f>(AH343/B343*100)</f>
        <v>4.9666386340315167</v>
      </c>
      <c r="AI344" s="191"/>
      <c r="AJ344" s="36"/>
    </row>
    <row r="345" spans="1:36" hidden="1" x14ac:dyDescent="0.2">
      <c r="A345" s="111" t="s">
        <v>94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">
      <c r="A355" s="192" t="s">
        <v>56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hidden="1" x14ac:dyDescent="0.2">
      <c r="A356" s="199" t="s">
        <v>131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</row>
    <row r="357" spans="1:37" hidden="1" x14ac:dyDescent="0.2">
      <c r="A357" s="192" t="s">
        <v>109</v>
      </c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  <c r="AF357" s="192"/>
      <c r="AG357" s="192"/>
      <c r="AH357" s="192"/>
      <c r="AI357" s="192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0" t="s">
        <v>33</v>
      </c>
      <c r="B360" s="193" t="s">
        <v>0</v>
      </c>
      <c r="C360" s="193"/>
      <c r="D360" s="193" t="s">
        <v>12</v>
      </c>
      <c r="E360" s="193"/>
      <c r="F360" s="158"/>
      <c r="G360" s="193" t="s">
        <v>13</v>
      </c>
      <c r="H360" s="193"/>
      <c r="I360" s="158"/>
      <c r="J360" s="193" t="s">
        <v>14</v>
      </c>
      <c r="K360" s="193"/>
      <c r="L360" s="158"/>
      <c r="M360" s="193" t="s">
        <v>15</v>
      </c>
      <c r="N360" s="193"/>
      <c r="O360" s="158"/>
      <c r="P360" s="193" t="s">
        <v>27</v>
      </c>
      <c r="Q360" s="193"/>
      <c r="R360" s="158"/>
      <c r="S360" s="193" t="s">
        <v>35</v>
      </c>
      <c r="T360" s="193"/>
      <c r="U360" s="158"/>
      <c r="V360" s="193" t="s">
        <v>16</v>
      </c>
      <c r="W360" s="193"/>
      <c r="X360" s="158"/>
      <c r="Y360" s="193" t="s">
        <v>68</v>
      </c>
      <c r="Z360" s="193"/>
      <c r="AA360" s="158"/>
      <c r="AB360" s="193" t="s">
        <v>34</v>
      </c>
      <c r="AC360" s="193"/>
      <c r="AD360" s="158"/>
      <c r="AE360" s="193" t="s">
        <v>17</v>
      </c>
      <c r="AF360" s="193"/>
      <c r="AG360" s="158"/>
      <c r="AH360" s="193" t="s">
        <v>18</v>
      </c>
      <c r="AI360" s="193"/>
      <c r="AJ360" s="74"/>
    </row>
    <row r="361" spans="1:37" ht="26.25" hidden="1" customHeight="1" thickTop="1" thickBot="1" x14ac:dyDescent="0.25">
      <c r="A361" s="197"/>
      <c r="B361" s="158" t="s">
        <v>28</v>
      </c>
      <c r="C361" s="158" t="s">
        <v>25</v>
      </c>
      <c r="D361" s="158" t="s">
        <v>28</v>
      </c>
      <c r="E361" s="158" t="s">
        <v>25</v>
      </c>
      <c r="F361" s="158"/>
      <c r="G361" s="158" t="s">
        <v>28</v>
      </c>
      <c r="H361" s="158" t="s">
        <v>25</v>
      </c>
      <c r="I361" s="158"/>
      <c r="J361" s="158" t="s">
        <v>28</v>
      </c>
      <c r="K361" s="158" t="s">
        <v>25</v>
      </c>
      <c r="L361" s="158"/>
      <c r="M361" s="158" t="s">
        <v>28</v>
      </c>
      <c r="N361" s="158" t="s">
        <v>25</v>
      </c>
      <c r="O361" s="158"/>
      <c r="P361" s="158" t="s">
        <v>28</v>
      </c>
      <c r="Q361" s="158" t="s">
        <v>25</v>
      </c>
      <c r="R361" s="158"/>
      <c r="S361" s="158" t="s">
        <v>28</v>
      </c>
      <c r="T361" s="158" t="s">
        <v>25</v>
      </c>
      <c r="U361" s="158"/>
      <c r="V361" s="158" t="s">
        <v>28</v>
      </c>
      <c r="W361" s="158" t="s">
        <v>25</v>
      </c>
      <c r="X361" s="158"/>
      <c r="Y361" s="158" t="s">
        <v>28</v>
      </c>
      <c r="Z361" s="158" t="s">
        <v>25</v>
      </c>
      <c r="AA361" s="158"/>
      <c r="AB361" s="158" t="s">
        <v>28</v>
      </c>
      <c r="AC361" s="158" t="s">
        <v>25</v>
      </c>
      <c r="AD361" s="158"/>
      <c r="AE361" s="158" t="s">
        <v>28</v>
      </c>
      <c r="AF361" s="158" t="s">
        <v>25</v>
      </c>
      <c r="AG361" s="158"/>
      <c r="AH361" s="158" t="s">
        <v>28</v>
      </c>
      <c r="AI361" s="158" t="s">
        <v>25</v>
      </c>
      <c r="AJ361" s="74"/>
    </row>
    <row r="362" spans="1:37" ht="15.95" hidden="1" customHeight="1" thickTop="1" thickBot="1" x14ac:dyDescent="0.25">
      <c r="A362" s="102" t="s">
        <v>87</v>
      </c>
      <c r="B362" s="103">
        <f t="shared" ref="B362:B398" si="108">(D362+G362+J362+M362+P362+S362+V362+Y362+AB362+AE362+AH362)</f>
        <v>836586334.40999997</v>
      </c>
      <c r="C362" s="103">
        <f t="shared" ref="C362:C398" si="109">(E362+H362+K362+N362+Q362+T362+W362+Z362+AC362+AF362+AI362)</f>
        <v>525344724.02999997</v>
      </c>
      <c r="D362" s="102">
        <v>6335736.4199999999</v>
      </c>
      <c r="E362" s="102"/>
      <c r="F362" s="102">
        <f>+D362+E362</f>
        <v>6335736.4199999999</v>
      </c>
      <c r="G362" s="102">
        <v>69145294.640000001</v>
      </c>
      <c r="H362" s="102">
        <v>106386271.58</v>
      </c>
      <c r="I362" s="102">
        <f>+G362+H362</f>
        <v>175531566.22</v>
      </c>
      <c r="J362" s="102">
        <v>1612.09</v>
      </c>
      <c r="K362" s="102">
        <v>353008991.40000004</v>
      </c>
      <c r="L362" s="102">
        <f>+J362+K362</f>
        <v>353010603.49000001</v>
      </c>
      <c r="M362" s="102">
        <v>26752911.850000001</v>
      </c>
      <c r="N362" s="102"/>
      <c r="O362" s="102">
        <f>+M362+N362</f>
        <v>26752911.850000001</v>
      </c>
      <c r="P362" s="102">
        <v>488521751.77999997</v>
      </c>
      <c r="Q362" s="102">
        <v>31392888.510000002</v>
      </c>
      <c r="R362" s="102">
        <f>+P362+Q362</f>
        <v>519914640.28999996</v>
      </c>
      <c r="S362" s="102">
        <v>9241727.8599999994</v>
      </c>
      <c r="T362" s="102"/>
      <c r="U362" s="102">
        <f>+S362+T362</f>
        <v>9241727.8599999994</v>
      </c>
      <c r="V362" s="102">
        <v>21895000.850000001</v>
      </c>
      <c r="W362" s="102"/>
      <c r="X362" s="102">
        <f>+V362+W362</f>
        <v>21895000.850000001</v>
      </c>
      <c r="Y362" s="102">
        <v>163407592.24000001</v>
      </c>
      <c r="Z362" s="102">
        <v>1055355.93</v>
      </c>
      <c r="AA362" s="102">
        <f>+Y362+Z362</f>
        <v>164462948.17000002</v>
      </c>
      <c r="AB362" s="102"/>
      <c r="AC362" s="102"/>
      <c r="AD362" s="102">
        <f>+AB362+AC362</f>
        <v>0</v>
      </c>
      <c r="AE362" s="102">
        <v>11942182.52</v>
      </c>
      <c r="AF362" s="102">
        <v>30918164.59</v>
      </c>
      <c r="AG362" s="102">
        <f>+AE362+AF362</f>
        <v>42860347.109999999</v>
      </c>
      <c r="AH362" s="102">
        <v>39342524.159999996</v>
      </c>
      <c r="AI362" s="102">
        <v>2583052.02</v>
      </c>
      <c r="AJ362" s="108">
        <f t="shared" ref="AJ362:AJ399" si="110">AH362+AI362</f>
        <v>41925576.18</v>
      </c>
    </row>
    <row r="363" spans="1:37" ht="15.95" hidden="1" customHeight="1" thickTop="1" thickBot="1" x14ac:dyDescent="0.25">
      <c r="A363" s="52" t="s">
        <v>117</v>
      </c>
      <c r="B363" s="103">
        <f t="shared" si="108"/>
        <v>769454049.42000008</v>
      </c>
      <c r="C363" s="103">
        <f t="shared" si="109"/>
        <v>132415631.44</v>
      </c>
      <c r="D363" s="102">
        <v>6165169.25</v>
      </c>
      <c r="E363" s="102">
        <v>28653.3</v>
      </c>
      <c r="F363" s="102">
        <f t="shared" ref="F363:F399" si="111">+D363+E363</f>
        <v>6193822.5499999998</v>
      </c>
      <c r="G363" s="102">
        <v>109677796.19</v>
      </c>
      <c r="H363" s="102">
        <v>60721217.770000003</v>
      </c>
      <c r="I363" s="102">
        <f t="shared" ref="I363:I399" si="112">+G363+H363</f>
        <v>170399013.96000001</v>
      </c>
      <c r="J363" s="102"/>
      <c r="K363" s="102">
        <v>5579334.1200000001</v>
      </c>
      <c r="L363" s="102">
        <f t="shared" ref="L363:L399" si="113">+J363+K363</f>
        <v>5579334.1200000001</v>
      </c>
      <c r="M363" s="102">
        <v>1984427.51</v>
      </c>
      <c r="N363" s="102">
        <v>84396.92</v>
      </c>
      <c r="O363" s="102">
        <f t="shared" ref="O363:O399" si="114">+M363+N363</f>
        <v>2068824.43</v>
      </c>
      <c r="P363" s="102">
        <v>363195191.56999999</v>
      </c>
      <c r="Q363" s="102">
        <v>9537302.7300000004</v>
      </c>
      <c r="R363" s="102">
        <f t="shared" ref="R363:R399" si="115">+P363+Q363</f>
        <v>372732494.30000001</v>
      </c>
      <c r="S363" s="102">
        <v>3775231.68</v>
      </c>
      <c r="T363" s="102"/>
      <c r="U363" s="102">
        <f t="shared" ref="U363:U399" si="116">+S363+T363</f>
        <v>3775231.68</v>
      </c>
      <c r="V363" s="102">
        <v>5767835.0599999996</v>
      </c>
      <c r="W363" s="102">
        <v>30534.46</v>
      </c>
      <c r="X363" s="102">
        <f t="shared" ref="X363:X399" si="117">+V363+W363</f>
        <v>5798369.5199999996</v>
      </c>
      <c r="Y363" s="102">
        <v>289134109.85000002</v>
      </c>
      <c r="Z363" s="102">
        <v>349095.38</v>
      </c>
      <c r="AA363" s="102">
        <f t="shared" ref="AA363:AA399" si="118">+Y363+Z363</f>
        <v>289483205.23000002</v>
      </c>
      <c r="AB363" s="102"/>
      <c r="AC363" s="102"/>
      <c r="AD363" s="102">
        <f t="shared" ref="AD363:AD399" si="119">+AB363+AC363</f>
        <v>0</v>
      </c>
      <c r="AE363" s="102">
        <v>-28769204.800000001</v>
      </c>
      <c r="AF363" s="102">
        <v>36561558.32</v>
      </c>
      <c r="AG363" s="102">
        <f t="shared" ref="AG363:AG399" si="120">+AE363+AF363</f>
        <v>7792353.5199999996</v>
      </c>
      <c r="AH363" s="102">
        <v>18523493.110000003</v>
      </c>
      <c r="AI363" s="102">
        <v>19523538.440000001</v>
      </c>
      <c r="AJ363" s="108">
        <f t="shared" si="110"/>
        <v>38047031.550000004</v>
      </c>
    </row>
    <row r="364" spans="1:37" ht="15.95" hidden="1" customHeight="1" thickTop="1" thickBot="1" x14ac:dyDescent="0.25">
      <c r="A364" s="52" t="s">
        <v>96</v>
      </c>
      <c r="B364" s="103">
        <f t="shared" si="108"/>
        <v>547851341.46000004</v>
      </c>
      <c r="C364" s="103">
        <f t="shared" si="109"/>
        <v>93948163.640000015</v>
      </c>
      <c r="D364" s="102">
        <v>2228527.9</v>
      </c>
      <c r="E364" s="102"/>
      <c r="F364" s="102">
        <f t="shared" si="111"/>
        <v>2228527.9</v>
      </c>
      <c r="G364" s="102">
        <v>47867700.490000002</v>
      </c>
      <c r="H364" s="102">
        <v>61950669.710000001</v>
      </c>
      <c r="I364" s="102">
        <f t="shared" si="112"/>
        <v>109818370.2</v>
      </c>
      <c r="J364" s="102"/>
      <c r="K364" s="102">
        <v>22428097.580000002</v>
      </c>
      <c r="L364" s="102">
        <f t="shared" si="113"/>
        <v>22428097.580000002</v>
      </c>
      <c r="M364" s="102">
        <v>10565574.930000002</v>
      </c>
      <c r="N364" s="102">
        <v>515476.93</v>
      </c>
      <c r="O364" s="102">
        <f t="shared" si="114"/>
        <v>11081051.860000001</v>
      </c>
      <c r="P364" s="102">
        <v>306279415.80000001</v>
      </c>
      <c r="Q364" s="102">
        <v>7603381.3799999999</v>
      </c>
      <c r="R364" s="102">
        <f t="shared" si="115"/>
        <v>313882797.18000001</v>
      </c>
      <c r="S364" s="102">
        <v>524745.42000000004</v>
      </c>
      <c r="T364" s="102"/>
      <c r="U364" s="102">
        <f t="shared" si="116"/>
        <v>524745.42000000004</v>
      </c>
      <c r="V364" s="102">
        <v>4679643.93</v>
      </c>
      <c r="W364" s="102"/>
      <c r="X364" s="102">
        <f t="shared" si="117"/>
        <v>4679643.93</v>
      </c>
      <c r="Y364" s="102">
        <v>145166887.72</v>
      </c>
      <c r="Z364" s="102">
        <v>0.04</v>
      </c>
      <c r="AA364" s="102">
        <f t="shared" si="118"/>
        <v>145166887.75999999</v>
      </c>
      <c r="AB364" s="102"/>
      <c r="AC364" s="102"/>
      <c r="AD364" s="102">
        <f t="shared" si="119"/>
        <v>0</v>
      </c>
      <c r="AE364" s="102">
        <v>8021323.96</v>
      </c>
      <c r="AF364" s="102">
        <v>1190766.07</v>
      </c>
      <c r="AG364" s="102">
        <f t="shared" si="120"/>
        <v>9212090.0299999993</v>
      </c>
      <c r="AH364" s="102">
        <v>22517521.309999999</v>
      </c>
      <c r="AI364" s="102">
        <v>259771.93</v>
      </c>
      <c r="AJ364" s="108">
        <f t="shared" si="110"/>
        <v>22777293.239999998</v>
      </c>
    </row>
    <row r="365" spans="1:37" ht="15.95" hidden="1" customHeight="1" thickTop="1" thickBot="1" x14ac:dyDescent="0.25">
      <c r="A365" s="52" t="s">
        <v>93</v>
      </c>
      <c r="B365" s="103">
        <f t="shared" si="108"/>
        <v>348964837.10000002</v>
      </c>
      <c r="C365" s="103">
        <f t="shared" si="109"/>
        <v>22964642.989999998</v>
      </c>
      <c r="D365" s="102">
        <v>1004813.5800000001</v>
      </c>
      <c r="E365" s="102">
        <v>591.14</v>
      </c>
      <c r="F365" s="102">
        <f t="shared" si="111"/>
        <v>1005404.7200000001</v>
      </c>
      <c r="G365" s="102">
        <v>12621931.48</v>
      </c>
      <c r="H365" s="102">
        <v>10829.96</v>
      </c>
      <c r="I365" s="102">
        <f t="shared" si="112"/>
        <v>12632761.440000001</v>
      </c>
      <c r="J365" s="102">
        <v>48051.130000000005</v>
      </c>
      <c r="K365" s="102">
        <v>21355806.699999999</v>
      </c>
      <c r="L365" s="102">
        <f t="shared" si="113"/>
        <v>21403857.829999998</v>
      </c>
      <c r="M365" s="102">
        <v>3843552.38</v>
      </c>
      <c r="N365" s="102"/>
      <c r="O365" s="102">
        <f t="shared" si="114"/>
        <v>3843552.38</v>
      </c>
      <c r="P365" s="102">
        <v>136619970.62</v>
      </c>
      <c r="Q365" s="102">
        <v>130381.31</v>
      </c>
      <c r="R365" s="102">
        <f t="shared" si="115"/>
        <v>136750351.93000001</v>
      </c>
      <c r="S365" s="102">
        <v>4483243.33</v>
      </c>
      <c r="T365" s="102"/>
      <c r="U365" s="102">
        <f t="shared" si="116"/>
        <v>4483243.33</v>
      </c>
      <c r="V365" s="102">
        <v>5119364.13</v>
      </c>
      <c r="W365" s="102"/>
      <c r="X365" s="102">
        <f t="shared" si="117"/>
        <v>5119364.13</v>
      </c>
      <c r="Y365" s="102">
        <v>130545892.72</v>
      </c>
      <c r="Z365" s="102">
        <v>192635.88</v>
      </c>
      <c r="AA365" s="102">
        <f t="shared" si="118"/>
        <v>130738528.59999999</v>
      </c>
      <c r="AB365" s="102"/>
      <c r="AC365" s="102"/>
      <c r="AD365" s="102">
        <f t="shared" si="119"/>
        <v>0</v>
      </c>
      <c r="AE365" s="102">
        <v>10886137.539999999</v>
      </c>
      <c r="AF365" s="102"/>
      <c r="AG365" s="102">
        <f t="shared" si="120"/>
        <v>10886137.539999999</v>
      </c>
      <c r="AH365" s="102">
        <v>43791880.189999998</v>
      </c>
      <c r="AI365" s="102">
        <v>1274398</v>
      </c>
      <c r="AJ365" s="108">
        <f t="shared" si="110"/>
        <v>45066278.189999998</v>
      </c>
    </row>
    <row r="366" spans="1:37" ht="15.95" hidden="1" customHeight="1" thickTop="1" thickBot="1" x14ac:dyDescent="0.25">
      <c r="A366" s="52" t="s">
        <v>88</v>
      </c>
      <c r="B366" s="103">
        <f t="shared" si="108"/>
        <v>504834201.38999999</v>
      </c>
      <c r="C366" s="103">
        <f t="shared" si="109"/>
        <v>45631991.029999994</v>
      </c>
      <c r="D366" s="102">
        <v>65549.91</v>
      </c>
      <c r="E366" s="102"/>
      <c r="F366" s="102">
        <f t="shared" si="111"/>
        <v>65549.91</v>
      </c>
      <c r="G366" s="102">
        <v>8372497.5499999998</v>
      </c>
      <c r="H366" s="102"/>
      <c r="I366" s="102">
        <f t="shared" si="112"/>
        <v>8372497.5499999998</v>
      </c>
      <c r="J366" s="102">
        <v>183913.4</v>
      </c>
      <c r="K366" s="102">
        <v>36436526.200000003</v>
      </c>
      <c r="L366" s="102">
        <f t="shared" si="113"/>
        <v>36620439.600000001</v>
      </c>
      <c r="M366" s="102">
        <v>1011502.32</v>
      </c>
      <c r="N366" s="102"/>
      <c r="O366" s="102">
        <f t="shared" si="114"/>
        <v>1011502.32</v>
      </c>
      <c r="P366" s="102">
        <v>323647741.32999998</v>
      </c>
      <c r="Q366" s="102">
        <v>6432629.1899999995</v>
      </c>
      <c r="R366" s="102">
        <f t="shared" si="115"/>
        <v>330080370.51999998</v>
      </c>
      <c r="S366" s="102">
        <v>6129218.75</v>
      </c>
      <c r="T366" s="102"/>
      <c r="U366" s="102">
        <f t="shared" si="116"/>
        <v>6129218.75</v>
      </c>
      <c r="V366" s="102">
        <v>11392140.92</v>
      </c>
      <c r="W366" s="102">
        <v>3.66</v>
      </c>
      <c r="X366" s="102">
        <f t="shared" si="117"/>
        <v>11392144.58</v>
      </c>
      <c r="Y366" s="102">
        <v>122695312.2</v>
      </c>
      <c r="Z366" s="102"/>
      <c r="AA366" s="102">
        <f t="shared" si="118"/>
        <v>122695312.2</v>
      </c>
      <c r="AB366" s="102"/>
      <c r="AC366" s="102"/>
      <c r="AD366" s="102">
        <f t="shared" si="119"/>
        <v>0</v>
      </c>
      <c r="AE366" s="102">
        <v>8398704.1500000004</v>
      </c>
      <c r="AF366" s="102">
        <v>1546043.72</v>
      </c>
      <c r="AG366" s="102">
        <f t="shared" si="120"/>
        <v>9944747.870000001</v>
      </c>
      <c r="AH366" s="102">
        <v>22937620.859999999</v>
      </c>
      <c r="AI366" s="102">
        <v>1216788.26</v>
      </c>
      <c r="AJ366" s="108">
        <f t="shared" si="110"/>
        <v>24154409.120000001</v>
      </c>
      <c r="AK366" s="41"/>
    </row>
    <row r="367" spans="1:37" ht="15.95" hidden="1" customHeight="1" thickTop="1" thickBot="1" x14ac:dyDescent="0.25">
      <c r="A367" s="52" t="s">
        <v>125</v>
      </c>
      <c r="B367" s="103">
        <f t="shared" si="108"/>
        <v>0</v>
      </c>
      <c r="C367" s="103">
        <f t="shared" si="109"/>
        <v>2384308.41</v>
      </c>
      <c r="D367" s="102"/>
      <c r="E367" s="102"/>
      <c r="F367" s="102">
        <f t="shared" si="111"/>
        <v>0</v>
      </c>
      <c r="G367" s="102"/>
      <c r="H367" s="102"/>
      <c r="I367" s="102">
        <f t="shared" si="112"/>
        <v>0</v>
      </c>
      <c r="J367" s="102"/>
      <c r="K367" s="102">
        <v>2384308.41</v>
      </c>
      <c r="L367" s="102">
        <f t="shared" si="113"/>
        <v>2384308.41</v>
      </c>
      <c r="M367" s="102"/>
      <c r="N367" s="102"/>
      <c r="O367" s="102">
        <f t="shared" si="114"/>
        <v>0</v>
      </c>
      <c r="P367" s="102"/>
      <c r="Q367" s="102"/>
      <c r="R367" s="102">
        <f t="shared" si="115"/>
        <v>0</v>
      </c>
      <c r="S367" s="102"/>
      <c r="T367" s="102"/>
      <c r="U367" s="102">
        <f t="shared" si="116"/>
        <v>0</v>
      </c>
      <c r="V367" s="102"/>
      <c r="W367" s="102"/>
      <c r="X367" s="102">
        <f t="shared" si="117"/>
        <v>0</v>
      </c>
      <c r="Y367" s="102"/>
      <c r="Z367" s="102"/>
      <c r="AA367" s="102">
        <f t="shared" si="118"/>
        <v>0</v>
      </c>
      <c r="AB367" s="102"/>
      <c r="AC367" s="102"/>
      <c r="AD367" s="102">
        <f t="shared" si="119"/>
        <v>0</v>
      </c>
      <c r="AE367" s="102"/>
      <c r="AF367" s="102"/>
      <c r="AG367" s="102">
        <f t="shared" si="120"/>
        <v>0</v>
      </c>
      <c r="AH367" s="102"/>
      <c r="AI367" s="102"/>
      <c r="AJ367" s="108">
        <f t="shared" si="110"/>
        <v>0</v>
      </c>
    </row>
    <row r="368" spans="1:37" ht="15.95" hidden="1" customHeight="1" thickTop="1" thickBot="1" x14ac:dyDescent="0.25">
      <c r="A368" s="52" t="s">
        <v>90</v>
      </c>
      <c r="B368" s="103">
        <f t="shared" si="108"/>
        <v>93881836.198275864</v>
      </c>
      <c r="C368" s="103">
        <f t="shared" si="109"/>
        <v>354984.05000000005</v>
      </c>
      <c r="D368" s="102"/>
      <c r="E368" s="102"/>
      <c r="F368" s="102">
        <f t="shared" si="111"/>
        <v>0</v>
      </c>
      <c r="G368" s="102">
        <v>45490.672413793109</v>
      </c>
      <c r="H368" s="102"/>
      <c r="I368" s="102">
        <f t="shared" si="112"/>
        <v>45490.672413793109</v>
      </c>
      <c r="J368" s="102"/>
      <c r="K368" s="102"/>
      <c r="L368" s="102">
        <f t="shared" si="113"/>
        <v>0</v>
      </c>
      <c r="M368" s="102">
        <v>15994.758620689654</v>
      </c>
      <c r="N368" s="102"/>
      <c r="O368" s="102">
        <f t="shared" si="114"/>
        <v>15994.758620689654</v>
      </c>
      <c r="P368" s="102">
        <v>9527036.931034483</v>
      </c>
      <c r="Q368" s="102">
        <v>202499.41</v>
      </c>
      <c r="R368" s="102">
        <f t="shared" si="115"/>
        <v>9729536.3410344832</v>
      </c>
      <c r="S368" s="102">
        <v>159876.02586206899</v>
      </c>
      <c r="T368" s="102"/>
      <c r="U368" s="102">
        <f t="shared" si="116"/>
        <v>159876.02586206899</v>
      </c>
      <c r="V368" s="102">
        <v>44774.508620689659</v>
      </c>
      <c r="W368" s="102">
        <v>23407.439999999999</v>
      </c>
      <c r="X368" s="102">
        <f t="shared" si="117"/>
        <v>68181.948620689654</v>
      </c>
      <c r="Y368" s="102">
        <v>78812702.387931034</v>
      </c>
      <c r="Z368" s="102">
        <v>60754.87</v>
      </c>
      <c r="AA368" s="102">
        <f t="shared" si="118"/>
        <v>78873457.257931039</v>
      </c>
      <c r="AB368" s="102"/>
      <c r="AC368" s="102"/>
      <c r="AD368" s="102">
        <f t="shared" si="119"/>
        <v>0</v>
      </c>
      <c r="AE368" s="102">
        <v>886324.59482758632</v>
      </c>
      <c r="AF368" s="102">
        <v>33750</v>
      </c>
      <c r="AG368" s="102">
        <f t="shared" si="120"/>
        <v>920074.59482758632</v>
      </c>
      <c r="AH368" s="102">
        <v>4389636.318965517</v>
      </c>
      <c r="AI368" s="102">
        <v>34572.33</v>
      </c>
      <c r="AJ368" s="108">
        <f t="shared" si="110"/>
        <v>4424208.6489655171</v>
      </c>
    </row>
    <row r="369" spans="1:36" ht="15.95" hidden="1" customHeight="1" thickTop="1" thickBot="1" x14ac:dyDescent="0.25">
      <c r="A369" s="52" t="s">
        <v>122</v>
      </c>
      <c r="B369" s="103">
        <f t="shared" si="108"/>
        <v>46108230.112068973</v>
      </c>
      <c r="C369" s="103">
        <f t="shared" si="109"/>
        <v>69328313.150000006</v>
      </c>
      <c r="D369" s="102"/>
      <c r="E369" s="102"/>
      <c r="F369" s="102">
        <f t="shared" si="111"/>
        <v>0</v>
      </c>
      <c r="G369" s="102">
        <v>23921286.189655174</v>
      </c>
      <c r="H369" s="102">
        <v>69328313.150000006</v>
      </c>
      <c r="I369" s="102">
        <f t="shared" si="112"/>
        <v>93249599.339655176</v>
      </c>
      <c r="J369" s="102"/>
      <c r="K369" s="102"/>
      <c r="L369" s="102">
        <f t="shared" si="113"/>
        <v>0</v>
      </c>
      <c r="M369" s="102">
        <v>1284061.9913793104</v>
      </c>
      <c r="N369" s="102"/>
      <c r="O369" s="102">
        <f t="shared" si="114"/>
        <v>1284061.9913793104</v>
      </c>
      <c r="P369" s="102">
        <v>12994710.965517243</v>
      </c>
      <c r="Q369" s="102"/>
      <c r="R369" s="102">
        <f t="shared" si="115"/>
        <v>12994710.965517243</v>
      </c>
      <c r="S369" s="102"/>
      <c r="T369" s="102"/>
      <c r="U369" s="102">
        <f t="shared" si="116"/>
        <v>0</v>
      </c>
      <c r="V369" s="102"/>
      <c r="W369" s="102"/>
      <c r="X369" s="102">
        <f t="shared" si="117"/>
        <v>0</v>
      </c>
      <c r="Y369" s="102"/>
      <c r="Z369" s="102"/>
      <c r="AA369" s="102">
        <f t="shared" si="118"/>
        <v>0</v>
      </c>
      <c r="AB369" s="102"/>
      <c r="AC369" s="102"/>
      <c r="AD369" s="102">
        <f t="shared" si="119"/>
        <v>0</v>
      </c>
      <c r="AE369" s="102"/>
      <c r="AF369" s="102"/>
      <c r="AG369" s="102">
        <f t="shared" si="120"/>
        <v>0</v>
      </c>
      <c r="AH369" s="102">
        <v>7908170.9655172424</v>
      </c>
      <c r="AI369" s="102"/>
      <c r="AJ369" s="108">
        <f t="shared" si="110"/>
        <v>7908170.9655172424</v>
      </c>
    </row>
    <row r="370" spans="1:36" ht="15.95" hidden="1" customHeight="1" thickTop="1" thickBot="1" x14ac:dyDescent="0.25">
      <c r="A370" s="52" t="s">
        <v>78</v>
      </c>
      <c r="B370" s="103">
        <f t="shared" si="108"/>
        <v>107513787.60344827</v>
      </c>
      <c r="C370" s="103">
        <f t="shared" si="109"/>
        <v>35096.57</v>
      </c>
      <c r="D370" s="102"/>
      <c r="E370" s="102"/>
      <c r="F370" s="102">
        <f t="shared" si="111"/>
        <v>0</v>
      </c>
      <c r="G370" s="102">
        <v>24888.267241379312</v>
      </c>
      <c r="H370" s="102"/>
      <c r="I370" s="102">
        <f t="shared" si="112"/>
        <v>24888.267241379312</v>
      </c>
      <c r="J370" s="102"/>
      <c r="K370" s="102"/>
      <c r="L370" s="102">
        <f t="shared" si="113"/>
        <v>0</v>
      </c>
      <c r="M370" s="102"/>
      <c r="N370" s="102"/>
      <c r="O370" s="102">
        <f t="shared" si="114"/>
        <v>0</v>
      </c>
      <c r="P370" s="102">
        <v>64137.715517241384</v>
      </c>
      <c r="Q370" s="102"/>
      <c r="R370" s="102">
        <f t="shared" si="115"/>
        <v>64137.715517241384</v>
      </c>
      <c r="S370" s="102">
        <v>52254.310344827587</v>
      </c>
      <c r="T370" s="102"/>
      <c r="U370" s="102">
        <f t="shared" si="116"/>
        <v>52254.310344827587</v>
      </c>
      <c r="V370" s="102">
        <v>2589560.7931034486</v>
      </c>
      <c r="W370" s="102"/>
      <c r="X370" s="102">
        <f t="shared" si="117"/>
        <v>2589560.7931034486</v>
      </c>
      <c r="Y370" s="102">
        <v>101835197.69827586</v>
      </c>
      <c r="Z370" s="102">
        <v>35096.57</v>
      </c>
      <c r="AA370" s="102">
        <f t="shared" si="118"/>
        <v>101870294.26827586</v>
      </c>
      <c r="AB370" s="102"/>
      <c r="AC370" s="102"/>
      <c r="AD370" s="102">
        <f t="shared" si="119"/>
        <v>0</v>
      </c>
      <c r="AE370" s="102">
        <v>1420031.1379310344</v>
      </c>
      <c r="AF370" s="102"/>
      <c r="AG370" s="102">
        <f t="shared" si="120"/>
        <v>1420031.1379310344</v>
      </c>
      <c r="AH370" s="102">
        <v>1527717.681034483</v>
      </c>
      <c r="AI370" s="102"/>
      <c r="AJ370" s="108">
        <f t="shared" si="110"/>
        <v>1527717.681034483</v>
      </c>
    </row>
    <row r="371" spans="1:36" ht="15.95" hidden="1" customHeight="1" thickTop="1" thickBot="1" x14ac:dyDescent="0.25">
      <c r="A371" s="52" t="s">
        <v>92</v>
      </c>
      <c r="B371" s="103">
        <f t="shared" si="108"/>
        <v>12969052.25</v>
      </c>
      <c r="C371" s="103">
        <f t="shared" si="109"/>
        <v>197417177.02000001</v>
      </c>
      <c r="D371" s="102">
        <v>12821371.663793104</v>
      </c>
      <c r="E371" s="102"/>
      <c r="F371" s="102">
        <f t="shared" si="111"/>
        <v>12821371.663793104</v>
      </c>
      <c r="G371" s="102">
        <v>147680.58620689658</v>
      </c>
      <c r="H371" s="102">
        <v>17676.71</v>
      </c>
      <c r="I371" s="102">
        <f t="shared" si="112"/>
        <v>165357.29620689657</v>
      </c>
      <c r="J371" s="102"/>
      <c r="K371" s="102">
        <v>197399500.31</v>
      </c>
      <c r="L371" s="102">
        <f t="shared" si="113"/>
        <v>197399500.31</v>
      </c>
      <c r="M371" s="102"/>
      <c r="N371" s="102"/>
      <c r="O371" s="102">
        <f t="shared" si="114"/>
        <v>0</v>
      </c>
      <c r="P371" s="102"/>
      <c r="Q371" s="102"/>
      <c r="R371" s="102">
        <f t="shared" si="115"/>
        <v>0</v>
      </c>
      <c r="S371" s="102"/>
      <c r="T371" s="102"/>
      <c r="U371" s="102">
        <f t="shared" si="116"/>
        <v>0</v>
      </c>
      <c r="V371" s="102"/>
      <c r="W371" s="102"/>
      <c r="X371" s="102">
        <f t="shared" si="117"/>
        <v>0</v>
      </c>
      <c r="Y371" s="102"/>
      <c r="Z371" s="102"/>
      <c r="AA371" s="102">
        <f t="shared" si="118"/>
        <v>0</v>
      </c>
      <c r="AB371" s="102"/>
      <c r="AC371" s="102"/>
      <c r="AD371" s="102">
        <f t="shared" si="119"/>
        <v>0</v>
      </c>
      <c r="AE371" s="102"/>
      <c r="AF371" s="102"/>
      <c r="AG371" s="102">
        <f t="shared" si="120"/>
        <v>0</v>
      </c>
      <c r="AH371" s="102"/>
      <c r="AI371" s="102"/>
      <c r="AJ371" s="108">
        <f t="shared" si="110"/>
        <v>0</v>
      </c>
    </row>
    <row r="372" spans="1:36" ht="15.95" hidden="1" customHeight="1" thickTop="1" thickBot="1" x14ac:dyDescent="0.25">
      <c r="A372" s="52" t="s">
        <v>95</v>
      </c>
      <c r="B372" s="103">
        <f t="shared" si="108"/>
        <v>8314014.1100000013</v>
      </c>
      <c r="C372" s="103">
        <f t="shared" si="109"/>
        <v>0</v>
      </c>
      <c r="D372" s="102">
        <v>54247.58</v>
      </c>
      <c r="E372" s="102"/>
      <c r="F372" s="102">
        <f t="shared" si="111"/>
        <v>54247.58</v>
      </c>
      <c r="G372" s="102">
        <v>6377.2</v>
      </c>
      <c r="H372" s="102"/>
      <c r="I372" s="102">
        <f t="shared" si="112"/>
        <v>6377.2</v>
      </c>
      <c r="J372" s="102"/>
      <c r="K372" s="102"/>
      <c r="L372" s="102">
        <f t="shared" si="113"/>
        <v>0</v>
      </c>
      <c r="M372" s="102">
        <v>2224.14</v>
      </c>
      <c r="N372" s="102"/>
      <c r="O372" s="102">
        <f t="shared" si="114"/>
        <v>2224.14</v>
      </c>
      <c r="P372" s="102">
        <v>2876018.02</v>
      </c>
      <c r="Q372" s="102"/>
      <c r="R372" s="102">
        <f t="shared" si="115"/>
        <v>2876018.02</v>
      </c>
      <c r="S372" s="102"/>
      <c r="T372" s="102"/>
      <c r="U372" s="102">
        <f t="shared" si="116"/>
        <v>0</v>
      </c>
      <c r="V372" s="102">
        <v>36095.730000000003</v>
      </c>
      <c r="W372" s="102"/>
      <c r="X372" s="102">
        <f t="shared" si="117"/>
        <v>36095.730000000003</v>
      </c>
      <c r="Y372" s="102">
        <v>3457214.73</v>
      </c>
      <c r="Z372" s="102"/>
      <c r="AA372" s="102">
        <f t="shared" si="118"/>
        <v>3457214.73</v>
      </c>
      <c r="AB372" s="102"/>
      <c r="AC372" s="102"/>
      <c r="AD372" s="102">
        <f t="shared" si="119"/>
        <v>0</v>
      </c>
      <c r="AE372" s="102">
        <v>145753.65</v>
      </c>
      <c r="AF372" s="102"/>
      <c r="AG372" s="102">
        <f t="shared" si="120"/>
        <v>145753.65</v>
      </c>
      <c r="AH372" s="102">
        <v>1736083.06</v>
      </c>
      <c r="AI372" s="102"/>
      <c r="AJ372" s="108">
        <f t="shared" si="110"/>
        <v>1736083.06</v>
      </c>
    </row>
    <row r="373" spans="1:36" ht="15.95" hidden="1" customHeight="1" thickTop="1" thickBot="1" x14ac:dyDescent="0.25">
      <c r="A373" s="52" t="s">
        <v>83</v>
      </c>
      <c r="B373" s="103">
        <f t="shared" si="108"/>
        <v>28506638.327586208</v>
      </c>
      <c r="C373" s="103">
        <f t="shared" si="109"/>
        <v>0</v>
      </c>
      <c r="D373" s="102"/>
      <c r="E373" s="102"/>
      <c r="F373" s="102">
        <f t="shared" si="111"/>
        <v>0</v>
      </c>
      <c r="G373" s="102"/>
      <c r="H373" s="102"/>
      <c r="I373" s="102">
        <f t="shared" si="112"/>
        <v>0</v>
      </c>
      <c r="J373" s="102"/>
      <c r="K373" s="102"/>
      <c r="L373" s="102">
        <f t="shared" si="113"/>
        <v>0</v>
      </c>
      <c r="M373" s="102"/>
      <c r="N373" s="102"/>
      <c r="O373" s="102">
        <f t="shared" si="114"/>
        <v>0</v>
      </c>
      <c r="P373" s="102"/>
      <c r="Q373" s="102"/>
      <c r="R373" s="102">
        <f t="shared" si="115"/>
        <v>0</v>
      </c>
      <c r="S373" s="102"/>
      <c r="T373" s="102"/>
      <c r="U373" s="102">
        <f t="shared" si="116"/>
        <v>0</v>
      </c>
      <c r="V373" s="102"/>
      <c r="W373" s="102"/>
      <c r="X373" s="102">
        <f t="shared" si="117"/>
        <v>0</v>
      </c>
      <c r="Y373" s="102">
        <v>28506638.327586208</v>
      </c>
      <c r="Z373" s="102"/>
      <c r="AA373" s="102">
        <f t="shared" si="118"/>
        <v>28506638.327586208</v>
      </c>
      <c r="AB373" s="102"/>
      <c r="AC373" s="102"/>
      <c r="AD373" s="102">
        <f t="shared" si="119"/>
        <v>0</v>
      </c>
      <c r="AE373" s="102"/>
      <c r="AF373" s="102"/>
      <c r="AG373" s="102">
        <f t="shared" si="120"/>
        <v>0</v>
      </c>
      <c r="AH373" s="102"/>
      <c r="AI373" s="102"/>
      <c r="AJ373" s="108">
        <f t="shared" si="110"/>
        <v>0</v>
      </c>
    </row>
    <row r="374" spans="1:36" ht="15.95" hidden="1" customHeight="1" thickTop="1" thickBot="1" x14ac:dyDescent="0.25">
      <c r="A374" s="52" t="s">
        <v>124</v>
      </c>
      <c r="B374" s="103">
        <f t="shared" si="108"/>
        <v>85837.959999999992</v>
      </c>
      <c r="C374" s="103">
        <f t="shared" si="109"/>
        <v>18007</v>
      </c>
      <c r="D374" s="102">
        <v>22230.17</v>
      </c>
      <c r="E374" s="102"/>
      <c r="F374" s="102">
        <f t="shared" si="111"/>
        <v>22230.17</v>
      </c>
      <c r="G374" s="102"/>
      <c r="H374" s="102"/>
      <c r="I374" s="102">
        <f t="shared" si="112"/>
        <v>0</v>
      </c>
      <c r="J374" s="102">
        <v>5548.35</v>
      </c>
      <c r="K374" s="102">
        <v>18007</v>
      </c>
      <c r="L374" s="102">
        <f t="shared" si="113"/>
        <v>23555.35</v>
      </c>
      <c r="M374" s="102"/>
      <c r="N374" s="102"/>
      <c r="O374" s="102">
        <f t="shared" si="114"/>
        <v>0</v>
      </c>
      <c r="P374" s="102"/>
      <c r="Q374" s="102"/>
      <c r="R374" s="102">
        <f t="shared" si="115"/>
        <v>0</v>
      </c>
      <c r="S374" s="102"/>
      <c r="T374" s="102"/>
      <c r="U374" s="102">
        <f t="shared" si="116"/>
        <v>0</v>
      </c>
      <c r="V374" s="102"/>
      <c r="W374" s="102"/>
      <c r="X374" s="102">
        <f t="shared" si="117"/>
        <v>0</v>
      </c>
      <c r="Y374" s="102">
        <v>17069.84</v>
      </c>
      <c r="Z374" s="102"/>
      <c r="AA374" s="102">
        <f t="shared" si="118"/>
        <v>17069.84</v>
      </c>
      <c r="AB374" s="102"/>
      <c r="AC374" s="102"/>
      <c r="AD374" s="102">
        <f t="shared" si="119"/>
        <v>0</v>
      </c>
      <c r="AE374" s="102"/>
      <c r="AF374" s="102"/>
      <c r="AG374" s="102">
        <f t="shared" si="120"/>
        <v>0</v>
      </c>
      <c r="AH374" s="102">
        <v>40989.599999999999</v>
      </c>
      <c r="AI374" s="102"/>
      <c r="AJ374" s="108">
        <f t="shared" si="110"/>
        <v>40989.599999999999</v>
      </c>
    </row>
    <row r="375" spans="1:36" ht="15.95" hidden="1" customHeight="1" thickTop="1" thickBot="1" x14ac:dyDescent="0.25">
      <c r="A375" s="52" t="s">
        <v>81</v>
      </c>
      <c r="B375" s="103">
        <f t="shared" si="108"/>
        <v>36934093.043103449</v>
      </c>
      <c r="C375" s="103">
        <f t="shared" si="109"/>
        <v>160558.62</v>
      </c>
      <c r="D375" s="102"/>
      <c r="E375" s="102"/>
      <c r="F375" s="102">
        <f t="shared" si="111"/>
        <v>0</v>
      </c>
      <c r="G375" s="102">
        <v>14720167.301724138</v>
      </c>
      <c r="H375" s="102">
        <v>41668.61</v>
      </c>
      <c r="I375" s="102">
        <f t="shared" si="112"/>
        <v>14761835.911724137</v>
      </c>
      <c r="J375" s="102"/>
      <c r="K375" s="102"/>
      <c r="L375" s="102">
        <f t="shared" si="113"/>
        <v>0</v>
      </c>
      <c r="M375" s="102"/>
      <c r="N375" s="102"/>
      <c r="O375" s="102">
        <f t="shared" si="114"/>
        <v>0</v>
      </c>
      <c r="P375" s="102">
        <v>3439887.6724137939</v>
      </c>
      <c r="Q375" s="102">
        <v>80818.649999999994</v>
      </c>
      <c r="R375" s="102">
        <f t="shared" si="115"/>
        <v>3520706.3224137938</v>
      </c>
      <c r="S375" s="102"/>
      <c r="T375" s="102"/>
      <c r="U375" s="102">
        <f t="shared" si="116"/>
        <v>0</v>
      </c>
      <c r="V375" s="102">
        <v>12933.051724137931</v>
      </c>
      <c r="W375" s="102"/>
      <c r="X375" s="102">
        <f t="shared" si="117"/>
        <v>12933.051724137931</v>
      </c>
      <c r="Y375" s="102">
        <v>16816124.853448275</v>
      </c>
      <c r="Z375" s="102">
        <v>38071.360000000001</v>
      </c>
      <c r="AA375" s="102">
        <f t="shared" si="118"/>
        <v>16854196.213448275</v>
      </c>
      <c r="AB375" s="102"/>
      <c r="AC375" s="102"/>
      <c r="AD375" s="102">
        <f t="shared" si="119"/>
        <v>0</v>
      </c>
      <c r="AE375" s="102">
        <v>946526.43965517241</v>
      </c>
      <c r="AF375" s="102"/>
      <c r="AG375" s="102">
        <f t="shared" si="120"/>
        <v>946526.43965517241</v>
      </c>
      <c r="AH375" s="102">
        <v>998453.72413793113</v>
      </c>
      <c r="AI375" s="102"/>
      <c r="AJ375" s="108">
        <f t="shared" si="110"/>
        <v>998453.72413793113</v>
      </c>
    </row>
    <row r="376" spans="1:36" ht="15.95" hidden="1" customHeight="1" thickTop="1" thickBot="1" x14ac:dyDescent="0.25">
      <c r="A376" s="52" t="s">
        <v>80</v>
      </c>
      <c r="B376" s="103">
        <f t="shared" si="108"/>
        <v>25551166.749999996</v>
      </c>
      <c r="C376" s="103">
        <f t="shared" si="109"/>
        <v>0</v>
      </c>
      <c r="D376" s="102">
        <v>1637.93</v>
      </c>
      <c r="E376" s="102"/>
      <c r="F376" s="102">
        <f t="shared" si="111"/>
        <v>1637.93</v>
      </c>
      <c r="G376" s="102">
        <v>4100984.91</v>
      </c>
      <c r="H376" s="102"/>
      <c r="I376" s="102">
        <f t="shared" si="112"/>
        <v>4100984.91</v>
      </c>
      <c r="J376" s="102"/>
      <c r="K376" s="102"/>
      <c r="L376" s="102">
        <f t="shared" si="113"/>
        <v>0</v>
      </c>
      <c r="M376" s="102"/>
      <c r="N376" s="102"/>
      <c r="O376" s="102">
        <f t="shared" si="114"/>
        <v>0</v>
      </c>
      <c r="P376" s="102">
        <v>2048750.78</v>
      </c>
      <c r="Q376" s="102"/>
      <c r="R376" s="102">
        <f t="shared" si="115"/>
        <v>2048750.78</v>
      </c>
      <c r="S376" s="102">
        <v>181314.72999999998</v>
      </c>
      <c r="T376" s="102"/>
      <c r="U376" s="102">
        <f t="shared" si="116"/>
        <v>181314.72999999998</v>
      </c>
      <c r="V376" s="102">
        <v>23917.02</v>
      </c>
      <c r="W376" s="102"/>
      <c r="X376" s="102">
        <f t="shared" si="117"/>
        <v>23917.02</v>
      </c>
      <c r="Y376" s="102">
        <v>14486569.99</v>
      </c>
      <c r="Z376" s="102"/>
      <c r="AA376" s="102">
        <f t="shared" si="118"/>
        <v>14486569.99</v>
      </c>
      <c r="AB376" s="102"/>
      <c r="AC376" s="102"/>
      <c r="AD376" s="102">
        <f t="shared" si="119"/>
        <v>0</v>
      </c>
      <c r="AE376" s="102">
        <v>707531.99</v>
      </c>
      <c r="AF376" s="102"/>
      <c r="AG376" s="102">
        <f t="shared" si="120"/>
        <v>707531.99</v>
      </c>
      <c r="AH376" s="102">
        <v>4000459.3999999994</v>
      </c>
      <c r="AI376" s="102"/>
      <c r="AJ376" s="108">
        <f t="shared" si="110"/>
        <v>4000459.3999999994</v>
      </c>
    </row>
    <row r="377" spans="1:36" ht="15.95" hidden="1" customHeight="1" thickTop="1" thickBot="1" x14ac:dyDescent="0.25">
      <c r="A377" s="52" t="s">
        <v>103</v>
      </c>
      <c r="B377" s="103">
        <f t="shared" si="108"/>
        <v>62268915.960000001</v>
      </c>
      <c r="C377" s="103">
        <f t="shared" si="109"/>
        <v>0</v>
      </c>
      <c r="D377" s="102"/>
      <c r="E377" s="102"/>
      <c r="F377" s="102">
        <f t="shared" si="111"/>
        <v>0</v>
      </c>
      <c r="G377" s="102">
        <v>13296.55</v>
      </c>
      <c r="H377" s="102"/>
      <c r="I377" s="102">
        <f t="shared" si="112"/>
        <v>13296.55</v>
      </c>
      <c r="J377" s="102"/>
      <c r="K377" s="102"/>
      <c r="L377" s="102">
        <f t="shared" si="113"/>
        <v>0</v>
      </c>
      <c r="M377" s="102"/>
      <c r="N377" s="102"/>
      <c r="O377" s="102">
        <f t="shared" si="114"/>
        <v>0</v>
      </c>
      <c r="P377" s="102">
        <v>190518</v>
      </c>
      <c r="Q377" s="102"/>
      <c r="R377" s="102">
        <f t="shared" si="115"/>
        <v>190518</v>
      </c>
      <c r="S377" s="102">
        <v>20264.55</v>
      </c>
      <c r="T377" s="102"/>
      <c r="U377" s="102">
        <f t="shared" si="116"/>
        <v>20264.55</v>
      </c>
      <c r="V377" s="102">
        <v>410181.62</v>
      </c>
      <c r="W377" s="102"/>
      <c r="X377" s="102">
        <f t="shared" si="117"/>
        <v>410181.62</v>
      </c>
      <c r="Y377" s="102">
        <v>54089418.140000001</v>
      </c>
      <c r="Z377" s="102"/>
      <c r="AA377" s="102">
        <f t="shared" si="118"/>
        <v>54089418.140000001</v>
      </c>
      <c r="AB377" s="102"/>
      <c r="AC377" s="102"/>
      <c r="AD377" s="102">
        <f t="shared" si="119"/>
        <v>0</v>
      </c>
      <c r="AE377" s="102">
        <v>7214230.4200000009</v>
      </c>
      <c r="AF377" s="102"/>
      <c r="AG377" s="102">
        <f t="shared" si="120"/>
        <v>7214230.4200000009</v>
      </c>
      <c r="AH377" s="102">
        <v>331006.68000000005</v>
      </c>
      <c r="AI377" s="102"/>
      <c r="AJ377" s="108">
        <f t="shared" si="110"/>
        <v>331006.68000000005</v>
      </c>
    </row>
    <row r="378" spans="1:36" ht="15.95" hidden="1" customHeight="1" thickTop="1" thickBot="1" x14ac:dyDescent="0.25">
      <c r="A378" s="52" t="s">
        <v>79</v>
      </c>
      <c r="B378" s="103">
        <f t="shared" si="108"/>
        <v>40224959.277241379</v>
      </c>
      <c r="C378" s="103">
        <f t="shared" si="109"/>
        <v>86823621.209999993</v>
      </c>
      <c r="D378" s="102"/>
      <c r="E378" s="102"/>
      <c r="F378" s="102">
        <f t="shared" si="111"/>
        <v>0</v>
      </c>
      <c r="G378" s="102">
        <v>2343856.2586206896</v>
      </c>
      <c r="H378" s="102">
        <v>86492724.329999998</v>
      </c>
      <c r="I378" s="102">
        <f t="shared" si="112"/>
        <v>88836580.588620692</v>
      </c>
      <c r="J378" s="102"/>
      <c r="K378" s="102"/>
      <c r="L378" s="102">
        <f t="shared" si="113"/>
        <v>0</v>
      </c>
      <c r="M378" s="102">
        <v>7055.5517241379312</v>
      </c>
      <c r="N378" s="102">
        <v>157421.6</v>
      </c>
      <c r="O378" s="102">
        <f t="shared" si="114"/>
        <v>164477.15172413795</v>
      </c>
      <c r="P378" s="102">
        <v>5858354.3158620689</v>
      </c>
      <c r="Q378" s="102">
        <v>5908.99</v>
      </c>
      <c r="R378" s="102">
        <f t="shared" si="115"/>
        <v>5864263.3058620691</v>
      </c>
      <c r="S378" s="102">
        <v>1766254.8534482759</v>
      </c>
      <c r="T378" s="102"/>
      <c r="U378" s="102">
        <f t="shared" si="116"/>
        <v>1766254.8534482759</v>
      </c>
      <c r="V378" s="102">
        <v>102760.25862068965</v>
      </c>
      <c r="W378" s="102"/>
      <c r="X378" s="102">
        <f t="shared" si="117"/>
        <v>102760.25862068965</v>
      </c>
      <c r="Y378" s="102">
        <v>19746356.581379313</v>
      </c>
      <c r="Z378" s="102">
        <v>154516.29</v>
      </c>
      <c r="AA378" s="102">
        <f t="shared" si="118"/>
        <v>19900872.871379312</v>
      </c>
      <c r="AB378" s="102"/>
      <c r="AC378" s="102"/>
      <c r="AD378" s="102">
        <f t="shared" si="119"/>
        <v>0</v>
      </c>
      <c r="AE378" s="102">
        <v>8168703.4913793094</v>
      </c>
      <c r="AF378" s="102"/>
      <c r="AG378" s="102">
        <f t="shared" si="120"/>
        <v>8168703.4913793094</v>
      </c>
      <c r="AH378" s="102">
        <v>2231617.9662068966</v>
      </c>
      <c r="AI378" s="102">
        <v>13050</v>
      </c>
      <c r="AJ378" s="108">
        <f t="shared" si="110"/>
        <v>2244667.9662068966</v>
      </c>
    </row>
    <row r="379" spans="1:36" ht="15.95" hidden="1" customHeight="1" thickTop="1" thickBot="1" x14ac:dyDescent="0.25">
      <c r="A379" s="52" t="s">
        <v>84</v>
      </c>
      <c r="B379" s="103">
        <f t="shared" si="108"/>
        <v>0</v>
      </c>
      <c r="C379" s="103">
        <f t="shared" si="109"/>
        <v>0</v>
      </c>
      <c r="D379" s="102"/>
      <c r="E379" s="102"/>
      <c r="F379" s="102">
        <f t="shared" si="111"/>
        <v>0</v>
      </c>
      <c r="G379" s="102"/>
      <c r="H379" s="102"/>
      <c r="I379" s="102">
        <f t="shared" si="112"/>
        <v>0</v>
      </c>
      <c r="J379" s="102"/>
      <c r="K379" s="102"/>
      <c r="L379" s="102">
        <f t="shared" si="113"/>
        <v>0</v>
      </c>
      <c r="M379" s="102"/>
      <c r="N379" s="102"/>
      <c r="O379" s="102">
        <f t="shared" si="114"/>
        <v>0</v>
      </c>
      <c r="P379" s="102"/>
      <c r="Q379" s="102"/>
      <c r="R379" s="102">
        <f t="shared" si="115"/>
        <v>0</v>
      </c>
      <c r="S379" s="102"/>
      <c r="T379" s="102"/>
      <c r="U379" s="102">
        <f t="shared" si="116"/>
        <v>0</v>
      </c>
      <c r="V379" s="102"/>
      <c r="W379" s="102"/>
      <c r="X379" s="102">
        <f t="shared" si="117"/>
        <v>0</v>
      </c>
      <c r="Y379" s="102"/>
      <c r="Z379" s="102"/>
      <c r="AA379" s="102">
        <f t="shared" si="118"/>
        <v>0</v>
      </c>
      <c r="AB379" s="102"/>
      <c r="AC379" s="102"/>
      <c r="AD379" s="102">
        <f t="shared" si="119"/>
        <v>0</v>
      </c>
      <c r="AE379" s="102"/>
      <c r="AF379" s="102"/>
      <c r="AG379" s="102">
        <f t="shared" si="120"/>
        <v>0</v>
      </c>
      <c r="AH379" s="102"/>
      <c r="AI379" s="102"/>
      <c r="AJ379" s="108">
        <f t="shared" si="110"/>
        <v>0</v>
      </c>
    </row>
    <row r="380" spans="1:36" ht="15.95" hidden="1" customHeight="1" thickTop="1" thickBot="1" x14ac:dyDescent="0.25">
      <c r="A380" s="52" t="s">
        <v>97</v>
      </c>
      <c r="B380" s="103">
        <f t="shared" si="108"/>
        <v>81030.146551724145</v>
      </c>
      <c r="C380" s="103">
        <f t="shared" si="109"/>
        <v>32608747.710000001</v>
      </c>
      <c r="D380" s="102"/>
      <c r="E380" s="102"/>
      <c r="F380" s="102">
        <f t="shared" si="111"/>
        <v>0</v>
      </c>
      <c r="G380" s="102">
        <v>81030.146551724145</v>
      </c>
      <c r="H380" s="102"/>
      <c r="I380" s="102">
        <f t="shared" si="112"/>
        <v>81030.146551724145</v>
      </c>
      <c r="J380" s="102"/>
      <c r="K380" s="102">
        <v>32608747.710000001</v>
      </c>
      <c r="L380" s="102">
        <f t="shared" si="113"/>
        <v>32608747.710000001</v>
      </c>
      <c r="M380" s="102"/>
      <c r="N380" s="102"/>
      <c r="O380" s="102">
        <f t="shared" si="114"/>
        <v>0</v>
      </c>
      <c r="P380" s="102"/>
      <c r="Q380" s="102"/>
      <c r="R380" s="102">
        <f t="shared" si="115"/>
        <v>0</v>
      </c>
      <c r="S380" s="102"/>
      <c r="T380" s="102"/>
      <c r="U380" s="102">
        <f t="shared" si="116"/>
        <v>0</v>
      </c>
      <c r="V380" s="102"/>
      <c r="W380" s="102"/>
      <c r="X380" s="102">
        <f t="shared" si="117"/>
        <v>0</v>
      </c>
      <c r="Y380" s="102"/>
      <c r="Z380" s="102"/>
      <c r="AA380" s="102">
        <f t="shared" si="118"/>
        <v>0</v>
      </c>
      <c r="AB380" s="102"/>
      <c r="AC380" s="102"/>
      <c r="AD380" s="102">
        <f t="shared" si="119"/>
        <v>0</v>
      </c>
      <c r="AE380" s="102"/>
      <c r="AF380" s="102"/>
      <c r="AG380" s="102">
        <f t="shared" si="120"/>
        <v>0</v>
      </c>
      <c r="AH380" s="102"/>
      <c r="AI380" s="102"/>
      <c r="AJ380" s="108">
        <f t="shared" si="110"/>
        <v>0</v>
      </c>
    </row>
    <row r="381" spans="1:36" ht="15.95" hidden="1" customHeight="1" thickTop="1" thickBot="1" x14ac:dyDescent="0.25">
      <c r="A381" s="52" t="s">
        <v>89</v>
      </c>
      <c r="B381" s="103">
        <f t="shared" si="108"/>
        <v>4336951.3620689651</v>
      </c>
      <c r="C381" s="103">
        <f t="shared" si="109"/>
        <v>79230</v>
      </c>
      <c r="D381" s="102">
        <v>143443.93103448275</v>
      </c>
      <c r="E381" s="102"/>
      <c r="F381" s="102">
        <f t="shared" si="111"/>
        <v>143443.93103448275</v>
      </c>
      <c r="G381" s="102">
        <v>372672.31896551728</v>
      </c>
      <c r="H381" s="102"/>
      <c r="I381" s="102">
        <f t="shared" si="112"/>
        <v>372672.31896551728</v>
      </c>
      <c r="J381" s="102"/>
      <c r="K381" s="102">
        <v>79230</v>
      </c>
      <c r="L381" s="102">
        <f t="shared" si="113"/>
        <v>79230</v>
      </c>
      <c r="M381" s="102"/>
      <c r="N381" s="102"/>
      <c r="O381" s="102">
        <f t="shared" si="114"/>
        <v>0</v>
      </c>
      <c r="P381" s="102">
        <v>73000.655172413797</v>
      </c>
      <c r="Q381" s="102"/>
      <c r="R381" s="102">
        <f t="shared" si="115"/>
        <v>73000.655172413797</v>
      </c>
      <c r="S381" s="102"/>
      <c r="T381" s="102"/>
      <c r="U381" s="102">
        <f t="shared" si="116"/>
        <v>0</v>
      </c>
      <c r="V381" s="102"/>
      <c r="W381" s="102"/>
      <c r="X381" s="102">
        <f t="shared" si="117"/>
        <v>0</v>
      </c>
      <c r="Y381" s="102">
        <v>3441004.0775862071</v>
      </c>
      <c r="Z381" s="102"/>
      <c r="AA381" s="102">
        <f t="shared" si="118"/>
        <v>3441004.0775862071</v>
      </c>
      <c r="AB381" s="102"/>
      <c r="AC381" s="102"/>
      <c r="AD381" s="102">
        <f t="shared" si="119"/>
        <v>0</v>
      </c>
      <c r="AE381" s="102">
        <v>248985.79310344829</v>
      </c>
      <c r="AF381" s="102"/>
      <c r="AG381" s="102">
        <f t="shared" si="120"/>
        <v>248985.79310344829</v>
      </c>
      <c r="AH381" s="102">
        <v>57844.586206896551</v>
      </c>
      <c r="AI381" s="102"/>
      <c r="AJ381" s="108">
        <f t="shared" si="110"/>
        <v>57844.586206896551</v>
      </c>
    </row>
    <row r="382" spans="1:36" ht="15.95" hidden="1" customHeight="1" thickTop="1" thickBot="1" x14ac:dyDescent="0.25">
      <c r="A382" s="52" t="s">
        <v>98</v>
      </c>
      <c r="B382" s="103">
        <f t="shared" si="108"/>
        <v>60633342.637930602</v>
      </c>
      <c r="C382" s="103">
        <f t="shared" si="109"/>
        <v>157160.1</v>
      </c>
      <c r="D382" s="102">
        <v>44834.767241379304</v>
      </c>
      <c r="E382" s="102"/>
      <c r="F382" s="102">
        <f t="shared" si="111"/>
        <v>44834.767241379304</v>
      </c>
      <c r="G382" s="102">
        <v>27191.46551724138</v>
      </c>
      <c r="H382" s="102"/>
      <c r="I382" s="102">
        <f t="shared" si="112"/>
        <v>27191.46551724138</v>
      </c>
      <c r="J382" s="102"/>
      <c r="K382" s="102"/>
      <c r="L382" s="102">
        <f t="shared" si="113"/>
        <v>0</v>
      </c>
      <c r="M382" s="102">
        <v>2929.7844827586209</v>
      </c>
      <c r="N382" s="102"/>
      <c r="O382" s="102">
        <f t="shared" si="114"/>
        <v>2929.7844827586209</v>
      </c>
      <c r="P382" s="102">
        <v>511804.37068965525</v>
      </c>
      <c r="Q382" s="102"/>
      <c r="R382" s="102">
        <f t="shared" si="115"/>
        <v>511804.37068965525</v>
      </c>
      <c r="S382" s="102">
        <v>7845.1293103448288</v>
      </c>
      <c r="T382" s="102"/>
      <c r="U382" s="102">
        <f t="shared" si="116"/>
        <v>7845.1293103448288</v>
      </c>
      <c r="V382" s="102">
        <v>40408.982758620696</v>
      </c>
      <c r="W382" s="102"/>
      <c r="X382" s="102">
        <f t="shared" si="117"/>
        <v>40408.982758620696</v>
      </c>
      <c r="Y382" s="102">
        <v>39643489.784482673</v>
      </c>
      <c r="Z382" s="102">
        <v>34337.68</v>
      </c>
      <c r="AA382" s="102">
        <f t="shared" si="118"/>
        <v>39677827.464482673</v>
      </c>
      <c r="AB382" s="102"/>
      <c r="AC382" s="102"/>
      <c r="AD382" s="102">
        <f t="shared" si="119"/>
        <v>0</v>
      </c>
      <c r="AE382" s="102">
        <v>18354501.672413446</v>
      </c>
      <c r="AF382" s="102">
        <v>121172.42</v>
      </c>
      <c r="AG382" s="102">
        <f t="shared" si="120"/>
        <v>18475674.092413448</v>
      </c>
      <c r="AH382" s="102">
        <v>2000336.681034483</v>
      </c>
      <c r="AI382" s="102">
        <v>1650</v>
      </c>
      <c r="AJ382" s="108">
        <f t="shared" si="110"/>
        <v>2001986.681034483</v>
      </c>
    </row>
    <row r="383" spans="1:36" ht="15.95" hidden="1" customHeight="1" thickTop="1" thickBot="1" x14ac:dyDescent="0.25">
      <c r="A383" s="51" t="s">
        <v>111</v>
      </c>
      <c r="B383" s="103">
        <f t="shared" si="108"/>
        <v>39529761.698275872</v>
      </c>
      <c r="C383" s="103">
        <f t="shared" si="109"/>
        <v>0</v>
      </c>
      <c r="D383" s="102">
        <v>4174.7068965517246</v>
      </c>
      <c r="E383" s="102"/>
      <c r="F383" s="102">
        <f t="shared" si="111"/>
        <v>4174.7068965517246</v>
      </c>
      <c r="G383" s="102">
        <v>361874.96551724145</v>
      </c>
      <c r="H383" s="102"/>
      <c r="I383" s="102">
        <f t="shared" si="112"/>
        <v>361874.96551724145</v>
      </c>
      <c r="J383" s="102"/>
      <c r="K383" s="102"/>
      <c r="L383" s="102">
        <f t="shared" si="113"/>
        <v>0</v>
      </c>
      <c r="M383" s="102"/>
      <c r="N383" s="102"/>
      <c r="O383" s="102">
        <f t="shared" si="114"/>
        <v>0</v>
      </c>
      <c r="P383" s="102">
        <v>822794.60344827594</v>
      </c>
      <c r="Q383" s="102"/>
      <c r="R383" s="102">
        <f t="shared" si="115"/>
        <v>822794.60344827594</v>
      </c>
      <c r="S383" s="102">
        <v>21206.896551724138</v>
      </c>
      <c r="T383" s="102"/>
      <c r="U383" s="102">
        <f t="shared" si="116"/>
        <v>21206.896551724138</v>
      </c>
      <c r="V383" s="102"/>
      <c r="W383" s="102"/>
      <c r="X383" s="102">
        <f t="shared" si="117"/>
        <v>0</v>
      </c>
      <c r="Y383" s="102">
        <v>38187490.215517245</v>
      </c>
      <c r="Z383" s="102"/>
      <c r="AA383" s="102">
        <f t="shared" si="118"/>
        <v>38187490.215517245</v>
      </c>
      <c r="AB383" s="102"/>
      <c r="AC383" s="102"/>
      <c r="AD383" s="102">
        <f t="shared" si="119"/>
        <v>0</v>
      </c>
      <c r="AE383" s="102"/>
      <c r="AF383" s="102"/>
      <c r="AG383" s="102">
        <f t="shared" si="120"/>
        <v>0</v>
      </c>
      <c r="AH383" s="102">
        <v>132220.31034482759</v>
      </c>
      <c r="AI383" s="102"/>
      <c r="AJ383" s="108">
        <f t="shared" si="110"/>
        <v>132220.31034482759</v>
      </c>
    </row>
    <row r="384" spans="1:36" ht="15.95" hidden="1" customHeight="1" thickTop="1" thickBot="1" x14ac:dyDescent="0.25">
      <c r="A384" s="52" t="s">
        <v>102</v>
      </c>
      <c r="B384" s="103">
        <f t="shared" si="108"/>
        <v>0</v>
      </c>
      <c r="C384" s="103">
        <f t="shared" si="109"/>
        <v>0</v>
      </c>
      <c r="D384" s="102"/>
      <c r="E384" s="102"/>
      <c r="F384" s="102">
        <f t="shared" si="111"/>
        <v>0</v>
      </c>
      <c r="G384" s="102"/>
      <c r="H384" s="102"/>
      <c r="I384" s="102">
        <f t="shared" si="112"/>
        <v>0</v>
      </c>
      <c r="J384" s="102"/>
      <c r="K384" s="102"/>
      <c r="L384" s="102">
        <f t="shared" si="113"/>
        <v>0</v>
      </c>
      <c r="M384" s="102"/>
      <c r="N384" s="102"/>
      <c r="O384" s="102">
        <f t="shared" si="114"/>
        <v>0</v>
      </c>
      <c r="P384" s="102"/>
      <c r="Q384" s="102"/>
      <c r="R384" s="102">
        <f t="shared" si="115"/>
        <v>0</v>
      </c>
      <c r="S384" s="102"/>
      <c r="T384" s="102"/>
      <c r="U384" s="102">
        <f t="shared" si="116"/>
        <v>0</v>
      </c>
      <c r="V384" s="102"/>
      <c r="W384" s="102"/>
      <c r="X384" s="102">
        <f t="shared" si="117"/>
        <v>0</v>
      </c>
      <c r="Y384" s="102"/>
      <c r="Z384" s="102"/>
      <c r="AA384" s="102">
        <f t="shared" si="118"/>
        <v>0</v>
      </c>
      <c r="AB384" s="102"/>
      <c r="AC384" s="102"/>
      <c r="AD384" s="102">
        <f t="shared" si="119"/>
        <v>0</v>
      </c>
      <c r="AE384" s="102"/>
      <c r="AF384" s="102"/>
      <c r="AG384" s="102">
        <f t="shared" si="120"/>
        <v>0</v>
      </c>
      <c r="AH384" s="102"/>
      <c r="AI384" s="102"/>
      <c r="AJ384" s="108">
        <f t="shared" si="110"/>
        <v>0</v>
      </c>
    </row>
    <row r="385" spans="1:38" ht="15.95" hidden="1" customHeight="1" thickTop="1" thickBot="1" x14ac:dyDescent="0.25">
      <c r="A385" s="52" t="s">
        <v>82</v>
      </c>
      <c r="B385" s="103">
        <f t="shared" si="108"/>
        <v>6966892.9827586217</v>
      </c>
      <c r="C385" s="103">
        <f t="shared" si="109"/>
        <v>0</v>
      </c>
      <c r="D385" s="102"/>
      <c r="E385" s="102"/>
      <c r="F385" s="102">
        <f t="shared" si="111"/>
        <v>0</v>
      </c>
      <c r="G385" s="102"/>
      <c r="H385" s="102"/>
      <c r="I385" s="102">
        <f t="shared" si="112"/>
        <v>0</v>
      </c>
      <c r="J385" s="102"/>
      <c r="K385" s="102"/>
      <c r="L385" s="102">
        <f t="shared" si="113"/>
        <v>0</v>
      </c>
      <c r="M385" s="102"/>
      <c r="N385" s="102"/>
      <c r="O385" s="102">
        <f t="shared" si="114"/>
        <v>0</v>
      </c>
      <c r="P385" s="102"/>
      <c r="Q385" s="102"/>
      <c r="R385" s="102">
        <f t="shared" si="115"/>
        <v>0</v>
      </c>
      <c r="S385" s="102"/>
      <c r="T385" s="102"/>
      <c r="U385" s="102">
        <f t="shared" si="116"/>
        <v>0</v>
      </c>
      <c r="V385" s="102"/>
      <c r="W385" s="102"/>
      <c r="X385" s="102">
        <f t="shared" si="117"/>
        <v>0</v>
      </c>
      <c r="Y385" s="102">
        <v>6966892.9827586217</v>
      </c>
      <c r="Z385" s="102"/>
      <c r="AA385" s="102">
        <f t="shared" si="118"/>
        <v>6966892.9827586217</v>
      </c>
      <c r="AB385" s="102"/>
      <c r="AC385" s="102"/>
      <c r="AD385" s="102">
        <f t="shared" si="119"/>
        <v>0</v>
      </c>
      <c r="AE385" s="102"/>
      <c r="AF385" s="102"/>
      <c r="AG385" s="102">
        <f t="shared" si="120"/>
        <v>0</v>
      </c>
      <c r="AH385" s="102"/>
      <c r="AI385" s="102"/>
      <c r="AJ385" s="108">
        <f t="shared" si="110"/>
        <v>0</v>
      </c>
    </row>
    <row r="386" spans="1:38" ht="15.95" hidden="1" customHeight="1" thickTop="1" thickBot="1" x14ac:dyDescent="0.25">
      <c r="A386" s="52" t="s">
        <v>101</v>
      </c>
      <c r="B386" s="103">
        <f t="shared" si="108"/>
        <v>0</v>
      </c>
      <c r="C386" s="103">
        <f t="shared" si="109"/>
        <v>0</v>
      </c>
      <c r="D386" s="102"/>
      <c r="E386" s="102"/>
      <c r="F386" s="102">
        <f t="shared" si="111"/>
        <v>0</v>
      </c>
      <c r="G386" s="102"/>
      <c r="H386" s="102"/>
      <c r="I386" s="102">
        <f t="shared" si="112"/>
        <v>0</v>
      </c>
      <c r="J386" s="102"/>
      <c r="K386" s="102"/>
      <c r="L386" s="102">
        <f t="shared" si="113"/>
        <v>0</v>
      </c>
      <c r="M386" s="102"/>
      <c r="N386" s="102"/>
      <c r="O386" s="102">
        <f t="shared" si="114"/>
        <v>0</v>
      </c>
      <c r="P386" s="102"/>
      <c r="Q386" s="102"/>
      <c r="R386" s="102">
        <f t="shared" si="115"/>
        <v>0</v>
      </c>
      <c r="S386" s="102"/>
      <c r="T386" s="102"/>
      <c r="U386" s="102">
        <f t="shared" si="116"/>
        <v>0</v>
      </c>
      <c r="V386" s="102"/>
      <c r="W386" s="102"/>
      <c r="X386" s="102">
        <f t="shared" si="117"/>
        <v>0</v>
      </c>
      <c r="Y386" s="102"/>
      <c r="Z386" s="102"/>
      <c r="AA386" s="102">
        <f t="shared" si="118"/>
        <v>0</v>
      </c>
      <c r="AB386" s="102"/>
      <c r="AC386" s="102"/>
      <c r="AD386" s="102">
        <f t="shared" si="119"/>
        <v>0</v>
      </c>
      <c r="AE386" s="102"/>
      <c r="AF386" s="102"/>
      <c r="AG386" s="102">
        <f t="shared" si="120"/>
        <v>0</v>
      </c>
      <c r="AH386" s="102"/>
      <c r="AI386" s="102"/>
      <c r="AJ386" s="108">
        <f t="shared" si="110"/>
        <v>0</v>
      </c>
    </row>
    <row r="387" spans="1:38" ht="15.95" hidden="1" customHeight="1" thickTop="1" thickBot="1" x14ac:dyDescent="0.25">
      <c r="A387" s="52" t="s">
        <v>110</v>
      </c>
      <c r="B387" s="103">
        <f t="shared" si="108"/>
        <v>43049854.550000004</v>
      </c>
      <c r="C387" s="103">
        <f t="shared" si="109"/>
        <v>1094925.7000000002</v>
      </c>
      <c r="D387" s="102">
        <v>229719.5</v>
      </c>
      <c r="E387" s="102"/>
      <c r="F387" s="102">
        <f t="shared" si="111"/>
        <v>229719.5</v>
      </c>
      <c r="G387" s="102">
        <v>1414727.38</v>
      </c>
      <c r="H387" s="102"/>
      <c r="I387" s="102">
        <f t="shared" si="112"/>
        <v>1414727.38</v>
      </c>
      <c r="J387" s="102"/>
      <c r="K387" s="102"/>
      <c r="L387" s="102">
        <f t="shared" si="113"/>
        <v>0</v>
      </c>
      <c r="M387" s="102">
        <v>-354339.06</v>
      </c>
      <c r="N387" s="102"/>
      <c r="O387" s="102">
        <f t="shared" si="114"/>
        <v>-354339.06</v>
      </c>
      <c r="P387" s="102">
        <v>16510125.27</v>
      </c>
      <c r="Q387" s="102">
        <v>1015646.8300000001</v>
      </c>
      <c r="R387" s="102">
        <f t="shared" si="115"/>
        <v>17525772.100000001</v>
      </c>
      <c r="S387" s="102">
        <v>17338.560000000001</v>
      </c>
      <c r="T387" s="102"/>
      <c r="U387" s="102">
        <f t="shared" si="116"/>
        <v>17338.560000000001</v>
      </c>
      <c r="V387" s="102">
        <v>502719</v>
      </c>
      <c r="W387" s="102"/>
      <c r="X387" s="102">
        <f t="shared" si="117"/>
        <v>502719</v>
      </c>
      <c r="Y387" s="102">
        <v>22818333.629999999</v>
      </c>
      <c r="Z387" s="102">
        <v>2859.68</v>
      </c>
      <c r="AA387" s="102">
        <f t="shared" si="118"/>
        <v>22821193.309999999</v>
      </c>
      <c r="AB387" s="102"/>
      <c r="AC387" s="102"/>
      <c r="AD387" s="102">
        <f t="shared" si="119"/>
        <v>0</v>
      </c>
      <c r="AE387" s="102">
        <v>137616.32000000001</v>
      </c>
      <c r="AF387" s="102">
        <v>28575.65</v>
      </c>
      <c r="AG387" s="102">
        <f t="shared" si="120"/>
        <v>166191.97</v>
      </c>
      <c r="AH387" s="102">
        <v>1773613.95</v>
      </c>
      <c r="AI387" s="102">
        <v>47843.54</v>
      </c>
      <c r="AJ387" s="108">
        <f t="shared" si="110"/>
        <v>1821457.49</v>
      </c>
    </row>
    <row r="388" spans="1:38" ht="15.95" hidden="1" customHeight="1" thickTop="1" thickBot="1" x14ac:dyDescent="0.25">
      <c r="A388" s="52" t="s">
        <v>112</v>
      </c>
      <c r="B388" s="103">
        <f t="shared" si="108"/>
        <v>89900811.820000008</v>
      </c>
      <c r="C388" s="103">
        <f t="shared" si="109"/>
        <v>942670149.1500001</v>
      </c>
      <c r="D388" s="102">
        <v>3190596.07</v>
      </c>
      <c r="E388" s="102">
        <v>0.01</v>
      </c>
      <c r="F388" s="102">
        <f t="shared" si="111"/>
        <v>3190596.0799999996</v>
      </c>
      <c r="G388" s="102">
        <v>27317844.370000001</v>
      </c>
      <c r="H388" s="102">
        <v>1912065.3399999999</v>
      </c>
      <c r="I388" s="102">
        <f t="shared" si="112"/>
        <v>29229909.710000001</v>
      </c>
      <c r="J388" s="102"/>
      <c r="K388" s="102">
        <v>937556601.33000004</v>
      </c>
      <c r="L388" s="102">
        <f t="shared" si="113"/>
        <v>937556601.33000004</v>
      </c>
      <c r="M388" s="102">
        <v>1281324.0900000001</v>
      </c>
      <c r="N388" s="102"/>
      <c r="O388" s="102">
        <f t="shared" si="114"/>
        <v>1281324.0900000001</v>
      </c>
      <c r="P388" s="102">
        <v>20170466</v>
      </c>
      <c r="Q388" s="102">
        <v>967997.39</v>
      </c>
      <c r="R388" s="102">
        <f t="shared" si="115"/>
        <v>21138463.390000001</v>
      </c>
      <c r="S388" s="102">
        <v>60618.86</v>
      </c>
      <c r="T388" s="102"/>
      <c r="U388" s="102">
        <f t="shared" si="116"/>
        <v>60618.86</v>
      </c>
      <c r="V388" s="102">
        <v>196725.99</v>
      </c>
      <c r="W388" s="102"/>
      <c r="X388" s="102">
        <f t="shared" si="117"/>
        <v>196725.99</v>
      </c>
      <c r="Y388" s="102">
        <v>35092050.460000001</v>
      </c>
      <c r="Z388" s="102">
        <v>2.88</v>
      </c>
      <c r="AA388" s="102">
        <f t="shared" si="118"/>
        <v>35092053.340000004</v>
      </c>
      <c r="AB388" s="102"/>
      <c r="AC388" s="102"/>
      <c r="AD388" s="102">
        <f t="shared" si="119"/>
        <v>0</v>
      </c>
      <c r="AE388" s="102">
        <v>790615.64999999991</v>
      </c>
      <c r="AF388" s="102">
        <v>61425.38</v>
      </c>
      <c r="AG388" s="102">
        <f t="shared" si="120"/>
        <v>852041.02999999991</v>
      </c>
      <c r="AH388" s="102">
        <v>1800570.33</v>
      </c>
      <c r="AI388" s="102">
        <v>2172056.8200000003</v>
      </c>
      <c r="AJ388" s="108">
        <f t="shared" si="110"/>
        <v>3972627.1500000004</v>
      </c>
    </row>
    <row r="389" spans="1:38" ht="15.95" hidden="1" customHeight="1" thickTop="1" thickBot="1" x14ac:dyDescent="0.25">
      <c r="A389" s="52" t="s">
        <v>115</v>
      </c>
      <c r="B389" s="103">
        <f t="shared" si="108"/>
        <v>21023930.643399999</v>
      </c>
      <c r="C389" s="103">
        <f t="shared" si="109"/>
        <v>14662285.031599998</v>
      </c>
      <c r="D389" s="102"/>
      <c r="E389" s="102"/>
      <c r="F389" s="102">
        <f t="shared" si="111"/>
        <v>0</v>
      </c>
      <c r="G389" s="102">
        <v>43948.939999999478</v>
      </c>
      <c r="H389" s="102">
        <v>10315831.23</v>
      </c>
      <c r="I389" s="102">
        <f t="shared" si="112"/>
        <v>10359780.17</v>
      </c>
      <c r="J389" s="102"/>
      <c r="K389" s="102">
        <v>4307688.7799999984</v>
      </c>
      <c r="L389" s="102">
        <f t="shared" si="113"/>
        <v>4307688.7799999984</v>
      </c>
      <c r="M389" s="102">
        <v>30925.39</v>
      </c>
      <c r="N389" s="102"/>
      <c r="O389" s="102">
        <f t="shared" si="114"/>
        <v>30925.39</v>
      </c>
      <c r="P389" s="102">
        <v>1415364.4</v>
      </c>
      <c r="Q389" s="102">
        <v>0.01</v>
      </c>
      <c r="R389" s="102">
        <f t="shared" si="115"/>
        <v>1415364.41</v>
      </c>
      <c r="S389" s="102">
        <v>1742941.32</v>
      </c>
      <c r="T389" s="102"/>
      <c r="U389" s="102">
        <f t="shared" si="116"/>
        <v>1742941.32</v>
      </c>
      <c r="V389" s="102">
        <v>5696060.7299999995</v>
      </c>
      <c r="W389" s="102"/>
      <c r="X389" s="102">
        <f t="shared" si="117"/>
        <v>5696060.7299999995</v>
      </c>
      <c r="Y389" s="102">
        <v>11079132.813399998</v>
      </c>
      <c r="Z389" s="102">
        <v>38765.011599999998</v>
      </c>
      <c r="AA389" s="102">
        <f t="shared" si="118"/>
        <v>11117897.824999999</v>
      </c>
      <c r="AB389" s="102"/>
      <c r="AC389" s="102"/>
      <c r="AD389" s="102">
        <f t="shared" si="119"/>
        <v>0</v>
      </c>
      <c r="AE389" s="102">
        <v>102563.21</v>
      </c>
      <c r="AF389" s="102"/>
      <c r="AG389" s="102">
        <f t="shared" si="120"/>
        <v>102563.21</v>
      </c>
      <c r="AH389" s="102">
        <v>912993.84000000008</v>
      </c>
      <c r="AI389" s="102"/>
      <c r="AJ389" s="108">
        <f t="shared" si="110"/>
        <v>912993.84000000008</v>
      </c>
    </row>
    <row r="390" spans="1:38" ht="15.95" hidden="1" customHeight="1" thickTop="1" thickBot="1" x14ac:dyDescent="0.25">
      <c r="A390" s="52" t="s">
        <v>119</v>
      </c>
      <c r="B390" s="103">
        <f t="shared" si="108"/>
        <v>15128789.327586206</v>
      </c>
      <c r="C390" s="103">
        <f t="shared" si="109"/>
        <v>471260</v>
      </c>
      <c r="D390" s="102"/>
      <c r="E390" s="102"/>
      <c r="F390" s="102">
        <f t="shared" si="111"/>
        <v>0</v>
      </c>
      <c r="G390" s="102">
        <v>498154.00000000006</v>
      </c>
      <c r="H390" s="102"/>
      <c r="I390" s="102">
        <f t="shared" si="112"/>
        <v>498154.00000000006</v>
      </c>
      <c r="J390" s="102"/>
      <c r="K390" s="102">
        <v>471260</v>
      </c>
      <c r="L390" s="102">
        <f t="shared" si="113"/>
        <v>471260</v>
      </c>
      <c r="M390" s="102"/>
      <c r="N390" s="102"/>
      <c r="O390" s="102">
        <f t="shared" si="114"/>
        <v>0</v>
      </c>
      <c r="P390" s="102">
        <v>131248.01724137933</v>
      </c>
      <c r="Q390" s="102"/>
      <c r="R390" s="102">
        <f t="shared" si="115"/>
        <v>131248.01724137933</v>
      </c>
      <c r="S390" s="102">
        <v>11249.801724137933</v>
      </c>
      <c r="T390" s="102"/>
      <c r="U390" s="102">
        <f t="shared" si="116"/>
        <v>11249.801724137933</v>
      </c>
      <c r="V390" s="102">
        <v>153292.87068965519</v>
      </c>
      <c r="W390" s="102"/>
      <c r="X390" s="102">
        <f t="shared" si="117"/>
        <v>153292.87068965519</v>
      </c>
      <c r="Y390" s="102">
        <v>9081268.2672413792</v>
      </c>
      <c r="Z390" s="102"/>
      <c r="AA390" s="102">
        <f t="shared" si="118"/>
        <v>9081268.2672413792</v>
      </c>
      <c r="AB390" s="102"/>
      <c r="AC390" s="102"/>
      <c r="AD390" s="102">
        <f t="shared" si="119"/>
        <v>0</v>
      </c>
      <c r="AE390" s="102">
        <v>5104168.25</v>
      </c>
      <c r="AF390" s="102"/>
      <c r="AG390" s="102">
        <f t="shared" si="120"/>
        <v>5104168.25</v>
      </c>
      <c r="AH390" s="102">
        <v>149408.12068965519</v>
      </c>
      <c r="AI390" s="102"/>
      <c r="AJ390" s="108">
        <f t="shared" si="110"/>
        <v>149408.12068965519</v>
      </c>
    </row>
    <row r="391" spans="1:38" ht="15.95" hidden="1" customHeight="1" thickTop="1" thickBot="1" x14ac:dyDescent="0.25">
      <c r="A391" s="52" t="s">
        <v>99</v>
      </c>
      <c r="B391" s="103">
        <f t="shared" si="108"/>
        <v>0</v>
      </c>
      <c r="C391" s="103">
        <f t="shared" si="109"/>
        <v>0</v>
      </c>
      <c r="D391" s="102"/>
      <c r="E391" s="102"/>
      <c r="F391" s="102">
        <f t="shared" si="111"/>
        <v>0</v>
      </c>
      <c r="G391" s="102"/>
      <c r="H391" s="102"/>
      <c r="I391" s="102">
        <f t="shared" si="112"/>
        <v>0</v>
      </c>
      <c r="J391" s="102"/>
      <c r="K391" s="102"/>
      <c r="L391" s="102">
        <f t="shared" si="113"/>
        <v>0</v>
      </c>
      <c r="M391" s="102"/>
      <c r="N391" s="102"/>
      <c r="O391" s="102">
        <f t="shared" si="114"/>
        <v>0</v>
      </c>
      <c r="P391" s="102"/>
      <c r="Q391" s="102"/>
      <c r="R391" s="102">
        <f t="shared" si="115"/>
        <v>0</v>
      </c>
      <c r="S391" s="102"/>
      <c r="T391" s="102"/>
      <c r="U391" s="102">
        <f t="shared" si="116"/>
        <v>0</v>
      </c>
      <c r="V391" s="102"/>
      <c r="W391" s="102"/>
      <c r="X391" s="102">
        <f t="shared" si="117"/>
        <v>0</v>
      </c>
      <c r="Y391" s="102"/>
      <c r="Z391" s="102"/>
      <c r="AA391" s="102">
        <f t="shared" si="118"/>
        <v>0</v>
      </c>
      <c r="AB391" s="102"/>
      <c r="AC391" s="102"/>
      <c r="AD391" s="102">
        <f t="shared" si="119"/>
        <v>0</v>
      </c>
      <c r="AE391" s="102"/>
      <c r="AF391" s="102"/>
      <c r="AG391" s="102">
        <f t="shared" si="120"/>
        <v>0</v>
      </c>
      <c r="AH391" s="102"/>
      <c r="AI391" s="102"/>
      <c r="AJ391" s="108">
        <f t="shared" si="110"/>
        <v>0</v>
      </c>
    </row>
    <row r="392" spans="1:38" ht="15.95" hidden="1" customHeight="1" thickTop="1" thickBot="1" x14ac:dyDescent="0.25">
      <c r="A392" s="51" t="s">
        <v>105</v>
      </c>
      <c r="B392" s="103">
        <f t="shared" si="108"/>
        <v>0</v>
      </c>
      <c r="C392" s="103">
        <f t="shared" si="109"/>
        <v>21445884.379999999</v>
      </c>
      <c r="D392" s="102"/>
      <c r="E392" s="102"/>
      <c r="F392" s="102">
        <f t="shared" si="111"/>
        <v>0</v>
      </c>
      <c r="G392" s="102"/>
      <c r="H392" s="102"/>
      <c r="I392" s="102">
        <f t="shared" si="112"/>
        <v>0</v>
      </c>
      <c r="J392" s="102"/>
      <c r="K392" s="102">
        <v>21445884.379999999</v>
      </c>
      <c r="L392" s="102">
        <f t="shared" si="113"/>
        <v>21445884.379999999</v>
      </c>
      <c r="M392" s="102"/>
      <c r="N392" s="102"/>
      <c r="O392" s="102">
        <f t="shared" si="114"/>
        <v>0</v>
      </c>
      <c r="P392" s="102"/>
      <c r="Q392" s="102"/>
      <c r="R392" s="102">
        <f t="shared" si="115"/>
        <v>0</v>
      </c>
      <c r="S392" s="102"/>
      <c r="T392" s="102"/>
      <c r="U392" s="102">
        <f t="shared" si="116"/>
        <v>0</v>
      </c>
      <c r="V392" s="102"/>
      <c r="W392" s="102"/>
      <c r="X392" s="102">
        <f t="shared" si="117"/>
        <v>0</v>
      </c>
      <c r="Y392" s="102"/>
      <c r="Z392" s="102"/>
      <c r="AA392" s="102">
        <f t="shared" si="118"/>
        <v>0</v>
      </c>
      <c r="AB392" s="102"/>
      <c r="AC392" s="102"/>
      <c r="AD392" s="102">
        <f t="shared" si="119"/>
        <v>0</v>
      </c>
      <c r="AE392" s="102"/>
      <c r="AF392" s="102"/>
      <c r="AG392" s="102">
        <f t="shared" si="120"/>
        <v>0</v>
      </c>
      <c r="AH392" s="102"/>
      <c r="AI392" s="102"/>
      <c r="AJ392" s="108">
        <f t="shared" si="110"/>
        <v>0</v>
      </c>
    </row>
    <row r="393" spans="1:38" ht="15.95" hidden="1" customHeight="1" thickTop="1" thickBot="1" x14ac:dyDescent="0.25">
      <c r="A393" s="52" t="s">
        <v>118</v>
      </c>
      <c r="B393" s="103">
        <f t="shared" si="108"/>
        <v>7626982.8799999999</v>
      </c>
      <c r="C393" s="103">
        <f t="shared" si="109"/>
        <v>0</v>
      </c>
      <c r="D393" s="102"/>
      <c r="E393" s="102"/>
      <c r="F393" s="102">
        <f t="shared" si="111"/>
        <v>0</v>
      </c>
      <c r="G393" s="102"/>
      <c r="H393" s="102"/>
      <c r="I393" s="102">
        <f t="shared" si="112"/>
        <v>0</v>
      </c>
      <c r="J393" s="102"/>
      <c r="K393" s="102"/>
      <c r="L393" s="102">
        <f t="shared" si="113"/>
        <v>0</v>
      </c>
      <c r="M393" s="102"/>
      <c r="N393" s="102"/>
      <c r="O393" s="102">
        <f t="shared" si="114"/>
        <v>0</v>
      </c>
      <c r="P393" s="102">
        <v>1106210.26</v>
      </c>
      <c r="Q393" s="102"/>
      <c r="R393" s="102">
        <f t="shared" si="115"/>
        <v>1106210.26</v>
      </c>
      <c r="S393" s="102">
        <v>53852.26</v>
      </c>
      <c r="T393" s="102"/>
      <c r="U393" s="102">
        <f t="shared" si="116"/>
        <v>53852.26</v>
      </c>
      <c r="V393" s="102">
        <v>17458.650000000001</v>
      </c>
      <c r="W393" s="102"/>
      <c r="X393" s="102">
        <f t="shared" si="117"/>
        <v>17458.650000000001</v>
      </c>
      <c r="Y393" s="102">
        <v>5873651.3300000001</v>
      </c>
      <c r="Z393" s="102"/>
      <c r="AA393" s="102">
        <f t="shared" si="118"/>
        <v>5873651.3300000001</v>
      </c>
      <c r="AB393" s="102"/>
      <c r="AC393" s="102"/>
      <c r="AD393" s="102">
        <f t="shared" si="119"/>
        <v>0</v>
      </c>
      <c r="AE393" s="102">
        <v>34573.83</v>
      </c>
      <c r="AF393" s="102"/>
      <c r="AG393" s="102">
        <f t="shared" si="120"/>
        <v>34573.83</v>
      </c>
      <c r="AH393" s="102">
        <v>541236.55000000005</v>
      </c>
      <c r="AI393" s="102"/>
      <c r="AJ393" s="108">
        <f t="shared" si="110"/>
        <v>541236.55000000005</v>
      </c>
    </row>
    <row r="394" spans="1:38" ht="15.95" hidden="1" customHeight="1" thickTop="1" thickBot="1" x14ac:dyDescent="0.25">
      <c r="A394" s="52" t="s">
        <v>114</v>
      </c>
      <c r="B394" s="103">
        <f t="shared" si="108"/>
        <v>5975954.6600000001</v>
      </c>
      <c r="C394" s="103">
        <f t="shared" si="109"/>
        <v>699324.28000000014</v>
      </c>
      <c r="D394" s="102"/>
      <c r="E394" s="102"/>
      <c r="F394" s="102">
        <f t="shared" si="111"/>
        <v>0</v>
      </c>
      <c r="G394" s="102">
        <v>802463.78</v>
      </c>
      <c r="H394" s="102"/>
      <c r="I394" s="102">
        <f t="shared" si="112"/>
        <v>802463.78</v>
      </c>
      <c r="J394" s="102"/>
      <c r="K394" s="102"/>
      <c r="L394" s="102">
        <f t="shared" si="113"/>
        <v>0</v>
      </c>
      <c r="M394" s="102"/>
      <c r="N394" s="102"/>
      <c r="O394" s="102">
        <f t="shared" si="114"/>
        <v>0</v>
      </c>
      <c r="P394" s="102">
        <v>2727409.2800000003</v>
      </c>
      <c r="Q394" s="102">
        <v>635329.55000000005</v>
      </c>
      <c r="R394" s="102">
        <f t="shared" si="115"/>
        <v>3362738.83</v>
      </c>
      <c r="S394" s="102"/>
      <c r="T394" s="102"/>
      <c r="U394" s="102">
        <f t="shared" si="116"/>
        <v>0</v>
      </c>
      <c r="V394" s="102">
        <v>4835.83</v>
      </c>
      <c r="W394" s="102"/>
      <c r="X394" s="102">
        <f t="shared" si="117"/>
        <v>4835.83</v>
      </c>
      <c r="Y394" s="102"/>
      <c r="Z394" s="102">
        <v>49530.380000000005</v>
      </c>
      <c r="AA394" s="102">
        <f t="shared" si="118"/>
        <v>49530.380000000005</v>
      </c>
      <c r="AB394" s="102"/>
      <c r="AC394" s="102"/>
      <c r="AD394" s="102">
        <f t="shared" si="119"/>
        <v>0</v>
      </c>
      <c r="AE394" s="102">
        <v>76261.150000000009</v>
      </c>
      <c r="AF394" s="102">
        <v>10138.31</v>
      </c>
      <c r="AG394" s="102">
        <f t="shared" si="120"/>
        <v>86399.46</v>
      </c>
      <c r="AH394" s="102">
        <v>2364984.6199999996</v>
      </c>
      <c r="AI394" s="102">
        <v>4326.04</v>
      </c>
      <c r="AJ394" s="108">
        <f t="shared" si="110"/>
        <v>2369310.6599999997</v>
      </c>
      <c r="AK394" s="32"/>
      <c r="AL394" s="42"/>
    </row>
    <row r="395" spans="1:38" ht="15.95" hidden="1" customHeight="1" thickTop="1" thickBot="1" x14ac:dyDescent="0.25">
      <c r="A395" s="52" t="s">
        <v>116</v>
      </c>
      <c r="B395" s="103">
        <f t="shared" si="108"/>
        <v>0</v>
      </c>
      <c r="C395" s="103">
        <f t="shared" si="109"/>
        <v>0</v>
      </c>
      <c r="D395" s="102"/>
      <c r="E395" s="102"/>
      <c r="F395" s="102">
        <f t="shared" si="111"/>
        <v>0</v>
      </c>
      <c r="G395" s="102"/>
      <c r="H395" s="102"/>
      <c r="I395" s="102">
        <f t="shared" si="112"/>
        <v>0</v>
      </c>
      <c r="J395" s="102"/>
      <c r="K395" s="102"/>
      <c r="L395" s="102">
        <f t="shared" si="113"/>
        <v>0</v>
      </c>
      <c r="M395" s="102"/>
      <c r="N395" s="102"/>
      <c r="O395" s="102">
        <f t="shared" si="114"/>
        <v>0</v>
      </c>
      <c r="P395" s="102"/>
      <c r="Q395" s="102"/>
      <c r="R395" s="102">
        <f t="shared" si="115"/>
        <v>0</v>
      </c>
      <c r="S395" s="102"/>
      <c r="T395" s="102"/>
      <c r="U395" s="102">
        <f t="shared" si="116"/>
        <v>0</v>
      </c>
      <c r="V395" s="102"/>
      <c r="W395" s="102"/>
      <c r="X395" s="102">
        <f t="shared" si="117"/>
        <v>0</v>
      </c>
      <c r="Y395" s="102"/>
      <c r="Z395" s="102"/>
      <c r="AA395" s="102">
        <f t="shared" si="118"/>
        <v>0</v>
      </c>
      <c r="AB395" s="102"/>
      <c r="AC395" s="102"/>
      <c r="AD395" s="102">
        <f t="shared" si="119"/>
        <v>0</v>
      </c>
      <c r="AE395" s="102"/>
      <c r="AF395" s="102"/>
      <c r="AG395" s="102">
        <f t="shared" si="120"/>
        <v>0</v>
      </c>
      <c r="AH395" s="102"/>
      <c r="AI395" s="102"/>
      <c r="AJ395" s="108">
        <f t="shared" si="110"/>
        <v>0</v>
      </c>
    </row>
    <row r="396" spans="1:38" ht="15.95" hidden="1" customHeight="1" thickTop="1" thickBot="1" x14ac:dyDescent="0.25">
      <c r="A396" s="52" t="s">
        <v>121</v>
      </c>
      <c r="B396" s="103">
        <f t="shared" si="108"/>
        <v>612922.35344827594</v>
      </c>
      <c r="C396" s="103">
        <f t="shared" si="109"/>
        <v>0</v>
      </c>
      <c r="D396" s="102"/>
      <c r="E396" s="102"/>
      <c r="F396" s="102">
        <f t="shared" si="111"/>
        <v>0</v>
      </c>
      <c r="G396" s="102"/>
      <c r="H396" s="102"/>
      <c r="I396" s="102">
        <f t="shared" si="112"/>
        <v>0</v>
      </c>
      <c r="J396" s="102"/>
      <c r="K396" s="102"/>
      <c r="L396" s="102">
        <f t="shared" si="113"/>
        <v>0</v>
      </c>
      <c r="M396" s="102"/>
      <c r="N396" s="102"/>
      <c r="O396" s="102">
        <f t="shared" si="114"/>
        <v>0</v>
      </c>
      <c r="P396" s="102"/>
      <c r="Q396" s="102"/>
      <c r="R396" s="102">
        <f t="shared" si="115"/>
        <v>0</v>
      </c>
      <c r="S396" s="102"/>
      <c r="T396" s="102"/>
      <c r="U396" s="102">
        <f t="shared" si="116"/>
        <v>0</v>
      </c>
      <c r="V396" s="102"/>
      <c r="W396" s="102"/>
      <c r="X396" s="102">
        <f t="shared" si="117"/>
        <v>0</v>
      </c>
      <c r="Y396" s="102">
        <v>320278.36206896557</v>
      </c>
      <c r="Z396" s="102"/>
      <c r="AA396" s="102">
        <f t="shared" si="118"/>
        <v>320278.36206896557</v>
      </c>
      <c r="AB396" s="102"/>
      <c r="AC396" s="102"/>
      <c r="AD396" s="102">
        <f t="shared" si="119"/>
        <v>0</v>
      </c>
      <c r="AE396" s="102">
        <v>292643.99137931038</v>
      </c>
      <c r="AF396" s="102"/>
      <c r="AG396" s="102">
        <f t="shared" si="120"/>
        <v>292643.99137931038</v>
      </c>
      <c r="AH396" s="102"/>
      <c r="AI396" s="102"/>
      <c r="AJ396" s="108">
        <f t="shared" si="110"/>
        <v>0</v>
      </c>
    </row>
    <row r="397" spans="1:38" ht="15.95" hidden="1" customHeight="1" thickTop="1" thickBot="1" x14ac:dyDescent="0.25">
      <c r="A397" s="52" t="s">
        <v>123</v>
      </c>
      <c r="B397" s="103">
        <f t="shared" si="108"/>
        <v>390317.16379310348</v>
      </c>
      <c r="C397" s="103">
        <f t="shared" si="109"/>
        <v>0</v>
      </c>
      <c r="D397" s="102"/>
      <c r="E397" s="102"/>
      <c r="F397" s="102">
        <f t="shared" si="111"/>
        <v>0</v>
      </c>
      <c r="G397" s="102"/>
      <c r="H397" s="102"/>
      <c r="I397" s="102">
        <f t="shared" si="112"/>
        <v>0</v>
      </c>
      <c r="J397" s="102"/>
      <c r="K397" s="102"/>
      <c r="L397" s="102">
        <f t="shared" si="113"/>
        <v>0</v>
      </c>
      <c r="M397" s="102"/>
      <c r="N397" s="102"/>
      <c r="O397" s="102">
        <f t="shared" si="114"/>
        <v>0</v>
      </c>
      <c r="P397" s="102"/>
      <c r="Q397" s="102"/>
      <c r="R397" s="102">
        <f t="shared" si="115"/>
        <v>0</v>
      </c>
      <c r="S397" s="102"/>
      <c r="T397" s="102"/>
      <c r="U397" s="102">
        <f t="shared" si="116"/>
        <v>0</v>
      </c>
      <c r="V397" s="102"/>
      <c r="W397" s="102"/>
      <c r="X397" s="102">
        <f t="shared" si="117"/>
        <v>0</v>
      </c>
      <c r="Y397" s="102">
        <v>390317.16379310348</v>
      </c>
      <c r="Z397" s="102"/>
      <c r="AA397" s="102">
        <f t="shared" si="118"/>
        <v>390317.16379310348</v>
      </c>
      <c r="AB397" s="102"/>
      <c r="AC397" s="102"/>
      <c r="AD397" s="102">
        <f t="shared" si="119"/>
        <v>0</v>
      </c>
      <c r="AE397" s="102"/>
      <c r="AF397" s="102"/>
      <c r="AG397" s="102">
        <f t="shared" si="120"/>
        <v>0</v>
      </c>
      <c r="AH397" s="102"/>
      <c r="AI397" s="102"/>
      <c r="AJ397" s="108">
        <f t="shared" si="110"/>
        <v>0</v>
      </c>
    </row>
    <row r="398" spans="1:38" ht="15.95" hidden="1" customHeight="1" thickTop="1" thickBot="1" x14ac:dyDescent="0.25">
      <c r="A398" s="52" t="s">
        <v>100</v>
      </c>
      <c r="B398" s="103">
        <f t="shared" si="108"/>
        <v>1384841.6100000003</v>
      </c>
      <c r="C398" s="103">
        <f t="shared" si="109"/>
        <v>31682172.280000001</v>
      </c>
      <c r="D398" s="102"/>
      <c r="E398" s="102"/>
      <c r="F398" s="102">
        <f t="shared" si="111"/>
        <v>0</v>
      </c>
      <c r="G398" s="102">
        <v>1224223.0000000002</v>
      </c>
      <c r="H398" s="102"/>
      <c r="I398" s="102">
        <f t="shared" si="112"/>
        <v>1224223.0000000002</v>
      </c>
      <c r="J398" s="102"/>
      <c r="K398" s="102"/>
      <c r="L398" s="102">
        <f t="shared" si="113"/>
        <v>0</v>
      </c>
      <c r="M398" s="102"/>
      <c r="N398" s="102"/>
      <c r="O398" s="102">
        <f t="shared" si="114"/>
        <v>0</v>
      </c>
      <c r="P398" s="102"/>
      <c r="Q398" s="102"/>
      <c r="R398" s="102">
        <f t="shared" si="115"/>
        <v>0</v>
      </c>
      <c r="S398" s="102"/>
      <c r="T398" s="102"/>
      <c r="U398" s="102">
        <f t="shared" si="116"/>
        <v>0</v>
      </c>
      <c r="V398" s="102"/>
      <c r="W398" s="102"/>
      <c r="X398" s="102">
        <f t="shared" si="117"/>
        <v>0</v>
      </c>
      <c r="Y398" s="102"/>
      <c r="Z398" s="102"/>
      <c r="AA398" s="102">
        <f t="shared" si="118"/>
        <v>0</v>
      </c>
      <c r="AB398" s="102"/>
      <c r="AC398" s="102">
        <v>31682172.280000001</v>
      </c>
      <c r="AD398" s="102">
        <f t="shared" si="119"/>
        <v>31682172.280000001</v>
      </c>
      <c r="AE398" s="102"/>
      <c r="AF398" s="102"/>
      <c r="AG398" s="102">
        <f t="shared" si="120"/>
        <v>0</v>
      </c>
      <c r="AH398" s="102">
        <v>160618.61000000002</v>
      </c>
      <c r="AI398" s="102"/>
      <c r="AJ398" s="108">
        <f t="shared" si="110"/>
        <v>160618.61000000002</v>
      </c>
    </row>
    <row r="399" spans="1:38" ht="15.95" hidden="1" customHeight="1" thickTop="1" thickBot="1" x14ac:dyDescent="0.25">
      <c r="A399" s="52" t="s">
        <v>106</v>
      </c>
      <c r="B399" s="103">
        <f>(D399+G399+J399+M399+P399+S399+V399+Y399+AB399+AE399+AH399)</f>
        <v>32655017.140000001</v>
      </c>
      <c r="C399" s="103">
        <f>(E399+H399+K399+N399+Q399+T399+W399+Z399+AC399+AF399+AI399)</f>
        <v>0</v>
      </c>
      <c r="D399" s="102"/>
      <c r="E399" s="102"/>
      <c r="F399" s="102">
        <f t="shared" si="111"/>
        <v>0</v>
      </c>
      <c r="G399" s="102">
        <v>32625595.949999999</v>
      </c>
      <c r="H399" s="102"/>
      <c r="I399" s="102">
        <f t="shared" si="112"/>
        <v>32625595.949999999</v>
      </c>
      <c r="J399" s="102"/>
      <c r="K399" s="102"/>
      <c r="L399" s="102">
        <f t="shared" si="113"/>
        <v>0</v>
      </c>
      <c r="M399" s="102"/>
      <c r="N399" s="102"/>
      <c r="O399" s="102">
        <f t="shared" si="114"/>
        <v>0</v>
      </c>
      <c r="P399" s="102"/>
      <c r="Q399" s="102"/>
      <c r="R399" s="102">
        <f t="shared" si="115"/>
        <v>0</v>
      </c>
      <c r="S399" s="102"/>
      <c r="T399" s="102"/>
      <c r="U399" s="102">
        <f t="shared" si="116"/>
        <v>0</v>
      </c>
      <c r="V399" s="102"/>
      <c r="W399" s="102"/>
      <c r="X399" s="102">
        <f t="shared" si="117"/>
        <v>0</v>
      </c>
      <c r="Y399" s="102"/>
      <c r="Z399" s="102"/>
      <c r="AA399" s="102">
        <f t="shared" si="118"/>
        <v>0</v>
      </c>
      <c r="AB399" s="102"/>
      <c r="AC399" s="102"/>
      <c r="AD399" s="102">
        <f t="shared" si="119"/>
        <v>0</v>
      </c>
      <c r="AE399" s="102">
        <v>29421.19</v>
      </c>
      <c r="AF399" s="102"/>
      <c r="AG399" s="102">
        <f t="shared" si="120"/>
        <v>29421.19</v>
      </c>
      <c r="AH399" s="102"/>
      <c r="AI399" s="102"/>
      <c r="AJ399" s="108">
        <f t="shared" si="11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21">SUM(C362:C399)</f>
        <v>2222398357.7916002</v>
      </c>
      <c r="D400" s="66">
        <f t="shared" si="121"/>
        <v>32312053.378965519</v>
      </c>
      <c r="E400" s="66">
        <f t="shared" si="121"/>
        <v>29244.449999999997</v>
      </c>
      <c r="F400" s="66">
        <f t="shared" si="121"/>
        <v>32341297.828965515</v>
      </c>
      <c r="G400" s="66">
        <f t="shared" si="121"/>
        <v>357778974.60241371</v>
      </c>
      <c r="H400" s="66">
        <f t="shared" si="121"/>
        <v>397177268.38999999</v>
      </c>
      <c r="I400" s="66">
        <f t="shared" si="121"/>
        <v>754956242.99241388</v>
      </c>
      <c r="J400" s="66">
        <f t="shared" si="121"/>
        <v>239124.97</v>
      </c>
      <c r="K400" s="66">
        <f t="shared" si="121"/>
        <v>1635079983.9200003</v>
      </c>
      <c r="L400" s="66">
        <f t="shared" si="121"/>
        <v>1635319108.8900001</v>
      </c>
      <c r="M400" s="66">
        <f t="shared" si="121"/>
        <v>46428145.63620691</v>
      </c>
      <c r="N400" s="66">
        <f t="shared" si="121"/>
        <v>757295.45</v>
      </c>
      <c r="O400" s="66">
        <f t="shared" si="121"/>
        <v>47185441.086206906</v>
      </c>
      <c r="P400" s="66">
        <f t="shared" si="121"/>
        <v>1698731908.3568969</v>
      </c>
      <c r="Q400" s="66">
        <f t="shared" si="121"/>
        <v>58004783.949999996</v>
      </c>
      <c r="R400" s="66">
        <f t="shared" si="121"/>
        <v>1756736692.3068967</v>
      </c>
      <c r="S400" s="66">
        <f t="shared" si="121"/>
        <v>28249184.337241378</v>
      </c>
      <c r="T400" s="66">
        <f t="shared" si="121"/>
        <v>0</v>
      </c>
      <c r="U400" s="66">
        <f t="shared" si="121"/>
        <v>28249184.337241378</v>
      </c>
      <c r="V400" s="66">
        <f t="shared" si="121"/>
        <v>58685709.925517224</v>
      </c>
      <c r="W400" s="66">
        <f t="shared" si="121"/>
        <v>53945.56</v>
      </c>
      <c r="X400" s="66">
        <f t="shared" si="121"/>
        <v>58739655.485517226</v>
      </c>
      <c r="Y400" s="66">
        <f t="shared" si="121"/>
        <v>1341610996.3654692</v>
      </c>
      <c r="Z400" s="66">
        <f t="shared" si="121"/>
        <v>2011021.9516000003</v>
      </c>
      <c r="AA400" s="66">
        <f t="shared" si="121"/>
        <v>1343622018.3170691</v>
      </c>
      <c r="AB400" s="66">
        <f t="shared" si="121"/>
        <v>0</v>
      </c>
      <c r="AC400" s="66">
        <f t="shared" si="121"/>
        <v>31682172.280000001</v>
      </c>
      <c r="AD400" s="66">
        <f t="shared" si="121"/>
        <v>31682172.280000001</v>
      </c>
      <c r="AE400" s="66">
        <f t="shared" si="121"/>
        <v>55139596.150689304</v>
      </c>
      <c r="AF400" s="66">
        <f t="shared" si="121"/>
        <v>70471594.459999993</v>
      </c>
      <c r="AG400" s="66">
        <f t="shared" si="121"/>
        <v>125611190.61068928</v>
      </c>
      <c r="AH400" s="66">
        <f t="shared" si="121"/>
        <v>180171002.62413797</v>
      </c>
      <c r="AI400" s="66">
        <f t="shared" si="121"/>
        <v>27131047.379999999</v>
      </c>
      <c r="AJ400" s="101">
        <f t="shared" si="121"/>
        <v>207302050.00413796</v>
      </c>
    </row>
    <row r="401" spans="1:36" ht="15.95" hidden="1" customHeight="1" thickTop="1" x14ac:dyDescent="0.2">
      <c r="A401" s="146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1">
        <f>(C400/B403*100)</f>
        <v>36.906218011737323</v>
      </c>
      <c r="C402" s="191"/>
      <c r="D402" s="191">
        <f>(E400/D403*100)</f>
        <v>9.0424478803098854E-2</v>
      </c>
      <c r="E402" s="191"/>
      <c r="F402" s="36"/>
      <c r="G402" s="191">
        <f>(H400/G403*100)</f>
        <v>52.609309754921917</v>
      </c>
      <c r="H402" s="191"/>
      <c r="I402" s="36"/>
      <c r="J402" s="191">
        <f>(K400/J403*100)</f>
        <v>99.98537747350349</v>
      </c>
      <c r="K402" s="191"/>
      <c r="L402" s="36"/>
      <c r="M402" s="191">
        <f>(N400/M403*100)</f>
        <v>1.604934557285234</v>
      </c>
      <c r="N402" s="191"/>
      <c r="O402" s="36"/>
      <c r="P402" s="191">
        <f>(Q400/P403*100)</f>
        <v>3.3018484901018232</v>
      </c>
      <c r="Q402" s="191"/>
      <c r="R402" s="36"/>
      <c r="S402" s="191">
        <f>(T400/S403*100)</f>
        <v>0</v>
      </c>
      <c r="T402" s="191"/>
      <c r="U402" s="36"/>
      <c r="V402" s="191">
        <f>(W400/V403*100)</f>
        <v>9.1838400402775175E-2</v>
      </c>
      <c r="W402" s="191"/>
      <c r="X402" s="36"/>
      <c r="Y402" s="191">
        <f>(Z400/Y403*100)</f>
        <v>0.1496717026205682</v>
      </c>
      <c r="Z402" s="191"/>
      <c r="AA402" s="36"/>
      <c r="AB402" s="191">
        <f>(AC400/AB403*100)</f>
        <v>100</v>
      </c>
      <c r="AC402" s="191"/>
      <c r="AD402" s="36"/>
      <c r="AE402" s="191">
        <f>(AF400/AE403*100)</f>
        <v>56.102958755016353</v>
      </c>
      <c r="AF402" s="191"/>
      <c r="AG402" s="36"/>
      <c r="AH402" s="191">
        <f>(AI400/AH403*100)</f>
        <v>13.087688896206496</v>
      </c>
      <c r="AI402" s="191"/>
      <c r="AJ402" s="36"/>
    </row>
    <row r="403" spans="1:36" ht="15.95" hidden="1" customHeight="1" x14ac:dyDescent="0.2">
      <c r="A403" s="5" t="s">
        <v>39</v>
      </c>
      <c r="B403" s="195">
        <f>(B400+C400)</f>
        <v>6021745054.1391382</v>
      </c>
      <c r="C403" s="194"/>
      <c r="D403" s="195">
        <f>(D400+E400)</f>
        <v>32341297.828965519</v>
      </c>
      <c r="E403" s="194"/>
      <c r="F403" s="37"/>
      <c r="G403" s="195">
        <f>(G400+H400)</f>
        <v>754956242.99241376</v>
      </c>
      <c r="H403" s="194"/>
      <c r="I403" s="37"/>
      <c r="J403" s="195">
        <f>(J400+K400)</f>
        <v>1635319108.8900003</v>
      </c>
      <c r="K403" s="194"/>
      <c r="L403" s="37"/>
      <c r="M403" s="195">
        <f>(M400+N400)</f>
        <v>47185441.086206913</v>
      </c>
      <c r="N403" s="194"/>
      <c r="O403" s="37"/>
      <c r="P403" s="195">
        <f>(P400+Q400)</f>
        <v>1756736692.3068969</v>
      </c>
      <c r="Q403" s="194"/>
      <c r="R403" s="37"/>
      <c r="S403" s="195">
        <f>(S400+T400)</f>
        <v>28249184.337241378</v>
      </c>
      <c r="T403" s="194"/>
      <c r="U403" s="37"/>
      <c r="V403" s="195">
        <f>(V400+W400)</f>
        <v>58739655.485517226</v>
      </c>
      <c r="W403" s="194"/>
      <c r="X403" s="37"/>
      <c r="Y403" s="195">
        <f>(Y400+Z400)</f>
        <v>1343622018.3170693</v>
      </c>
      <c r="Z403" s="194"/>
      <c r="AA403" s="37"/>
      <c r="AB403" s="195">
        <f>(AB400+AC400)</f>
        <v>31682172.280000001</v>
      </c>
      <c r="AC403" s="194"/>
      <c r="AD403" s="37"/>
      <c r="AE403" s="195">
        <f>(AE400+AF400)</f>
        <v>125611190.6106893</v>
      </c>
      <c r="AF403" s="194"/>
      <c r="AG403" s="37"/>
      <c r="AH403" s="195">
        <f>(AH400+AI400)</f>
        <v>207302050.00413796</v>
      </c>
      <c r="AI403" s="194"/>
      <c r="AJ403" s="37"/>
    </row>
    <row r="404" spans="1:36" ht="15.95" hidden="1" customHeight="1" x14ac:dyDescent="0.2">
      <c r="A404" s="5" t="s">
        <v>40</v>
      </c>
      <c r="B404" s="191">
        <f>SUM(D404:AI404)</f>
        <v>100</v>
      </c>
      <c r="C404" s="194"/>
      <c r="D404" s="191">
        <f>(D403/B403*100)</f>
        <v>0.53707517568740704</v>
      </c>
      <c r="E404" s="191"/>
      <c r="F404" s="36"/>
      <c r="G404" s="191">
        <f>(G403/B403*100)</f>
        <v>12.537167153456341</v>
      </c>
      <c r="H404" s="191"/>
      <c r="I404" s="36"/>
      <c r="J404" s="191">
        <f>(J403/B403*100)</f>
        <v>27.156897115163297</v>
      </c>
      <c r="K404" s="191"/>
      <c r="L404" s="36"/>
      <c r="M404" s="191">
        <f>(M403/B403*100)</f>
        <v>0.78358417139850978</v>
      </c>
      <c r="N404" s="191"/>
      <c r="O404" s="36"/>
      <c r="P404" s="191">
        <f>(P403/B403*100)</f>
        <v>29.173216011517745</v>
      </c>
      <c r="Q404" s="191"/>
      <c r="R404" s="36"/>
      <c r="S404" s="191">
        <f>(S403/B403*100)</f>
        <v>0.46911956722285797</v>
      </c>
      <c r="T404" s="191"/>
      <c r="U404" s="36"/>
      <c r="V404" s="191">
        <f>(V403/B403*100)</f>
        <v>0.97545902321357203</v>
      </c>
      <c r="W404" s="191"/>
      <c r="X404" s="36"/>
      <c r="Y404" s="191">
        <f>(Y403/B403*100)</f>
        <v>22.312834672293377</v>
      </c>
      <c r="Z404" s="191"/>
      <c r="AA404" s="36"/>
      <c r="AB404" s="191">
        <f>(AB403/B403*100)</f>
        <v>0.52612941921582645</v>
      </c>
      <c r="AC404" s="191"/>
      <c r="AD404" s="36"/>
      <c r="AE404" s="191">
        <f>(AE403/B403*100)</f>
        <v>2.0859599581411792</v>
      </c>
      <c r="AF404" s="191"/>
      <c r="AG404" s="36"/>
      <c r="AH404" s="191">
        <f>(AH403/B403*100)</f>
        <v>3.4425577326898908</v>
      </c>
      <c r="AI404" s="191"/>
      <c r="AJ404" s="36"/>
    </row>
    <row r="405" spans="1:36" ht="15.95" hidden="1" customHeight="1" x14ac:dyDescent="0.2">
      <c r="A405" s="111" t="s">
        <v>94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5" hidden="1" customHeight="1" x14ac:dyDescent="0.2">
      <c r="A412" s="192" t="s">
        <v>56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5" hidden="1" customHeight="1" x14ac:dyDescent="0.2">
      <c r="A413" s="199" t="s">
        <v>132</v>
      </c>
      <c r="B413" s="198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</row>
    <row r="414" spans="1:36" ht="15.95" hidden="1" customHeight="1" x14ac:dyDescent="0.2">
      <c r="A414" s="192" t="s">
        <v>109</v>
      </c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0" t="s">
        <v>33</v>
      </c>
      <c r="B417" s="193" t="s">
        <v>0</v>
      </c>
      <c r="C417" s="193"/>
      <c r="D417" s="193" t="s">
        <v>12</v>
      </c>
      <c r="E417" s="193"/>
      <c r="F417" s="158"/>
      <c r="G417" s="193" t="s">
        <v>13</v>
      </c>
      <c r="H417" s="193"/>
      <c r="I417" s="158"/>
      <c r="J417" s="193" t="s">
        <v>14</v>
      </c>
      <c r="K417" s="193"/>
      <c r="L417" s="158"/>
      <c r="M417" s="193" t="s">
        <v>15</v>
      </c>
      <c r="N417" s="193"/>
      <c r="O417" s="158"/>
      <c r="P417" s="193" t="s">
        <v>27</v>
      </c>
      <c r="Q417" s="193"/>
      <c r="R417" s="158"/>
      <c r="S417" s="193" t="s">
        <v>35</v>
      </c>
      <c r="T417" s="193"/>
      <c r="U417" s="158"/>
      <c r="V417" s="193" t="s">
        <v>16</v>
      </c>
      <c r="W417" s="193"/>
      <c r="X417" s="158"/>
      <c r="Y417" s="193" t="s">
        <v>68</v>
      </c>
      <c r="Z417" s="193"/>
      <c r="AA417" s="158"/>
      <c r="AB417" s="193" t="s">
        <v>34</v>
      </c>
      <c r="AC417" s="193"/>
      <c r="AD417" s="158"/>
      <c r="AE417" s="193" t="s">
        <v>17</v>
      </c>
      <c r="AF417" s="193"/>
      <c r="AG417" s="158"/>
      <c r="AH417" s="193" t="s">
        <v>18</v>
      </c>
      <c r="AI417" s="193"/>
      <c r="AJ417" s="74"/>
    </row>
    <row r="418" spans="1:36" ht="27.75" hidden="1" customHeight="1" thickTop="1" thickBot="1" x14ac:dyDescent="0.25">
      <c r="A418" s="197"/>
      <c r="B418" s="158" t="s">
        <v>28</v>
      </c>
      <c r="C418" s="158" t="s">
        <v>25</v>
      </c>
      <c r="D418" s="158" t="s">
        <v>28</v>
      </c>
      <c r="E418" s="158" t="s">
        <v>25</v>
      </c>
      <c r="F418" s="158"/>
      <c r="G418" s="158" t="s">
        <v>28</v>
      </c>
      <c r="H418" s="158" t="s">
        <v>25</v>
      </c>
      <c r="I418" s="158"/>
      <c r="J418" s="158" t="s">
        <v>28</v>
      </c>
      <c r="K418" s="158" t="s">
        <v>25</v>
      </c>
      <c r="L418" s="158"/>
      <c r="M418" s="158" t="s">
        <v>28</v>
      </c>
      <c r="N418" s="158" t="s">
        <v>25</v>
      </c>
      <c r="O418" s="158"/>
      <c r="P418" s="158" t="s">
        <v>28</v>
      </c>
      <c r="Q418" s="158" t="s">
        <v>25</v>
      </c>
      <c r="R418" s="158"/>
      <c r="S418" s="158" t="s">
        <v>28</v>
      </c>
      <c r="T418" s="158" t="s">
        <v>25</v>
      </c>
      <c r="U418" s="158"/>
      <c r="V418" s="158" t="s">
        <v>28</v>
      </c>
      <c r="W418" s="158" t="s">
        <v>25</v>
      </c>
      <c r="X418" s="158"/>
      <c r="Y418" s="158" t="s">
        <v>28</v>
      </c>
      <c r="Z418" s="158" t="s">
        <v>25</v>
      </c>
      <c r="AA418" s="158"/>
      <c r="AB418" s="158" t="s">
        <v>28</v>
      </c>
      <c r="AC418" s="158" t="s">
        <v>25</v>
      </c>
      <c r="AD418" s="158"/>
      <c r="AE418" s="158" t="s">
        <v>28</v>
      </c>
      <c r="AF418" s="158" t="s">
        <v>25</v>
      </c>
      <c r="AG418" s="158"/>
      <c r="AH418" s="158" t="s">
        <v>28</v>
      </c>
      <c r="AI418" s="158" t="s">
        <v>25</v>
      </c>
      <c r="AJ418" s="74"/>
    </row>
    <row r="419" spans="1:36" ht="15.95" hidden="1" customHeight="1" thickTop="1" thickBot="1" x14ac:dyDescent="0.25">
      <c r="A419" s="102" t="s">
        <v>87</v>
      </c>
      <c r="B419" s="103">
        <f t="shared" ref="B419:B455" si="122">(D419+G419+J419+M419+P419+S419+V419+Y419+AB419+AE419+AH419)</f>
        <v>1151013655.97</v>
      </c>
      <c r="C419" s="103">
        <f t="shared" ref="C419:C455" si="123">(E419+H419+K419+N419+Q419+T419+W419+Z419+AC419+AF419+AI419)</f>
        <v>586504810.09000003</v>
      </c>
      <c r="D419" s="102">
        <v>6290545.0099999998</v>
      </c>
      <c r="E419" s="102">
        <v>2052.7199999999998</v>
      </c>
      <c r="F419" s="102">
        <f>+D419+E419</f>
        <v>6292597.7299999995</v>
      </c>
      <c r="G419" s="102">
        <v>75602263.609999999</v>
      </c>
      <c r="H419" s="102">
        <v>114149879.63</v>
      </c>
      <c r="I419" s="102">
        <f>+G419+H419</f>
        <v>189752143.24000001</v>
      </c>
      <c r="J419" s="102">
        <v>659.5</v>
      </c>
      <c r="K419" s="102">
        <v>455199654.94000006</v>
      </c>
      <c r="L419" s="102">
        <f>+J419+K419</f>
        <v>455200314.44000006</v>
      </c>
      <c r="M419" s="102">
        <v>28050076.57</v>
      </c>
      <c r="N419" s="102"/>
      <c r="O419" s="102">
        <f>+M419+N419</f>
        <v>28050076.57</v>
      </c>
      <c r="P419" s="102">
        <v>736742566.07000005</v>
      </c>
      <c r="Q419" s="102">
        <v>3068223.6</v>
      </c>
      <c r="R419" s="102">
        <f>+P419+Q419</f>
        <v>739810789.67000008</v>
      </c>
      <c r="S419" s="102">
        <v>3471845.47</v>
      </c>
      <c r="T419" s="102"/>
      <c r="U419" s="102">
        <f>+S419+T419</f>
        <v>3471845.47</v>
      </c>
      <c r="V419" s="102">
        <v>37373099.5</v>
      </c>
      <c r="W419" s="102"/>
      <c r="X419" s="102">
        <f>+V419+W419</f>
        <v>37373099.5</v>
      </c>
      <c r="Y419" s="102">
        <v>191066642.09</v>
      </c>
      <c r="Z419" s="102">
        <v>10185654.4</v>
      </c>
      <c r="AA419" s="102">
        <f>+Y419+Z419</f>
        <v>201252296.49000001</v>
      </c>
      <c r="AB419" s="102"/>
      <c r="AC419" s="102"/>
      <c r="AD419" s="102">
        <f>+AB419+AC419</f>
        <v>0</v>
      </c>
      <c r="AE419" s="102">
        <v>14823873.66</v>
      </c>
      <c r="AF419" s="102">
        <v>2153.91</v>
      </c>
      <c r="AG419" s="102">
        <f>+AE419+AF419</f>
        <v>14826027.57</v>
      </c>
      <c r="AH419" s="102">
        <v>57592084.490000002</v>
      </c>
      <c r="AI419" s="102">
        <v>3897190.89</v>
      </c>
      <c r="AJ419" s="108">
        <f t="shared" ref="AJ419:AJ456" si="124">AH419+AI419</f>
        <v>61489275.380000003</v>
      </c>
    </row>
    <row r="420" spans="1:36" ht="15.95" hidden="1" customHeight="1" thickTop="1" thickBot="1" x14ac:dyDescent="0.25">
      <c r="A420" s="52" t="s">
        <v>117</v>
      </c>
      <c r="B420" s="103">
        <f t="shared" si="122"/>
        <v>785741690.13000011</v>
      </c>
      <c r="C420" s="103">
        <f t="shared" si="123"/>
        <v>181877901.97000006</v>
      </c>
      <c r="D420" s="102">
        <v>4509818.21</v>
      </c>
      <c r="E420" s="102">
        <v>84211.63</v>
      </c>
      <c r="F420" s="102">
        <f t="shared" ref="F420:F456" si="125">+D420+E420</f>
        <v>4594029.84</v>
      </c>
      <c r="G420" s="102">
        <v>117337204.98999999</v>
      </c>
      <c r="H420" s="102">
        <v>64287001.549999997</v>
      </c>
      <c r="I420" s="102">
        <f t="shared" ref="I420:I456" si="126">+G420+H420</f>
        <v>181624206.53999999</v>
      </c>
      <c r="J420" s="102"/>
      <c r="K420" s="102">
        <v>77216803.150000006</v>
      </c>
      <c r="L420" s="102">
        <f t="shared" ref="L420:L456" si="127">+J420+K420</f>
        <v>77216803.150000006</v>
      </c>
      <c r="M420" s="102">
        <v>5671222.6699999999</v>
      </c>
      <c r="N420" s="102">
        <v>287017.3</v>
      </c>
      <c r="O420" s="102">
        <f t="shared" ref="O420:O456" si="128">+M420+N420</f>
        <v>5958239.9699999997</v>
      </c>
      <c r="P420" s="102">
        <v>180772011.02000001</v>
      </c>
      <c r="Q420" s="102">
        <v>8424972.1400000006</v>
      </c>
      <c r="R420" s="102">
        <f t="shared" ref="R420:R456" si="129">+P420+Q420</f>
        <v>189196983.16000003</v>
      </c>
      <c r="S420" s="102">
        <v>5309183.47</v>
      </c>
      <c r="T420" s="102"/>
      <c r="U420" s="102">
        <f t="shared" ref="U420:U456" si="130">+S420+T420</f>
        <v>5309183.47</v>
      </c>
      <c r="V420" s="102">
        <v>12043936.619999999</v>
      </c>
      <c r="W420" s="102">
        <v>98573.56</v>
      </c>
      <c r="X420" s="102">
        <f t="shared" ref="X420:X456" si="131">+V420+W420</f>
        <v>12142510.18</v>
      </c>
      <c r="Y420" s="102">
        <v>337466387.13</v>
      </c>
      <c r="Z420" s="102">
        <v>1981897.37</v>
      </c>
      <c r="AA420" s="102">
        <f t="shared" ref="AA420:AA456" si="132">+Y420+Z420</f>
        <v>339448284.5</v>
      </c>
      <c r="AB420" s="102"/>
      <c r="AC420" s="102"/>
      <c r="AD420" s="102">
        <f t="shared" ref="AD420:AD456" si="133">+AB420+AC420</f>
        <v>0</v>
      </c>
      <c r="AE420" s="102">
        <v>38834714.329999998</v>
      </c>
      <c r="AF420" s="102"/>
      <c r="AG420" s="102">
        <f t="shared" ref="AG420:AG456" si="134">+AE420+AF420</f>
        <v>38834714.329999998</v>
      </c>
      <c r="AH420" s="102">
        <v>83797211.689999998</v>
      </c>
      <c r="AI420" s="102">
        <v>29497425.27</v>
      </c>
      <c r="AJ420" s="108">
        <f t="shared" si="124"/>
        <v>113294636.95999999</v>
      </c>
    </row>
    <row r="421" spans="1:36" ht="15.95" hidden="1" customHeight="1" thickTop="1" thickBot="1" x14ac:dyDescent="0.25">
      <c r="A421" s="52" t="s">
        <v>96</v>
      </c>
      <c r="B421" s="103">
        <f t="shared" si="122"/>
        <v>461120364.98000008</v>
      </c>
      <c r="C421" s="103">
        <f t="shared" si="123"/>
        <v>107515743.97</v>
      </c>
      <c r="D421" s="102">
        <v>2154320.0700000003</v>
      </c>
      <c r="E421" s="102"/>
      <c r="F421" s="102">
        <f t="shared" si="125"/>
        <v>2154320.0700000003</v>
      </c>
      <c r="G421" s="102">
        <v>77567106.710000008</v>
      </c>
      <c r="H421" s="102">
        <v>68315671.030000001</v>
      </c>
      <c r="I421" s="102">
        <f t="shared" si="126"/>
        <v>145882777.74000001</v>
      </c>
      <c r="J421" s="102"/>
      <c r="K421" s="102">
        <v>19435241.869999997</v>
      </c>
      <c r="L421" s="102">
        <f t="shared" si="127"/>
        <v>19435241.869999997</v>
      </c>
      <c r="M421" s="102">
        <v>9167040.9100000001</v>
      </c>
      <c r="N421" s="102">
        <v>2354360.91</v>
      </c>
      <c r="O421" s="102">
        <f t="shared" si="128"/>
        <v>11521401.82</v>
      </c>
      <c r="P421" s="102">
        <v>178077540.49000001</v>
      </c>
      <c r="Q421" s="102">
        <v>16673469.540000001</v>
      </c>
      <c r="R421" s="102">
        <f t="shared" si="129"/>
        <v>194751010.03</v>
      </c>
      <c r="S421" s="102">
        <v>2238531.9899999998</v>
      </c>
      <c r="T421" s="102"/>
      <c r="U421" s="102">
        <f t="shared" si="130"/>
        <v>2238531.9899999998</v>
      </c>
      <c r="V421" s="102">
        <v>5841114.9300000006</v>
      </c>
      <c r="W421" s="102"/>
      <c r="X421" s="102">
        <f t="shared" si="131"/>
        <v>5841114.9300000006</v>
      </c>
      <c r="Y421" s="102">
        <v>159137368.60999998</v>
      </c>
      <c r="Z421" s="102">
        <v>98425.239999999991</v>
      </c>
      <c r="AA421" s="102">
        <f t="shared" si="132"/>
        <v>159235793.84999999</v>
      </c>
      <c r="AB421" s="102"/>
      <c r="AC421" s="102"/>
      <c r="AD421" s="102">
        <f t="shared" si="133"/>
        <v>0</v>
      </c>
      <c r="AE421" s="102">
        <v>5891700.9799999995</v>
      </c>
      <c r="AF421" s="102">
        <v>227079.42</v>
      </c>
      <c r="AG421" s="102">
        <f t="shared" si="134"/>
        <v>6118780.3999999994</v>
      </c>
      <c r="AH421" s="102">
        <v>21045640.289999999</v>
      </c>
      <c r="AI421" s="102">
        <v>411495.96</v>
      </c>
      <c r="AJ421" s="108">
        <f t="shared" si="124"/>
        <v>21457136.25</v>
      </c>
    </row>
    <row r="422" spans="1:36" ht="15.95" hidden="1" customHeight="1" thickTop="1" thickBot="1" x14ac:dyDescent="0.25">
      <c r="A422" s="52" t="s">
        <v>93</v>
      </c>
      <c r="B422" s="103">
        <f t="shared" si="122"/>
        <v>520959739.10000002</v>
      </c>
      <c r="C422" s="103">
        <f t="shared" si="123"/>
        <v>27013753.120000001</v>
      </c>
      <c r="D422" s="102">
        <v>1072824.3500000001</v>
      </c>
      <c r="E422" s="102"/>
      <c r="F422" s="102">
        <f t="shared" si="125"/>
        <v>1072824.3500000001</v>
      </c>
      <c r="G422" s="102">
        <v>15695937.26</v>
      </c>
      <c r="H422" s="102">
        <v>19361.96</v>
      </c>
      <c r="I422" s="102">
        <f t="shared" si="126"/>
        <v>15715299.220000001</v>
      </c>
      <c r="J422" s="102">
        <v>283481.06</v>
      </c>
      <c r="K422" s="102">
        <v>13121892.350000001</v>
      </c>
      <c r="L422" s="102">
        <f t="shared" si="127"/>
        <v>13405373.410000002</v>
      </c>
      <c r="M422" s="102">
        <v>1215638.57</v>
      </c>
      <c r="N422" s="102">
        <v>342767</v>
      </c>
      <c r="O422" s="102">
        <f t="shared" si="128"/>
        <v>1558405.57</v>
      </c>
      <c r="P422" s="102">
        <v>266996773.42000002</v>
      </c>
      <c r="Q422" s="102">
        <v>13286436</v>
      </c>
      <c r="R422" s="102">
        <f t="shared" si="129"/>
        <v>280283209.42000002</v>
      </c>
      <c r="S422" s="102">
        <v>8064239.7300000004</v>
      </c>
      <c r="T422" s="102"/>
      <c r="U422" s="102">
        <f t="shared" si="130"/>
        <v>8064239.7300000004</v>
      </c>
      <c r="V422" s="102">
        <v>13923979.189999999</v>
      </c>
      <c r="W422" s="102">
        <v>444.52</v>
      </c>
      <c r="X422" s="102">
        <f t="shared" si="131"/>
        <v>13924423.709999999</v>
      </c>
      <c r="Y422" s="102">
        <v>146784851.11000001</v>
      </c>
      <c r="Z422" s="102">
        <v>70548.84</v>
      </c>
      <c r="AA422" s="102">
        <f t="shared" si="132"/>
        <v>146855399.95000002</v>
      </c>
      <c r="AB422" s="102"/>
      <c r="AC422" s="102"/>
      <c r="AD422" s="102">
        <f t="shared" si="133"/>
        <v>0</v>
      </c>
      <c r="AE422" s="102">
        <v>8530005.0899999999</v>
      </c>
      <c r="AF422" s="102">
        <v>158406.15999999997</v>
      </c>
      <c r="AG422" s="102">
        <f t="shared" si="134"/>
        <v>8688411.25</v>
      </c>
      <c r="AH422" s="102">
        <v>58392009.319999993</v>
      </c>
      <c r="AI422" s="102">
        <v>13896.29</v>
      </c>
      <c r="AJ422" s="108">
        <f t="shared" si="124"/>
        <v>58405905.609999992</v>
      </c>
    </row>
    <row r="423" spans="1:36" ht="15.95" hidden="1" customHeight="1" thickTop="1" thickBot="1" x14ac:dyDescent="0.25">
      <c r="A423" s="52" t="s">
        <v>88</v>
      </c>
      <c r="B423" s="103">
        <f t="shared" si="122"/>
        <v>693415758.48999989</v>
      </c>
      <c r="C423" s="103">
        <f t="shared" si="123"/>
        <v>72132584.780000016</v>
      </c>
      <c r="D423" s="102">
        <v>160109.99</v>
      </c>
      <c r="E423" s="102"/>
      <c r="F423" s="102">
        <f t="shared" si="125"/>
        <v>160109.99</v>
      </c>
      <c r="G423" s="102">
        <v>6895731.7400000002</v>
      </c>
      <c r="H423" s="102"/>
      <c r="I423" s="102">
        <f t="shared" si="126"/>
        <v>6895731.7400000002</v>
      </c>
      <c r="J423" s="102">
        <v>689.97</v>
      </c>
      <c r="K423" s="102">
        <v>52082615.839999996</v>
      </c>
      <c r="L423" s="102">
        <f t="shared" si="127"/>
        <v>52083305.809999995</v>
      </c>
      <c r="M423" s="102">
        <v>5446645.2699999996</v>
      </c>
      <c r="N423" s="102"/>
      <c r="O423" s="102">
        <f t="shared" si="128"/>
        <v>5446645.2699999996</v>
      </c>
      <c r="P423" s="102">
        <v>445081219.32999998</v>
      </c>
      <c r="Q423" s="102">
        <v>16995502.75</v>
      </c>
      <c r="R423" s="102">
        <f t="shared" si="129"/>
        <v>462076722.07999998</v>
      </c>
      <c r="S423" s="102">
        <v>8561863.4100000001</v>
      </c>
      <c r="T423" s="102"/>
      <c r="U423" s="102">
        <f t="shared" si="130"/>
        <v>8561863.4100000001</v>
      </c>
      <c r="V423" s="102">
        <v>8256276.5899999999</v>
      </c>
      <c r="W423" s="102">
        <v>896044.52</v>
      </c>
      <c r="X423" s="102">
        <f t="shared" si="131"/>
        <v>9152321.1099999994</v>
      </c>
      <c r="Y423" s="102">
        <v>176668701.91999999</v>
      </c>
      <c r="Z423" s="102">
        <v>685692.18</v>
      </c>
      <c r="AA423" s="102">
        <f t="shared" si="132"/>
        <v>177354394.09999999</v>
      </c>
      <c r="AB423" s="102"/>
      <c r="AC423" s="102"/>
      <c r="AD423" s="102">
        <f t="shared" si="133"/>
        <v>0</v>
      </c>
      <c r="AE423" s="102">
        <v>4269158.38</v>
      </c>
      <c r="AF423" s="102">
        <v>442963.4</v>
      </c>
      <c r="AG423" s="102">
        <f t="shared" si="134"/>
        <v>4712121.78</v>
      </c>
      <c r="AH423" s="102">
        <v>38075361.890000001</v>
      </c>
      <c r="AI423" s="102">
        <v>1029766.09</v>
      </c>
      <c r="AJ423" s="108">
        <f t="shared" si="124"/>
        <v>39105127.980000004</v>
      </c>
    </row>
    <row r="424" spans="1:36" ht="15.95" hidden="1" customHeight="1" thickTop="1" thickBot="1" x14ac:dyDescent="0.25">
      <c r="A424" s="52" t="s">
        <v>125</v>
      </c>
      <c r="B424" s="103">
        <f t="shared" si="122"/>
        <v>45419.224137931044</v>
      </c>
      <c r="C424" s="103">
        <f t="shared" si="123"/>
        <v>571726.05000000005</v>
      </c>
      <c r="D424" s="102"/>
      <c r="E424" s="102"/>
      <c r="F424" s="102">
        <f t="shared" si="125"/>
        <v>0</v>
      </c>
      <c r="G424" s="102"/>
      <c r="H424" s="102"/>
      <c r="I424" s="102">
        <f t="shared" si="126"/>
        <v>0</v>
      </c>
      <c r="J424" s="102"/>
      <c r="K424" s="102">
        <v>571726.05000000005</v>
      </c>
      <c r="L424" s="102">
        <f t="shared" si="127"/>
        <v>571726.05000000005</v>
      </c>
      <c r="M424" s="102">
        <v>45419.224137931044</v>
      </c>
      <c r="N424" s="102"/>
      <c r="O424" s="102">
        <f t="shared" si="128"/>
        <v>45419.224137931044</v>
      </c>
      <c r="P424" s="102"/>
      <c r="Q424" s="102"/>
      <c r="R424" s="102">
        <f t="shared" si="129"/>
        <v>0</v>
      </c>
      <c r="S424" s="102"/>
      <c r="T424" s="102"/>
      <c r="U424" s="102">
        <f t="shared" si="130"/>
        <v>0</v>
      </c>
      <c r="V424" s="102"/>
      <c r="W424" s="102"/>
      <c r="X424" s="102">
        <f t="shared" si="131"/>
        <v>0</v>
      </c>
      <c r="Y424" s="102"/>
      <c r="Z424" s="102"/>
      <c r="AA424" s="102">
        <f t="shared" si="132"/>
        <v>0</v>
      </c>
      <c r="AB424" s="102"/>
      <c r="AC424" s="102"/>
      <c r="AD424" s="102">
        <f t="shared" si="133"/>
        <v>0</v>
      </c>
      <c r="AE424" s="102"/>
      <c r="AF424" s="102"/>
      <c r="AG424" s="102">
        <f t="shared" si="134"/>
        <v>0</v>
      </c>
      <c r="AH424" s="102"/>
      <c r="AI424" s="102"/>
      <c r="AJ424" s="108">
        <f t="shared" si="124"/>
        <v>0</v>
      </c>
    </row>
    <row r="425" spans="1:36" ht="15.95" hidden="1" customHeight="1" thickTop="1" thickBot="1" x14ac:dyDescent="0.25">
      <c r="A425" s="52" t="s">
        <v>90</v>
      </c>
      <c r="B425" s="103">
        <f t="shared" si="122"/>
        <v>100210634.45689654</v>
      </c>
      <c r="C425" s="103">
        <f t="shared" si="123"/>
        <v>87336.89</v>
      </c>
      <c r="D425" s="102"/>
      <c r="E425" s="102"/>
      <c r="F425" s="102">
        <f t="shared" si="125"/>
        <v>0</v>
      </c>
      <c r="G425" s="102">
        <v>149706.45689655174</v>
      </c>
      <c r="H425" s="102"/>
      <c r="I425" s="102">
        <f t="shared" si="126"/>
        <v>149706.45689655174</v>
      </c>
      <c r="J425" s="102"/>
      <c r="K425" s="102"/>
      <c r="L425" s="102">
        <f t="shared" si="127"/>
        <v>0</v>
      </c>
      <c r="M425" s="102"/>
      <c r="N425" s="102"/>
      <c r="O425" s="102">
        <f t="shared" si="128"/>
        <v>0</v>
      </c>
      <c r="P425" s="102">
        <v>9870868.2586206906</v>
      </c>
      <c r="Q425" s="102">
        <v>0.01</v>
      </c>
      <c r="R425" s="102">
        <f t="shared" si="129"/>
        <v>9870868.2686206903</v>
      </c>
      <c r="S425" s="102">
        <v>542888.13793103455</v>
      </c>
      <c r="T425" s="102"/>
      <c r="U425" s="102">
        <f t="shared" si="130"/>
        <v>542888.13793103455</v>
      </c>
      <c r="V425" s="102">
        <v>55256.818965517246</v>
      </c>
      <c r="W425" s="102"/>
      <c r="X425" s="102">
        <f t="shared" si="131"/>
        <v>55256.818965517246</v>
      </c>
      <c r="Y425" s="102">
        <v>83355274.974137932</v>
      </c>
      <c r="Z425" s="102">
        <v>75177.78</v>
      </c>
      <c r="AA425" s="102">
        <f t="shared" si="132"/>
        <v>83430452.754137933</v>
      </c>
      <c r="AB425" s="102"/>
      <c r="AC425" s="102"/>
      <c r="AD425" s="102">
        <f t="shared" si="133"/>
        <v>0</v>
      </c>
      <c r="AE425" s="102">
        <v>811529.29310344835</v>
      </c>
      <c r="AF425" s="102"/>
      <c r="AG425" s="102">
        <f t="shared" si="134"/>
        <v>811529.29310344835</v>
      </c>
      <c r="AH425" s="102">
        <v>5425110.5172413802</v>
      </c>
      <c r="AI425" s="102">
        <v>12159.1</v>
      </c>
      <c r="AJ425" s="108">
        <f t="shared" si="124"/>
        <v>5437269.6172413798</v>
      </c>
    </row>
    <row r="426" spans="1:36" ht="15.95" hidden="1" customHeight="1" thickTop="1" thickBot="1" x14ac:dyDescent="0.25">
      <c r="A426" s="52" t="s">
        <v>122</v>
      </c>
      <c r="B426" s="103">
        <f t="shared" si="122"/>
        <v>40756167.534482762</v>
      </c>
      <c r="C426" s="103">
        <f t="shared" si="123"/>
        <v>77145744.459999993</v>
      </c>
      <c r="D426" s="102"/>
      <c r="E426" s="102"/>
      <c r="F426" s="102">
        <f t="shared" si="125"/>
        <v>0</v>
      </c>
      <c r="G426" s="102">
        <v>32414344.336206898</v>
      </c>
      <c r="H426" s="102">
        <v>77145744.459999993</v>
      </c>
      <c r="I426" s="102">
        <f t="shared" si="126"/>
        <v>109560088.79620689</v>
      </c>
      <c r="J426" s="102"/>
      <c r="K426" s="102"/>
      <c r="L426" s="102">
        <f t="shared" si="127"/>
        <v>0</v>
      </c>
      <c r="M426" s="102">
        <v>1279234.3620689658</v>
      </c>
      <c r="N426" s="102"/>
      <c r="O426" s="102">
        <f t="shared" si="128"/>
        <v>1279234.3620689658</v>
      </c>
      <c r="P426" s="102">
        <v>281286.19827586209</v>
      </c>
      <c r="Q426" s="102"/>
      <c r="R426" s="102">
        <f t="shared" si="129"/>
        <v>281286.19827586209</v>
      </c>
      <c r="S426" s="102"/>
      <c r="T426" s="102"/>
      <c r="U426" s="102">
        <f t="shared" si="130"/>
        <v>0</v>
      </c>
      <c r="V426" s="102"/>
      <c r="W426" s="102"/>
      <c r="X426" s="102">
        <f t="shared" si="131"/>
        <v>0</v>
      </c>
      <c r="Y426" s="102"/>
      <c r="Z426" s="102"/>
      <c r="AA426" s="102">
        <f t="shared" si="132"/>
        <v>0</v>
      </c>
      <c r="AB426" s="102"/>
      <c r="AC426" s="102"/>
      <c r="AD426" s="102">
        <f t="shared" si="133"/>
        <v>0</v>
      </c>
      <c r="AE426" s="102"/>
      <c r="AF426" s="102"/>
      <c r="AG426" s="102">
        <f t="shared" si="134"/>
        <v>0</v>
      </c>
      <c r="AH426" s="102">
        <v>6781302.6379310349</v>
      </c>
      <c r="AI426" s="102"/>
      <c r="AJ426" s="108">
        <f t="shared" si="124"/>
        <v>6781302.6379310349</v>
      </c>
    </row>
    <row r="427" spans="1:36" ht="15.95" hidden="1" customHeight="1" thickTop="1" thickBot="1" x14ac:dyDescent="0.25">
      <c r="A427" s="52" t="s">
        <v>78</v>
      </c>
      <c r="B427" s="103">
        <f t="shared" si="122"/>
        <v>105892677.78448276</v>
      </c>
      <c r="C427" s="103">
        <f t="shared" si="123"/>
        <v>0</v>
      </c>
      <c r="D427" s="102"/>
      <c r="E427" s="102"/>
      <c r="F427" s="102">
        <f t="shared" si="125"/>
        <v>0</v>
      </c>
      <c r="G427" s="102">
        <v>24661.681034482761</v>
      </c>
      <c r="H427" s="102"/>
      <c r="I427" s="102">
        <f t="shared" si="126"/>
        <v>24661.681034482761</v>
      </c>
      <c r="J427" s="102"/>
      <c r="K427" s="102"/>
      <c r="L427" s="102">
        <f t="shared" si="127"/>
        <v>0</v>
      </c>
      <c r="M427" s="102">
        <v>2771.1120689655172</v>
      </c>
      <c r="N427" s="102"/>
      <c r="O427" s="102">
        <f t="shared" si="128"/>
        <v>2771.1120689655172</v>
      </c>
      <c r="P427" s="102">
        <v>218836.5172413793</v>
      </c>
      <c r="Q427" s="102"/>
      <c r="R427" s="102">
        <f t="shared" si="129"/>
        <v>218836.5172413793</v>
      </c>
      <c r="S427" s="102">
        <v>16396.551724137931</v>
      </c>
      <c r="T427" s="102"/>
      <c r="U427" s="102">
        <f t="shared" si="130"/>
        <v>16396.551724137931</v>
      </c>
      <c r="V427" s="102">
        <v>2123956.3362068967</v>
      </c>
      <c r="W427" s="102"/>
      <c r="X427" s="102">
        <f t="shared" si="131"/>
        <v>2123956.3362068967</v>
      </c>
      <c r="Y427" s="102">
        <v>102014343.75862069</v>
      </c>
      <c r="Z427" s="102"/>
      <c r="AA427" s="102">
        <f t="shared" si="132"/>
        <v>102014343.75862069</v>
      </c>
      <c r="AB427" s="102"/>
      <c r="AC427" s="102"/>
      <c r="AD427" s="102">
        <f t="shared" si="133"/>
        <v>0</v>
      </c>
      <c r="AE427" s="102">
        <v>537809.30172413797</v>
      </c>
      <c r="AF427" s="102"/>
      <c r="AG427" s="102">
        <f t="shared" si="134"/>
        <v>537809.30172413797</v>
      </c>
      <c r="AH427" s="102">
        <v>953902.5258620691</v>
      </c>
      <c r="AI427" s="102"/>
      <c r="AJ427" s="108">
        <f t="shared" si="124"/>
        <v>953902.5258620691</v>
      </c>
    </row>
    <row r="428" spans="1:36" ht="15.95" hidden="1" customHeight="1" thickTop="1" thickBot="1" x14ac:dyDescent="0.25">
      <c r="A428" s="52" t="s">
        <v>92</v>
      </c>
      <c r="B428" s="103">
        <f t="shared" si="122"/>
        <v>9999672.862068966</v>
      </c>
      <c r="C428" s="103">
        <f t="shared" si="123"/>
        <v>230263168.13999999</v>
      </c>
      <c r="D428" s="102">
        <v>9999672.862068966</v>
      </c>
      <c r="E428" s="102"/>
      <c r="F428" s="102">
        <f t="shared" si="125"/>
        <v>9999672.862068966</v>
      </c>
      <c r="G428" s="102"/>
      <c r="H428" s="102">
        <v>303221.64</v>
      </c>
      <c r="I428" s="102">
        <f t="shared" si="126"/>
        <v>303221.64</v>
      </c>
      <c r="J428" s="102"/>
      <c r="K428" s="102">
        <v>229959946.5</v>
      </c>
      <c r="L428" s="102">
        <f t="shared" si="127"/>
        <v>229959946.5</v>
      </c>
      <c r="M428" s="102"/>
      <c r="N428" s="102"/>
      <c r="O428" s="102">
        <f t="shared" si="128"/>
        <v>0</v>
      </c>
      <c r="P428" s="102"/>
      <c r="Q428" s="102"/>
      <c r="R428" s="102">
        <f t="shared" si="129"/>
        <v>0</v>
      </c>
      <c r="S428" s="102"/>
      <c r="T428" s="102"/>
      <c r="U428" s="102">
        <f t="shared" si="130"/>
        <v>0</v>
      </c>
      <c r="V428" s="102"/>
      <c r="W428" s="102"/>
      <c r="X428" s="102">
        <f t="shared" si="131"/>
        <v>0</v>
      </c>
      <c r="Y428" s="102"/>
      <c r="Z428" s="102"/>
      <c r="AA428" s="102">
        <f t="shared" si="132"/>
        <v>0</v>
      </c>
      <c r="AB428" s="102"/>
      <c r="AC428" s="102"/>
      <c r="AD428" s="102">
        <f t="shared" si="133"/>
        <v>0</v>
      </c>
      <c r="AE428" s="102"/>
      <c r="AF428" s="102"/>
      <c r="AG428" s="102">
        <f t="shared" si="134"/>
        <v>0</v>
      </c>
      <c r="AH428" s="102"/>
      <c r="AI428" s="102"/>
      <c r="AJ428" s="108">
        <f t="shared" si="124"/>
        <v>0</v>
      </c>
    </row>
    <row r="429" spans="1:36" ht="15.95" hidden="1" customHeight="1" thickTop="1" thickBot="1" x14ac:dyDescent="0.25">
      <c r="A429" s="52" t="s">
        <v>95</v>
      </c>
      <c r="B429" s="103">
        <f t="shared" si="122"/>
        <v>11271860.129999999</v>
      </c>
      <c r="C429" s="103">
        <f t="shared" si="123"/>
        <v>0</v>
      </c>
      <c r="D429" s="102">
        <v>26545.370000000003</v>
      </c>
      <c r="E429" s="102"/>
      <c r="F429" s="102">
        <f t="shared" si="125"/>
        <v>26545.370000000003</v>
      </c>
      <c r="G429" s="102">
        <v>63044.32</v>
      </c>
      <c r="H429" s="102"/>
      <c r="I429" s="102">
        <f t="shared" si="126"/>
        <v>63044.32</v>
      </c>
      <c r="J429" s="102"/>
      <c r="K429" s="102"/>
      <c r="L429" s="102">
        <f t="shared" si="127"/>
        <v>0</v>
      </c>
      <c r="M429" s="102">
        <v>11996.57</v>
      </c>
      <c r="N429" s="102"/>
      <c r="O429" s="102">
        <f t="shared" si="128"/>
        <v>11996.57</v>
      </c>
      <c r="P429" s="102">
        <v>5000417.54</v>
      </c>
      <c r="Q429" s="102"/>
      <c r="R429" s="102">
        <f t="shared" si="129"/>
        <v>5000417.54</v>
      </c>
      <c r="S429" s="102"/>
      <c r="T429" s="102"/>
      <c r="U429" s="102">
        <f t="shared" si="130"/>
        <v>0</v>
      </c>
      <c r="V429" s="102">
        <v>253567.15</v>
      </c>
      <c r="W429" s="102"/>
      <c r="X429" s="102">
        <f t="shared" si="131"/>
        <v>253567.15</v>
      </c>
      <c r="Y429" s="102">
        <v>4451068.41</v>
      </c>
      <c r="Z429" s="102"/>
      <c r="AA429" s="102">
        <f t="shared" si="132"/>
        <v>4451068.41</v>
      </c>
      <c r="AB429" s="102"/>
      <c r="AC429" s="102"/>
      <c r="AD429" s="102">
        <f t="shared" si="133"/>
        <v>0</v>
      </c>
      <c r="AE429" s="102">
        <v>185226.36</v>
      </c>
      <c r="AF429" s="102"/>
      <c r="AG429" s="102">
        <f t="shared" si="134"/>
        <v>185226.36</v>
      </c>
      <c r="AH429" s="102">
        <v>1279994.4100000001</v>
      </c>
      <c r="AI429" s="102"/>
      <c r="AJ429" s="108">
        <f t="shared" si="124"/>
        <v>1279994.4100000001</v>
      </c>
    </row>
    <row r="430" spans="1:36" ht="15.95" hidden="1" customHeight="1" thickTop="1" thickBot="1" x14ac:dyDescent="0.25">
      <c r="A430" s="52" t="s">
        <v>83</v>
      </c>
      <c r="B430" s="103">
        <f t="shared" si="122"/>
        <v>33838398.93965517</v>
      </c>
      <c r="C430" s="103">
        <f t="shared" si="123"/>
        <v>0</v>
      </c>
      <c r="D430" s="102"/>
      <c r="E430" s="102"/>
      <c r="F430" s="102">
        <f t="shared" si="125"/>
        <v>0</v>
      </c>
      <c r="G430" s="102"/>
      <c r="H430" s="102"/>
      <c r="I430" s="102">
        <f t="shared" si="126"/>
        <v>0</v>
      </c>
      <c r="J430" s="102"/>
      <c r="K430" s="102"/>
      <c r="L430" s="102">
        <f t="shared" si="127"/>
        <v>0</v>
      </c>
      <c r="M430" s="102">
        <v>22500</v>
      </c>
      <c r="N430" s="102"/>
      <c r="O430" s="102">
        <f t="shared" si="128"/>
        <v>22500</v>
      </c>
      <c r="P430" s="102"/>
      <c r="Q430" s="102"/>
      <c r="R430" s="102">
        <f t="shared" si="129"/>
        <v>0</v>
      </c>
      <c r="S430" s="102"/>
      <c r="T430" s="102"/>
      <c r="U430" s="102">
        <f t="shared" si="130"/>
        <v>0</v>
      </c>
      <c r="V430" s="102"/>
      <c r="W430" s="102"/>
      <c r="X430" s="102">
        <f t="shared" si="131"/>
        <v>0</v>
      </c>
      <c r="Y430" s="102">
        <v>33802321.353448272</v>
      </c>
      <c r="Z430" s="102"/>
      <c r="AA430" s="102">
        <f t="shared" si="132"/>
        <v>33802321.353448272</v>
      </c>
      <c r="AB430" s="102"/>
      <c r="AC430" s="102"/>
      <c r="AD430" s="102">
        <f t="shared" si="133"/>
        <v>0</v>
      </c>
      <c r="AE430" s="102">
        <v>4525.8620689655172</v>
      </c>
      <c r="AF430" s="102"/>
      <c r="AG430" s="102">
        <f t="shared" si="134"/>
        <v>4525.8620689655172</v>
      </c>
      <c r="AH430" s="102">
        <v>9051.7241379310344</v>
      </c>
      <c r="AI430" s="102"/>
      <c r="AJ430" s="108">
        <f t="shared" si="124"/>
        <v>9051.7241379310344</v>
      </c>
    </row>
    <row r="431" spans="1:36" ht="15.95" hidden="1" customHeight="1" thickTop="1" thickBot="1" x14ac:dyDescent="0.25">
      <c r="A431" s="52" t="s">
        <v>124</v>
      </c>
      <c r="B431" s="103">
        <f t="shared" si="122"/>
        <v>100297.45</v>
      </c>
      <c r="C431" s="103">
        <f t="shared" si="123"/>
        <v>16106</v>
      </c>
      <c r="D431" s="102">
        <v>16301.72</v>
      </c>
      <c r="E431" s="102"/>
      <c r="F431" s="102">
        <f t="shared" si="125"/>
        <v>16301.72</v>
      </c>
      <c r="G431" s="102"/>
      <c r="H431" s="102"/>
      <c r="I431" s="102">
        <f t="shared" si="126"/>
        <v>0</v>
      </c>
      <c r="J431" s="102">
        <v>15696.62</v>
      </c>
      <c r="K431" s="102">
        <v>16106</v>
      </c>
      <c r="L431" s="102">
        <f t="shared" si="127"/>
        <v>31802.620000000003</v>
      </c>
      <c r="M431" s="102"/>
      <c r="N431" s="102"/>
      <c r="O431" s="102">
        <f t="shared" si="128"/>
        <v>0</v>
      </c>
      <c r="P431" s="102"/>
      <c r="Q431" s="102"/>
      <c r="R431" s="102">
        <f t="shared" si="129"/>
        <v>0</v>
      </c>
      <c r="S431" s="102"/>
      <c r="T431" s="102"/>
      <c r="U431" s="102">
        <f t="shared" si="130"/>
        <v>0</v>
      </c>
      <c r="V431" s="102"/>
      <c r="W431" s="102"/>
      <c r="X431" s="102">
        <f t="shared" si="131"/>
        <v>0</v>
      </c>
      <c r="Y431" s="102">
        <v>6417.25</v>
      </c>
      <c r="Z431" s="102"/>
      <c r="AA431" s="102">
        <f t="shared" si="132"/>
        <v>6417.25</v>
      </c>
      <c r="AB431" s="102"/>
      <c r="AC431" s="102"/>
      <c r="AD431" s="102">
        <f t="shared" si="133"/>
        <v>0</v>
      </c>
      <c r="AE431" s="102"/>
      <c r="AF431" s="102"/>
      <c r="AG431" s="102">
        <f t="shared" si="134"/>
        <v>0</v>
      </c>
      <c r="AH431" s="102">
        <v>61881.86</v>
      </c>
      <c r="AI431" s="102"/>
      <c r="AJ431" s="108">
        <f t="shared" si="124"/>
        <v>61881.86</v>
      </c>
    </row>
    <row r="432" spans="1:36" ht="15.95" hidden="1" customHeight="1" thickTop="1" thickBot="1" x14ac:dyDescent="0.25">
      <c r="A432" s="52" t="s">
        <v>81</v>
      </c>
      <c r="B432" s="103">
        <f t="shared" si="122"/>
        <v>40985530.698275872</v>
      </c>
      <c r="C432" s="103">
        <f t="shared" si="123"/>
        <v>4907667.6500000004</v>
      </c>
      <c r="D432" s="102"/>
      <c r="E432" s="102"/>
      <c r="F432" s="102">
        <f t="shared" si="125"/>
        <v>0</v>
      </c>
      <c r="G432" s="102">
        <v>15596966.163793106</v>
      </c>
      <c r="H432" s="102"/>
      <c r="I432" s="102">
        <f t="shared" si="126"/>
        <v>15596966.163793106</v>
      </c>
      <c r="J432" s="102"/>
      <c r="K432" s="102"/>
      <c r="L432" s="102">
        <f t="shared" si="127"/>
        <v>0</v>
      </c>
      <c r="M432" s="102"/>
      <c r="N432" s="102"/>
      <c r="O432" s="102">
        <f t="shared" si="128"/>
        <v>0</v>
      </c>
      <c r="P432" s="102">
        <v>5952921.8965517245</v>
      </c>
      <c r="Q432" s="102">
        <v>3811681.91</v>
      </c>
      <c r="R432" s="102">
        <f t="shared" si="129"/>
        <v>9764603.8065517247</v>
      </c>
      <c r="S432" s="102"/>
      <c r="T432" s="102"/>
      <c r="U432" s="102">
        <f t="shared" si="130"/>
        <v>0</v>
      </c>
      <c r="V432" s="102">
        <v>31010.922413793105</v>
      </c>
      <c r="W432" s="102">
        <v>142500</v>
      </c>
      <c r="X432" s="102">
        <f t="shared" si="131"/>
        <v>173510.9224137931</v>
      </c>
      <c r="Y432" s="102">
        <v>16992322.922413796</v>
      </c>
      <c r="Z432" s="102">
        <v>444402.5</v>
      </c>
      <c r="AA432" s="102">
        <f t="shared" si="132"/>
        <v>17436725.422413796</v>
      </c>
      <c r="AB432" s="102"/>
      <c r="AC432" s="102"/>
      <c r="AD432" s="102">
        <f t="shared" si="133"/>
        <v>0</v>
      </c>
      <c r="AE432" s="102">
        <v>1412943.3017241382</v>
      </c>
      <c r="AF432" s="102">
        <v>375725</v>
      </c>
      <c r="AG432" s="102">
        <f t="shared" si="134"/>
        <v>1788668.3017241382</v>
      </c>
      <c r="AH432" s="102">
        <v>999365.49137931049</v>
      </c>
      <c r="AI432" s="102">
        <v>133358.24</v>
      </c>
      <c r="AJ432" s="108">
        <f t="shared" si="124"/>
        <v>1132723.7313793106</v>
      </c>
    </row>
    <row r="433" spans="1:36" ht="15.95" hidden="1" customHeight="1" thickTop="1" thickBot="1" x14ac:dyDescent="0.25">
      <c r="A433" s="52" t="s">
        <v>80</v>
      </c>
      <c r="B433" s="103">
        <f t="shared" si="122"/>
        <v>27202163.490000002</v>
      </c>
      <c r="C433" s="103">
        <f t="shared" si="123"/>
        <v>356183.56</v>
      </c>
      <c r="D433" s="102"/>
      <c r="E433" s="102"/>
      <c r="F433" s="102">
        <f t="shared" si="125"/>
        <v>0</v>
      </c>
      <c r="G433" s="102">
        <v>2438151.29</v>
      </c>
      <c r="H433" s="102">
        <v>356183.56</v>
      </c>
      <c r="I433" s="102">
        <f t="shared" si="126"/>
        <v>2794334.85</v>
      </c>
      <c r="J433" s="102"/>
      <c r="K433" s="102"/>
      <c r="L433" s="102">
        <f t="shared" si="127"/>
        <v>0</v>
      </c>
      <c r="M433" s="102"/>
      <c r="N433" s="102"/>
      <c r="O433" s="102">
        <f t="shared" si="128"/>
        <v>0</v>
      </c>
      <c r="P433" s="102">
        <v>1531834.64</v>
      </c>
      <c r="Q433" s="102"/>
      <c r="R433" s="102">
        <f t="shared" si="129"/>
        <v>1531834.64</v>
      </c>
      <c r="S433" s="102">
        <v>247784.35</v>
      </c>
      <c r="T433" s="102"/>
      <c r="U433" s="102">
        <f t="shared" si="130"/>
        <v>247784.35</v>
      </c>
      <c r="V433" s="102">
        <v>38292.019999999997</v>
      </c>
      <c r="W433" s="102"/>
      <c r="X433" s="102">
        <f t="shared" si="131"/>
        <v>38292.019999999997</v>
      </c>
      <c r="Y433" s="102">
        <v>17888072.879999999</v>
      </c>
      <c r="Z433" s="102"/>
      <c r="AA433" s="102">
        <f t="shared" si="132"/>
        <v>17888072.879999999</v>
      </c>
      <c r="AB433" s="102"/>
      <c r="AC433" s="102"/>
      <c r="AD433" s="102">
        <f t="shared" si="133"/>
        <v>0</v>
      </c>
      <c r="AE433" s="102">
        <v>1600541.51</v>
      </c>
      <c r="AF433" s="102"/>
      <c r="AG433" s="102">
        <f t="shared" si="134"/>
        <v>1600541.51</v>
      </c>
      <c r="AH433" s="102">
        <v>3457486.8000000003</v>
      </c>
      <c r="AI433" s="102"/>
      <c r="AJ433" s="108">
        <f t="shared" si="124"/>
        <v>3457486.8000000003</v>
      </c>
    </row>
    <row r="434" spans="1:36" ht="15.95" hidden="1" customHeight="1" thickTop="1" thickBot="1" x14ac:dyDescent="0.25">
      <c r="A434" s="52" t="s">
        <v>103</v>
      </c>
      <c r="B434" s="103">
        <f t="shared" si="122"/>
        <v>66519990.820000015</v>
      </c>
      <c r="C434" s="103">
        <f t="shared" si="123"/>
        <v>0</v>
      </c>
      <c r="D434" s="102"/>
      <c r="E434" s="102"/>
      <c r="F434" s="102">
        <f t="shared" si="125"/>
        <v>0</v>
      </c>
      <c r="G434" s="102">
        <v>27407.769999999997</v>
      </c>
      <c r="H434" s="102"/>
      <c r="I434" s="102">
        <f t="shared" si="126"/>
        <v>27407.769999999997</v>
      </c>
      <c r="J434" s="102"/>
      <c r="K434" s="102"/>
      <c r="L434" s="102">
        <f t="shared" si="127"/>
        <v>0</v>
      </c>
      <c r="M434" s="102"/>
      <c r="N434" s="102"/>
      <c r="O434" s="102">
        <f t="shared" si="128"/>
        <v>0</v>
      </c>
      <c r="P434" s="102">
        <v>328990.17</v>
      </c>
      <c r="Q434" s="102"/>
      <c r="R434" s="102">
        <f t="shared" si="129"/>
        <v>328990.17</v>
      </c>
      <c r="S434" s="102">
        <v>39881.730000000003</v>
      </c>
      <c r="T434" s="102"/>
      <c r="U434" s="102">
        <f t="shared" si="130"/>
        <v>39881.730000000003</v>
      </c>
      <c r="V434" s="102">
        <v>328952.26</v>
      </c>
      <c r="W434" s="102"/>
      <c r="X434" s="102">
        <f t="shared" si="131"/>
        <v>328952.26</v>
      </c>
      <c r="Y434" s="102">
        <v>59295226.460000008</v>
      </c>
      <c r="Z434" s="102"/>
      <c r="AA434" s="102">
        <f t="shared" si="132"/>
        <v>59295226.460000008</v>
      </c>
      <c r="AB434" s="102"/>
      <c r="AC434" s="102"/>
      <c r="AD434" s="102">
        <f t="shared" si="133"/>
        <v>0</v>
      </c>
      <c r="AE434" s="102">
        <v>6300319.5500000007</v>
      </c>
      <c r="AF434" s="102"/>
      <c r="AG434" s="102">
        <f t="shared" si="134"/>
        <v>6300319.5500000007</v>
      </c>
      <c r="AH434" s="102">
        <v>199212.88</v>
      </c>
      <c r="AI434" s="102"/>
      <c r="AJ434" s="108">
        <f t="shared" si="124"/>
        <v>199212.88</v>
      </c>
    </row>
    <row r="435" spans="1:36" ht="15.95" hidden="1" customHeight="1" thickTop="1" thickBot="1" x14ac:dyDescent="0.25">
      <c r="A435" s="52" t="s">
        <v>79</v>
      </c>
      <c r="B435" s="103">
        <f t="shared" si="122"/>
        <v>39275024.025862075</v>
      </c>
      <c r="C435" s="103">
        <f t="shared" si="123"/>
        <v>87225150.329999998</v>
      </c>
      <c r="D435" s="102">
        <v>12720.000000000002</v>
      </c>
      <c r="E435" s="102"/>
      <c r="F435" s="102">
        <f t="shared" si="125"/>
        <v>12720.000000000002</v>
      </c>
      <c r="G435" s="102">
        <v>3029246.8275862066</v>
      </c>
      <c r="H435" s="102">
        <v>86812340.480000004</v>
      </c>
      <c r="I435" s="102">
        <f t="shared" si="126"/>
        <v>89841587.307586208</v>
      </c>
      <c r="J435" s="102"/>
      <c r="K435" s="102">
        <v>78731.960000000006</v>
      </c>
      <c r="L435" s="102">
        <f t="shared" si="127"/>
        <v>78731.960000000006</v>
      </c>
      <c r="M435" s="102">
        <v>4606.3103448275861</v>
      </c>
      <c r="N435" s="102">
        <v>312933.59999999998</v>
      </c>
      <c r="O435" s="102">
        <f t="shared" si="128"/>
        <v>317539.91034482757</v>
      </c>
      <c r="P435" s="102">
        <v>4459843.4827586217</v>
      </c>
      <c r="Q435" s="102">
        <v>21144.29</v>
      </c>
      <c r="R435" s="102">
        <f t="shared" si="129"/>
        <v>4480987.7727586217</v>
      </c>
      <c r="S435" s="102">
        <v>1761247.5862068967</v>
      </c>
      <c r="T435" s="102"/>
      <c r="U435" s="102">
        <f t="shared" si="130"/>
        <v>1761247.5862068967</v>
      </c>
      <c r="V435" s="102">
        <v>285939.04310344829</v>
      </c>
      <c r="W435" s="102"/>
      <c r="X435" s="102">
        <f t="shared" si="131"/>
        <v>285939.04310344829</v>
      </c>
      <c r="Y435" s="102">
        <v>21739515.077586208</v>
      </c>
      <c r="Z435" s="102"/>
      <c r="AA435" s="102">
        <f t="shared" si="132"/>
        <v>21739515.077586208</v>
      </c>
      <c r="AB435" s="102"/>
      <c r="AC435" s="102"/>
      <c r="AD435" s="102">
        <f t="shared" si="133"/>
        <v>0</v>
      </c>
      <c r="AE435" s="102">
        <v>3380281.4482758627</v>
      </c>
      <c r="AF435" s="102"/>
      <c r="AG435" s="102">
        <f t="shared" si="134"/>
        <v>3380281.4482758627</v>
      </c>
      <c r="AH435" s="102">
        <v>4601624.25</v>
      </c>
      <c r="AI435" s="102"/>
      <c r="AJ435" s="108">
        <f t="shared" si="124"/>
        <v>4601624.25</v>
      </c>
    </row>
    <row r="436" spans="1:36" ht="15.95" hidden="1" customHeight="1" thickTop="1" thickBot="1" x14ac:dyDescent="0.25">
      <c r="A436" s="52" t="s">
        <v>84</v>
      </c>
      <c r="B436" s="103">
        <f t="shared" si="122"/>
        <v>0</v>
      </c>
      <c r="C436" s="103">
        <f t="shared" si="123"/>
        <v>0</v>
      </c>
      <c r="D436" s="102"/>
      <c r="E436" s="102"/>
      <c r="F436" s="102">
        <f t="shared" si="125"/>
        <v>0</v>
      </c>
      <c r="G436" s="102"/>
      <c r="H436" s="102"/>
      <c r="I436" s="102">
        <f t="shared" si="126"/>
        <v>0</v>
      </c>
      <c r="J436" s="102"/>
      <c r="K436" s="102"/>
      <c r="L436" s="102">
        <f t="shared" si="127"/>
        <v>0</v>
      </c>
      <c r="M436" s="102"/>
      <c r="N436" s="102"/>
      <c r="O436" s="102">
        <f t="shared" si="128"/>
        <v>0</v>
      </c>
      <c r="P436" s="102"/>
      <c r="Q436" s="102"/>
      <c r="R436" s="102">
        <f t="shared" si="129"/>
        <v>0</v>
      </c>
      <c r="S436" s="102"/>
      <c r="T436" s="102"/>
      <c r="U436" s="102">
        <f t="shared" si="130"/>
        <v>0</v>
      </c>
      <c r="V436" s="102"/>
      <c r="W436" s="102"/>
      <c r="X436" s="102">
        <f t="shared" si="131"/>
        <v>0</v>
      </c>
      <c r="Y436" s="102"/>
      <c r="Z436" s="102"/>
      <c r="AA436" s="102">
        <f t="shared" si="132"/>
        <v>0</v>
      </c>
      <c r="AB436" s="102"/>
      <c r="AC436" s="102"/>
      <c r="AD436" s="102">
        <f t="shared" si="133"/>
        <v>0</v>
      </c>
      <c r="AE436" s="102"/>
      <c r="AF436" s="102"/>
      <c r="AG436" s="102">
        <f t="shared" si="134"/>
        <v>0</v>
      </c>
      <c r="AH436" s="102"/>
      <c r="AI436" s="102"/>
      <c r="AJ436" s="108">
        <f t="shared" si="124"/>
        <v>0</v>
      </c>
    </row>
    <row r="437" spans="1:36" ht="15.95" hidden="1" customHeight="1" thickTop="1" thickBot="1" x14ac:dyDescent="0.25">
      <c r="A437" s="52" t="s">
        <v>97</v>
      </c>
      <c r="B437" s="103">
        <f t="shared" si="122"/>
        <v>1984999.6293103448</v>
      </c>
      <c r="C437" s="103">
        <f t="shared" si="123"/>
        <v>36669843.880000003</v>
      </c>
      <c r="D437" s="102"/>
      <c r="E437" s="102"/>
      <c r="F437" s="102">
        <f t="shared" si="125"/>
        <v>0</v>
      </c>
      <c r="G437" s="102">
        <v>1984999.6293103448</v>
      </c>
      <c r="H437" s="102"/>
      <c r="I437" s="102">
        <f t="shared" si="126"/>
        <v>1984999.6293103448</v>
      </c>
      <c r="J437" s="102"/>
      <c r="K437" s="102">
        <v>36669843.880000003</v>
      </c>
      <c r="L437" s="102">
        <f t="shared" si="127"/>
        <v>36669843.880000003</v>
      </c>
      <c r="M437" s="102"/>
      <c r="N437" s="102"/>
      <c r="O437" s="102">
        <f t="shared" si="128"/>
        <v>0</v>
      </c>
      <c r="P437" s="102"/>
      <c r="Q437" s="102"/>
      <c r="R437" s="102">
        <f t="shared" si="129"/>
        <v>0</v>
      </c>
      <c r="S437" s="102"/>
      <c r="T437" s="102"/>
      <c r="U437" s="102">
        <f t="shared" si="130"/>
        <v>0</v>
      </c>
      <c r="V437" s="102"/>
      <c r="W437" s="102"/>
      <c r="X437" s="102">
        <f t="shared" si="131"/>
        <v>0</v>
      </c>
      <c r="Y437" s="102"/>
      <c r="Z437" s="102"/>
      <c r="AA437" s="102">
        <f t="shared" si="132"/>
        <v>0</v>
      </c>
      <c r="AB437" s="102"/>
      <c r="AC437" s="102"/>
      <c r="AD437" s="102">
        <f t="shared" si="133"/>
        <v>0</v>
      </c>
      <c r="AE437" s="102"/>
      <c r="AF437" s="102"/>
      <c r="AG437" s="102">
        <f t="shared" si="134"/>
        <v>0</v>
      </c>
      <c r="AH437" s="102"/>
      <c r="AI437" s="102"/>
      <c r="AJ437" s="108">
        <f t="shared" si="124"/>
        <v>0</v>
      </c>
    </row>
    <row r="438" spans="1:36" ht="15.95" hidden="1" customHeight="1" thickTop="1" thickBot="1" x14ac:dyDescent="0.25">
      <c r="A438" s="52" t="s">
        <v>89</v>
      </c>
      <c r="B438" s="103">
        <f t="shared" si="122"/>
        <v>4519181.9655172424</v>
      </c>
      <c r="C438" s="103">
        <f t="shared" si="123"/>
        <v>116580</v>
      </c>
      <c r="D438" s="102">
        <v>176261.00000000003</v>
      </c>
      <c r="E438" s="102"/>
      <c r="F438" s="102">
        <f t="shared" si="125"/>
        <v>176261.00000000003</v>
      </c>
      <c r="G438" s="102">
        <v>295114.6551724138</v>
      </c>
      <c r="H438" s="102"/>
      <c r="I438" s="102">
        <f t="shared" si="126"/>
        <v>295114.6551724138</v>
      </c>
      <c r="J438" s="102"/>
      <c r="K438" s="102">
        <v>116580</v>
      </c>
      <c r="L438" s="102">
        <f t="shared" si="127"/>
        <v>116580</v>
      </c>
      <c r="M438" s="102"/>
      <c r="N438" s="102"/>
      <c r="O438" s="102">
        <f t="shared" si="128"/>
        <v>0</v>
      </c>
      <c r="P438" s="102"/>
      <c r="Q438" s="102"/>
      <c r="R438" s="102">
        <f t="shared" si="129"/>
        <v>0</v>
      </c>
      <c r="S438" s="102"/>
      <c r="T438" s="102"/>
      <c r="U438" s="102">
        <f t="shared" si="130"/>
        <v>0</v>
      </c>
      <c r="V438" s="102"/>
      <c r="W438" s="102"/>
      <c r="X438" s="102">
        <f t="shared" si="131"/>
        <v>0</v>
      </c>
      <c r="Y438" s="102">
        <v>3986082.1724137939</v>
      </c>
      <c r="Z438" s="102"/>
      <c r="AA438" s="102">
        <f t="shared" si="132"/>
        <v>3986082.1724137939</v>
      </c>
      <c r="AB438" s="102"/>
      <c r="AC438" s="102"/>
      <c r="AD438" s="102">
        <f t="shared" si="133"/>
        <v>0</v>
      </c>
      <c r="AE438" s="102">
        <v>61724.137931034486</v>
      </c>
      <c r="AF438" s="102"/>
      <c r="AG438" s="102">
        <f t="shared" si="134"/>
        <v>61724.137931034486</v>
      </c>
      <c r="AH438" s="102"/>
      <c r="AI438" s="102"/>
      <c r="AJ438" s="108">
        <f t="shared" si="124"/>
        <v>0</v>
      </c>
    </row>
    <row r="439" spans="1:36" ht="15.95" hidden="1" customHeight="1" thickTop="1" thickBot="1" x14ac:dyDescent="0.25">
      <c r="A439" s="52" t="s">
        <v>98</v>
      </c>
      <c r="B439" s="103">
        <f t="shared" si="122"/>
        <v>86224561.491378695</v>
      </c>
      <c r="C439" s="103">
        <f t="shared" si="123"/>
        <v>68452.36</v>
      </c>
      <c r="D439" s="102">
        <v>243125.37931034484</v>
      </c>
      <c r="E439" s="102"/>
      <c r="F439" s="102">
        <f t="shared" si="125"/>
        <v>243125.37931034484</v>
      </c>
      <c r="G439" s="102"/>
      <c r="H439" s="102"/>
      <c r="I439" s="102">
        <f t="shared" si="126"/>
        <v>0</v>
      </c>
      <c r="J439" s="102"/>
      <c r="K439" s="102"/>
      <c r="L439" s="102">
        <f t="shared" si="127"/>
        <v>0</v>
      </c>
      <c r="M439" s="102">
        <v>992.00000000000011</v>
      </c>
      <c r="N439" s="102"/>
      <c r="O439" s="102">
        <f t="shared" si="128"/>
        <v>992.00000000000011</v>
      </c>
      <c r="P439" s="102">
        <v>7770187.0603448283</v>
      </c>
      <c r="Q439" s="102"/>
      <c r="R439" s="102">
        <f t="shared" si="129"/>
        <v>7770187.0603448283</v>
      </c>
      <c r="S439" s="102">
        <v>75972.413793103449</v>
      </c>
      <c r="T439" s="102"/>
      <c r="U439" s="102">
        <f t="shared" si="130"/>
        <v>75972.413793103449</v>
      </c>
      <c r="V439" s="102">
        <v>3189.6551724137935</v>
      </c>
      <c r="W439" s="102"/>
      <c r="X439" s="102">
        <f t="shared" si="131"/>
        <v>3189.6551724137935</v>
      </c>
      <c r="Y439" s="102">
        <v>47833518.41379302</v>
      </c>
      <c r="Z439" s="102">
        <v>61752.36</v>
      </c>
      <c r="AA439" s="102">
        <f t="shared" si="132"/>
        <v>47895270.773793019</v>
      </c>
      <c r="AB439" s="102"/>
      <c r="AC439" s="102"/>
      <c r="AD439" s="102">
        <f t="shared" si="133"/>
        <v>0</v>
      </c>
      <c r="AE439" s="102">
        <v>22856815.724137396</v>
      </c>
      <c r="AF439" s="102"/>
      <c r="AG439" s="102">
        <f t="shared" si="134"/>
        <v>22856815.724137396</v>
      </c>
      <c r="AH439" s="102">
        <v>7440760.8448275868</v>
      </c>
      <c r="AI439" s="102">
        <v>6700</v>
      </c>
      <c r="AJ439" s="108">
        <f t="shared" si="124"/>
        <v>7447460.8448275868</v>
      </c>
    </row>
    <row r="440" spans="1:36" ht="15.95" hidden="1" customHeight="1" thickTop="1" thickBot="1" x14ac:dyDescent="0.25">
      <c r="A440" s="51" t="s">
        <v>111</v>
      </c>
      <c r="B440" s="103">
        <f t="shared" si="122"/>
        <v>44430975.715517253</v>
      </c>
      <c r="C440" s="103">
        <f t="shared" si="123"/>
        <v>0</v>
      </c>
      <c r="D440" s="102">
        <v>2644.4051724137935</v>
      </c>
      <c r="E440" s="102"/>
      <c r="F440" s="102">
        <f t="shared" si="125"/>
        <v>2644.4051724137935</v>
      </c>
      <c r="G440" s="102">
        <v>926267.30172413809</v>
      </c>
      <c r="H440" s="102"/>
      <c r="I440" s="102">
        <f t="shared" si="126"/>
        <v>926267.30172413809</v>
      </c>
      <c r="J440" s="102"/>
      <c r="K440" s="102"/>
      <c r="L440" s="102">
        <f t="shared" si="127"/>
        <v>0</v>
      </c>
      <c r="M440" s="102"/>
      <c r="N440" s="102"/>
      <c r="O440" s="102">
        <f t="shared" si="128"/>
        <v>0</v>
      </c>
      <c r="P440" s="102">
        <v>1606625.5862068967</v>
      </c>
      <c r="Q440" s="102"/>
      <c r="R440" s="102">
        <f t="shared" si="129"/>
        <v>1606625.5862068967</v>
      </c>
      <c r="S440" s="102">
        <v>19380.025862068967</v>
      </c>
      <c r="T440" s="102"/>
      <c r="U440" s="102">
        <f t="shared" si="130"/>
        <v>19380.025862068967</v>
      </c>
      <c r="V440" s="102">
        <v>5593.1034482758623</v>
      </c>
      <c r="W440" s="102"/>
      <c r="X440" s="102">
        <f t="shared" si="131"/>
        <v>5593.1034482758623</v>
      </c>
      <c r="Y440" s="102">
        <v>41708151.250000007</v>
      </c>
      <c r="Z440" s="102"/>
      <c r="AA440" s="102">
        <f t="shared" si="132"/>
        <v>41708151.250000007</v>
      </c>
      <c r="AB440" s="102"/>
      <c r="AC440" s="102"/>
      <c r="AD440" s="102">
        <f t="shared" si="133"/>
        <v>0</v>
      </c>
      <c r="AE440" s="102">
        <v>35917.913793103449</v>
      </c>
      <c r="AF440" s="102"/>
      <c r="AG440" s="102">
        <f t="shared" si="134"/>
        <v>35917.913793103449</v>
      </c>
      <c r="AH440" s="102">
        <v>126396.12931034484</v>
      </c>
      <c r="AI440" s="102"/>
      <c r="AJ440" s="108">
        <f t="shared" si="124"/>
        <v>126396.12931034484</v>
      </c>
    </row>
    <row r="441" spans="1:36" ht="15.95" hidden="1" customHeight="1" thickTop="1" thickBot="1" x14ac:dyDescent="0.25">
      <c r="A441" s="52" t="s">
        <v>102</v>
      </c>
      <c r="B441" s="103">
        <f t="shared" si="122"/>
        <v>0</v>
      </c>
      <c r="C441" s="103">
        <f t="shared" si="123"/>
        <v>0</v>
      </c>
      <c r="D441" s="102"/>
      <c r="E441" s="102"/>
      <c r="F441" s="102">
        <f t="shared" si="125"/>
        <v>0</v>
      </c>
      <c r="G441" s="102"/>
      <c r="H441" s="102"/>
      <c r="I441" s="102">
        <f t="shared" si="126"/>
        <v>0</v>
      </c>
      <c r="J441" s="102"/>
      <c r="K441" s="102"/>
      <c r="L441" s="102">
        <f t="shared" si="127"/>
        <v>0</v>
      </c>
      <c r="M441" s="102"/>
      <c r="N441" s="102"/>
      <c r="O441" s="102">
        <f t="shared" si="128"/>
        <v>0</v>
      </c>
      <c r="P441" s="102"/>
      <c r="Q441" s="102"/>
      <c r="R441" s="102">
        <f t="shared" si="129"/>
        <v>0</v>
      </c>
      <c r="S441" s="102"/>
      <c r="T441" s="102"/>
      <c r="U441" s="102">
        <f t="shared" si="130"/>
        <v>0</v>
      </c>
      <c r="V441" s="102"/>
      <c r="W441" s="102"/>
      <c r="X441" s="102">
        <f t="shared" si="131"/>
        <v>0</v>
      </c>
      <c r="Y441" s="102"/>
      <c r="Z441" s="102"/>
      <c r="AA441" s="102">
        <f t="shared" si="132"/>
        <v>0</v>
      </c>
      <c r="AB441" s="102"/>
      <c r="AC441" s="102"/>
      <c r="AD441" s="102">
        <f t="shared" si="133"/>
        <v>0</v>
      </c>
      <c r="AE441" s="102"/>
      <c r="AF441" s="102"/>
      <c r="AG441" s="102">
        <f t="shared" si="134"/>
        <v>0</v>
      </c>
      <c r="AH441" s="102"/>
      <c r="AI441" s="102"/>
      <c r="AJ441" s="108">
        <f t="shared" si="124"/>
        <v>0</v>
      </c>
    </row>
    <row r="442" spans="1:36" ht="15.95" hidden="1" customHeight="1" thickTop="1" thickBot="1" x14ac:dyDescent="0.25">
      <c r="A442" s="52" t="s">
        <v>82</v>
      </c>
      <c r="B442" s="103">
        <f t="shared" si="122"/>
        <v>5881017.1896551736</v>
      </c>
      <c r="C442" s="103">
        <f t="shared" si="123"/>
        <v>0</v>
      </c>
      <c r="D442" s="102"/>
      <c r="E442" s="102"/>
      <c r="F442" s="102">
        <f t="shared" si="125"/>
        <v>0</v>
      </c>
      <c r="G442" s="102"/>
      <c r="H442" s="102"/>
      <c r="I442" s="102">
        <f t="shared" si="126"/>
        <v>0</v>
      </c>
      <c r="J442" s="102"/>
      <c r="K442" s="102"/>
      <c r="L442" s="102">
        <f t="shared" si="127"/>
        <v>0</v>
      </c>
      <c r="M442" s="102"/>
      <c r="N442" s="102"/>
      <c r="O442" s="102">
        <f t="shared" si="128"/>
        <v>0</v>
      </c>
      <c r="P442" s="102"/>
      <c r="Q442" s="102"/>
      <c r="R442" s="102">
        <f t="shared" si="129"/>
        <v>0</v>
      </c>
      <c r="S442" s="102"/>
      <c r="T442" s="102"/>
      <c r="U442" s="102">
        <f t="shared" si="130"/>
        <v>0</v>
      </c>
      <c r="V442" s="102"/>
      <c r="W442" s="102"/>
      <c r="X442" s="102">
        <f t="shared" si="131"/>
        <v>0</v>
      </c>
      <c r="Y442" s="102">
        <v>5881017.1896551736</v>
      </c>
      <c r="Z442" s="102"/>
      <c r="AA442" s="102">
        <f t="shared" si="132"/>
        <v>5881017.1896551736</v>
      </c>
      <c r="AB442" s="102"/>
      <c r="AC442" s="102"/>
      <c r="AD442" s="102">
        <f t="shared" si="133"/>
        <v>0</v>
      </c>
      <c r="AE442" s="102"/>
      <c r="AF442" s="102"/>
      <c r="AG442" s="102">
        <f t="shared" si="134"/>
        <v>0</v>
      </c>
      <c r="AH442" s="102"/>
      <c r="AI442" s="102"/>
      <c r="AJ442" s="108">
        <f t="shared" si="124"/>
        <v>0</v>
      </c>
    </row>
    <row r="443" spans="1:36" ht="15.95" hidden="1" customHeight="1" thickTop="1" thickBot="1" x14ac:dyDescent="0.25">
      <c r="A443" s="52" t="s">
        <v>101</v>
      </c>
      <c r="B443" s="103">
        <f t="shared" si="122"/>
        <v>0</v>
      </c>
      <c r="C443" s="103">
        <f t="shared" si="123"/>
        <v>0</v>
      </c>
      <c r="D443" s="102"/>
      <c r="E443" s="102"/>
      <c r="F443" s="102">
        <f t="shared" si="125"/>
        <v>0</v>
      </c>
      <c r="G443" s="102"/>
      <c r="H443" s="102"/>
      <c r="I443" s="102">
        <f t="shared" si="126"/>
        <v>0</v>
      </c>
      <c r="J443" s="102"/>
      <c r="K443" s="102"/>
      <c r="L443" s="102">
        <f t="shared" si="127"/>
        <v>0</v>
      </c>
      <c r="M443" s="102"/>
      <c r="N443" s="102"/>
      <c r="O443" s="102">
        <f t="shared" si="128"/>
        <v>0</v>
      </c>
      <c r="P443" s="102"/>
      <c r="Q443" s="102"/>
      <c r="R443" s="102">
        <f t="shared" si="129"/>
        <v>0</v>
      </c>
      <c r="S443" s="102"/>
      <c r="T443" s="102"/>
      <c r="U443" s="102">
        <f t="shared" si="130"/>
        <v>0</v>
      </c>
      <c r="V443" s="102"/>
      <c r="W443" s="102"/>
      <c r="X443" s="102">
        <f t="shared" si="131"/>
        <v>0</v>
      </c>
      <c r="Y443" s="102"/>
      <c r="Z443" s="102"/>
      <c r="AA443" s="102">
        <f t="shared" si="132"/>
        <v>0</v>
      </c>
      <c r="AB443" s="102"/>
      <c r="AC443" s="102"/>
      <c r="AD443" s="102">
        <f t="shared" si="133"/>
        <v>0</v>
      </c>
      <c r="AE443" s="102"/>
      <c r="AF443" s="102"/>
      <c r="AG443" s="102">
        <f t="shared" si="134"/>
        <v>0</v>
      </c>
      <c r="AH443" s="102"/>
      <c r="AI443" s="102"/>
      <c r="AJ443" s="108">
        <f t="shared" si="124"/>
        <v>0</v>
      </c>
    </row>
    <row r="444" spans="1:36" ht="15.95" hidden="1" customHeight="1" thickTop="1" thickBot="1" x14ac:dyDescent="0.25">
      <c r="A444" s="52" t="s">
        <v>110</v>
      </c>
      <c r="B444" s="103">
        <f t="shared" si="122"/>
        <v>44730607.719999999</v>
      </c>
      <c r="C444" s="103">
        <f t="shared" si="123"/>
        <v>373339.42</v>
      </c>
      <c r="D444" s="102">
        <v>55634</v>
      </c>
      <c r="E444" s="102"/>
      <c r="F444" s="102">
        <f t="shared" si="125"/>
        <v>55634</v>
      </c>
      <c r="G444" s="102">
        <v>1438430.31</v>
      </c>
      <c r="H444" s="102"/>
      <c r="I444" s="102">
        <f t="shared" si="126"/>
        <v>1438430.31</v>
      </c>
      <c r="J444" s="102"/>
      <c r="K444" s="102"/>
      <c r="L444" s="102">
        <f t="shared" si="127"/>
        <v>0</v>
      </c>
      <c r="M444" s="102">
        <v>1111402.6200000001</v>
      </c>
      <c r="N444" s="102"/>
      <c r="O444" s="102">
        <f t="shared" si="128"/>
        <v>1111402.6200000001</v>
      </c>
      <c r="P444" s="102">
        <v>14327203.079999998</v>
      </c>
      <c r="Q444" s="102">
        <v>345811.20000000001</v>
      </c>
      <c r="R444" s="102">
        <f t="shared" si="129"/>
        <v>14673014.279999997</v>
      </c>
      <c r="S444" s="102">
        <v>96367.63</v>
      </c>
      <c r="T444" s="102"/>
      <c r="U444" s="102">
        <f t="shared" si="130"/>
        <v>96367.63</v>
      </c>
      <c r="V444" s="102">
        <v>946826.76</v>
      </c>
      <c r="W444" s="102"/>
      <c r="X444" s="102">
        <f t="shared" si="131"/>
        <v>946826.76</v>
      </c>
      <c r="Y444" s="102">
        <v>24106037.629999999</v>
      </c>
      <c r="Z444" s="102">
        <v>2859.68</v>
      </c>
      <c r="AA444" s="102">
        <f t="shared" si="132"/>
        <v>24108897.309999999</v>
      </c>
      <c r="AB444" s="102"/>
      <c r="AC444" s="102"/>
      <c r="AD444" s="102">
        <f t="shared" si="133"/>
        <v>0</v>
      </c>
      <c r="AE444" s="102">
        <v>336550</v>
      </c>
      <c r="AF444" s="102">
        <v>16200</v>
      </c>
      <c r="AG444" s="102">
        <f t="shared" si="134"/>
        <v>352750</v>
      </c>
      <c r="AH444" s="102">
        <v>2312155.69</v>
      </c>
      <c r="AI444" s="102">
        <v>8468.5399999999991</v>
      </c>
      <c r="AJ444" s="108">
        <f t="shared" si="124"/>
        <v>2320624.23</v>
      </c>
    </row>
    <row r="445" spans="1:36" ht="15.95" hidden="1" customHeight="1" thickTop="1" thickBot="1" x14ac:dyDescent="0.25">
      <c r="A445" s="52" t="s">
        <v>112</v>
      </c>
      <c r="B445" s="103">
        <f t="shared" si="122"/>
        <v>92329565.069999993</v>
      </c>
      <c r="C445" s="103">
        <f t="shared" si="123"/>
        <v>994308210.00999987</v>
      </c>
      <c r="D445" s="102">
        <v>4113525.08</v>
      </c>
      <c r="E445" s="102"/>
      <c r="F445" s="102">
        <f t="shared" si="125"/>
        <v>4113525.08</v>
      </c>
      <c r="G445" s="102">
        <v>26524922.300000001</v>
      </c>
      <c r="H445" s="102">
        <v>2029725.04</v>
      </c>
      <c r="I445" s="102">
        <f t="shared" si="126"/>
        <v>28554647.34</v>
      </c>
      <c r="J445" s="102"/>
      <c r="K445" s="102">
        <v>986803521.67999995</v>
      </c>
      <c r="L445" s="102">
        <f t="shared" si="127"/>
        <v>986803521.67999995</v>
      </c>
      <c r="M445" s="102">
        <v>378332.4</v>
      </c>
      <c r="N445" s="102"/>
      <c r="O445" s="102">
        <f t="shared" si="128"/>
        <v>378332.4</v>
      </c>
      <c r="P445" s="102">
        <v>15166214.629999999</v>
      </c>
      <c r="Q445" s="102">
        <v>2968050.34</v>
      </c>
      <c r="R445" s="102">
        <f t="shared" si="129"/>
        <v>18134264.969999999</v>
      </c>
      <c r="S445" s="102">
        <v>87977.94</v>
      </c>
      <c r="T445" s="102"/>
      <c r="U445" s="102">
        <f t="shared" si="130"/>
        <v>87977.94</v>
      </c>
      <c r="V445" s="102">
        <v>449584.41</v>
      </c>
      <c r="W445" s="102"/>
      <c r="X445" s="102">
        <f t="shared" si="131"/>
        <v>449584.41</v>
      </c>
      <c r="Y445" s="102">
        <v>42673545.240000002</v>
      </c>
      <c r="Z445" s="102">
        <v>123853.02</v>
      </c>
      <c r="AA445" s="102">
        <f t="shared" si="132"/>
        <v>42797398.260000005</v>
      </c>
      <c r="AB445" s="102"/>
      <c r="AC445" s="102"/>
      <c r="AD445" s="102">
        <f t="shared" si="133"/>
        <v>0</v>
      </c>
      <c r="AE445" s="102">
        <v>874965.38</v>
      </c>
      <c r="AF445" s="102">
        <v>6630.27</v>
      </c>
      <c r="AG445" s="102">
        <f t="shared" si="134"/>
        <v>881595.65</v>
      </c>
      <c r="AH445" s="102">
        <v>2060497.69</v>
      </c>
      <c r="AI445" s="102">
        <v>2376429.66</v>
      </c>
      <c r="AJ445" s="108">
        <f t="shared" si="124"/>
        <v>4436927.3499999996</v>
      </c>
    </row>
    <row r="446" spans="1:36" ht="15.95" hidden="1" customHeight="1" thickTop="1" thickBot="1" x14ac:dyDescent="0.25">
      <c r="A446" s="52" t="s">
        <v>115</v>
      </c>
      <c r="B446" s="103">
        <f t="shared" si="122"/>
        <v>21416608.640000001</v>
      </c>
      <c r="C446" s="103">
        <f t="shared" si="123"/>
        <v>11363656.369999999</v>
      </c>
      <c r="D446" s="102"/>
      <c r="E446" s="102"/>
      <c r="F446" s="102">
        <f t="shared" si="125"/>
        <v>0</v>
      </c>
      <c r="G446" s="102">
        <v>115142.82</v>
      </c>
      <c r="H446" s="102">
        <v>10465374.52</v>
      </c>
      <c r="I446" s="102">
        <f t="shared" si="126"/>
        <v>10580517.34</v>
      </c>
      <c r="J446" s="102"/>
      <c r="K446" s="102">
        <v>829299.82</v>
      </c>
      <c r="L446" s="102">
        <f t="shared" si="127"/>
        <v>829299.82</v>
      </c>
      <c r="M446" s="102">
        <v>3451.8999999999996</v>
      </c>
      <c r="N446" s="102"/>
      <c r="O446" s="102">
        <f t="shared" si="128"/>
        <v>3451.8999999999996</v>
      </c>
      <c r="P446" s="102">
        <v>3043258.31</v>
      </c>
      <c r="Q446" s="102"/>
      <c r="R446" s="102">
        <f t="shared" si="129"/>
        <v>3043258.31</v>
      </c>
      <c r="S446" s="102">
        <v>754333.99</v>
      </c>
      <c r="T446" s="102"/>
      <c r="U446" s="102">
        <f t="shared" si="130"/>
        <v>754333.99</v>
      </c>
      <c r="V446" s="102">
        <v>117002.55</v>
      </c>
      <c r="W446" s="102"/>
      <c r="X446" s="102">
        <f t="shared" si="131"/>
        <v>117002.55</v>
      </c>
      <c r="Y446" s="102">
        <v>15812691.380000001</v>
      </c>
      <c r="Z446" s="102"/>
      <c r="AA446" s="102">
        <f t="shared" si="132"/>
        <v>15812691.380000001</v>
      </c>
      <c r="AB446" s="102"/>
      <c r="AC446" s="102"/>
      <c r="AD446" s="102">
        <f t="shared" si="133"/>
        <v>0</v>
      </c>
      <c r="AE446" s="102">
        <v>60953.22</v>
      </c>
      <c r="AF446" s="102"/>
      <c r="AG446" s="102">
        <f t="shared" si="134"/>
        <v>60953.22</v>
      </c>
      <c r="AH446" s="102">
        <v>1509774.47</v>
      </c>
      <c r="AI446" s="102">
        <v>68982.03</v>
      </c>
      <c r="AJ446" s="108">
        <f t="shared" si="124"/>
        <v>1578756.5</v>
      </c>
    </row>
    <row r="447" spans="1:36" ht="15.95" hidden="1" customHeight="1" thickTop="1" thickBot="1" x14ac:dyDescent="0.25">
      <c r="A447" s="52" t="s">
        <v>119</v>
      </c>
      <c r="B447" s="103">
        <f t="shared" si="122"/>
        <v>26004278.672413789</v>
      </c>
      <c r="C447" s="103">
        <f t="shared" si="123"/>
        <v>839340</v>
      </c>
      <c r="D447" s="102"/>
      <c r="E447" s="102"/>
      <c r="F447" s="102">
        <f t="shared" si="125"/>
        <v>0</v>
      </c>
      <c r="G447" s="102">
        <v>647675.54310344835</v>
      </c>
      <c r="H447" s="102"/>
      <c r="I447" s="102">
        <f t="shared" si="126"/>
        <v>647675.54310344835</v>
      </c>
      <c r="J447" s="102"/>
      <c r="K447" s="102">
        <v>815340</v>
      </c>
      <c r="L447" s="102">
        <f t="shared" si="127"/>
        <v>815340</v>
      </c>
      <c r="M447" s="102"/>
      <c r="N447" s="102"/>
      <c r="O447" s="102">
        <f t="shared" si="128"/>
        <v>0</v>
      </c>
      <c r="P447" s="102">
        <v>332314.06896551722</v>
      </c>
      <c r="Q447" s="102"/>
      <c r="R447" s="102">
        <f t="shared" si="129"/>
        <v>332314.06896551722</v>
      </c>
      <c r="S447" s="102">
        <v>104866.75862068967</v>
      </c>
      <c r="T447" s="102"/>
      <c r="U447" s="102">
        <f t="shared" si="130"/>
        <v>104866.75862068967</v>
      </c>
      <c r="V447" s="102">
        <v>311141.78448275867</v>
      </c>
      <c r="W447" s="102"/>
      <c r="X447" s="102">
        <f t="shared" si="131"/>
        <v>311141.78448275867</v>
      </c>
      <c r="Y447" s="102">
        <v>14040364.862068966</v>
      </c>
      <c r="Z447" s="102">
        <v>24000</v>
      </c>
      <c r="AA447" s="102">
        <f t="shared" si="132"/>
        <v>14064364.862068966</v>
      </c>
      <c r="AB447" s="102"/>
      <c r="AC447" s="102"/>
      <c r="AD447" s="102">
        <f t="shared" si="133"/>
        <v>0</v>
      </c>
      <c r="AE447" s="102">
        <v>10311604.129310343</v>
      </c>
      <c r="AF447" s="102"/>
      <c r="AG447" s="102">
        <f t="shared" si="134"/>
        <v>10311604.129310343</v>
      </c>
      <c r="AH447" s="102">
        <v>256311.52586206893</v>
      </c>
      <c r="AI447" s="102"/>
      <c r="AJ447" s="108">
        <f t="shared" si="124"/>
        <v>256311.52586206893</v>
      </c>
    </row>
    <row r="448" spans="1:36" ht="15.95" hidden="1" customHeight="1" thickTop="1" thickBot="1" x14ac:dyDescent="0.25">
      <c r="A448" s="52" t="s">
        <v>99</v>
      </c>
      <c r="B448" s="103">
        <f t="shared" si="122"/>
        <v>0</v>
      </c>
      <c r="C448" s="103">
        <f t="shared" si="123"/>
        <v>0</v>
      </c>
      <c r="D448" s="102"/>
      <c r="E448" s="102"/>
      <c r="F448" s="102">
        <f t="shared" si="125"/>
        <v>0</v>
      </c>
      <c r="G448" s="102"/>
      <c r="H448" s="102"/>
      <c r="I448" s="102">
        <f t="shared" si="126"/>
        <v>0</v>
      </c>
      <c r="J448" s="102"/>
      <c r="K448" s="102"/>
      <c r="L448" s="102">
        <f t="shared" si="127"/>
        <v>0</v>
      </c>
      <c r="M448" s="102"/>
      <c r="N448" s="102"/>
      <c r="O448" s="102">
        <f t="shared" si="128"/>
        <v>0</v>
      </c>
      <c r="P448" s="102"/>
      <c r="Q448" s="102"/>
      <c r="R448" s="102">
        <f t="shared" si="129"/>
        <v>0</v>
      </c>
      <c r="S448" s="102"/>
      <c r="T448" s="102"/>
      <c r="U448" s="102">
        <f t="shared" si="130"/>
        <v>0</v>
      </c>
      <c r="V448" s="102"/>
      <c r="W448" s="102"/>
      <c r="X448" s="102">
        <f t="shared" si="131"/>
        <v>0</v>
      </c>
      <c r="Y448" s="102"/>
      <c r="Z448" s="102"/>
      <c r="AA448" s="102">
        <f t="shared" si="132"/>
        <v>0</v>
      </c>
      <c r="AB448" s="102"/>
      <c r="AC448" s="102"/>
      <c r="AD448" s="102">
        <f t="shared" si="133"/>
        <v>0</v>
      </c>
      <c r="AE448" s="102"/>
      <c r="AF448" s="102"/>
      <c r="AG448" s="102">
        <f t="shared" si="134"/>
        <v>0</v>
      </c>
      <c r="AH448" s="102"/>
      <c r="AI448" s="102"/>
      <c r="AJ448" s="108">
        <f t="shared" si="124"/>
        <v>0</v>
      </c>
    </row>
    <row r="449" spans="1:36" ht="15.95" hidden="1" customHeight="1" thickTop="1" thickBot="1" x14ac:dyDescent="0.25">
      <c r="A449" s="51" t="s">
        <v>105</v>
      </c>
      <c r="B449" s="103">
        <f t="shared" si="122"/>
        <v>0</v>
      </c>
      <c r="C449" s="103">
        <f t="shared" si="123"/>
        <v>38828778</v>
      </c>
      <c r="D449" s="102"/>
      <c r="E449" s="102"/>
      <c r="F449" s="102">
        <f t="shared" si="125"/>
        <v>0</v>
      </c>
      <c r="G449" s="102"/>
      <c r="H449" s="102"/>
      <c r="I449" s="102">
        <f t="shared" si="126"/>
        <v>0</v>
      </c>
      <c r="J449" s="102"/>
      <c r="K449" s="102">
        <v>38828778</v>
      </c>
      <c r="L449" s="102">
        <f t="shared" si="127"/>
        <v>38828778</v>
      </c>
      <c r="M449" s="102"/>
      <c r="N449" s="102"/>
      <c r="O449" s="102">
        <f t="shared" si="128"/>
        <v>0</v>
      </c>
      <c r="P449" s="102"/>
      <c r="Q449" s="102"/>
      <c r="R449" s="102">
        <f t="shared" si="129"/>
        <v>0</v>
      </c>
      <c r="S449" s="102"/>
      <c r="T449" s="102"/>
      <c r="U449" s="102">
        <f t="shared" si="130"/>
        <v>0</v>
      </c>
      <c r="V449" s="102"/>
      <c r="W449" s="102"/>
      <c r="X449" s="102">
        <f t="shared" si="131"/>
        <v>0</v>
      </c>
      <c r="Y449" s="102"/>
      <c r="Z449" s="102"/>
      <c r="AA449" s="102">
        <f t="shared" si="132"/>
        <v>0</v>
      </c>
      <c r="AB449" s="102"/>
      <c r="AC449" s="102"/>
      <c r="AD449" s="102">
        <f t="shared" si="133"/>
        <v>0</v>
      </c>
      <c r="AE449" s="102"/>
      <c r="AF449" s="102"/>
      <c r="AG449" s="102">
        <f t="shared" si="134"/>
        <v>0</v>
      </c>
      <c r="AH449" s="102"/>
      <c r="AI449" s="102"/>
      <c r="AJ449" s="108">
        <f t="shared" si="124"/>
        <v>0</v>
      </c>
    </row>
    <row r="450" spans="1:36" ht="15.95" hidden="1" customHeight="1" thickTop="1" thickBot="1" x14ac:dyDescent="0.25">
      <c r="A450" s="52" t="s">
        <v>118</v>
      </c>
      <c r="B450" s="103">
        <f t="shared" si="122"/>
        <v>7977159.1700000009</v>
      </c>
      <c r="C450" s="103">
        <f t="shared" si="123"/>
        <v>105504.9</v>
      </c>
      <c r="D450" s="102"/>
      <c r="E450" s="102">
        <v>105504.9</v>
      </c>
      <c r="F450" s="102">
        <f t="shared" si="125"/>
        <v>105504.9</v>
      </c>
      <c r="G450" s="102"/>
      <c r="H450" s="102"/>
      <c r="I450" s="102">
        <f t="shared" si="126"/>
        <v>0</v>
      </c>
      <c r="J450" s="102"/>
      <c r="K450" s="102"/>
      <c r="L450" s="102">
        <f t="shared" si="127"/>
        <v>0</v>
      </c>
      <c r="M450" s="102"/>
      <c r="N450" s="102"/>
      <c r="O450" s="102">
        <f t="shared" si="128"/>
        <v>0</v>
      </c>
      <c r="P450" s="102">
        <v>572383.53</v>
      </c>
      <c r="Q450" s="102"/>
      <c r="R450" s="102">
        <f t="shared" si="129"/>
        <v>572383.53</v>
      </c>
      <c r="S450" s="102">
        <v>31518.870000000003</v>
      </c>
      <c r="T450" s="102"/>
      <c r="U450" s="102">
        <f t="shared" si="130"/>
        <v>31518.870000000003</v>
      </c>
      <c r="V450" s="102">
        <v>63337.5</v>
      </c>
      <c r="W450" s="102"/>
      <c r="X450" s="102">
        <f t="shared" si="131"/>
        <v>63337.5</v>
      </c>
      <c r="Y450" s="102">
        <v>6219830.8399999999</v>
      </c>
      <c r="Z450" s="102"/>
      <c r="AA450" s="102">
        <f t="shared" si="132"/>
        <v>6219830.8399999999</v>
      </c>
      <c r="AB450" s="102"/>
      <c r="AC450" s="102"/>
      <c r="AD450" s="102">
        <f t="shared" si="133"/>
        <v>0</v>
      </c>
      <c r="AE450" s="102">
        <v>454425.9</v>
      </c>
      <c r="AF450" s="102"/>
      <c r="AG450" s="102">
        <f t="shared" si="134"/>
        <v>454425.9</v>
      </c>
      <c r="AH450" s="102">
        <v>635662.52999999991</v>
      </c>
      <c r="AI450" s="102"/>
      <c r="AJ450" s="108">
        <f t="shared" si="124"/>
        <v>635662.52999999991</v>
      </c>
    </row>
    <row r="451" spans="1:36" ht="15.95" hidden="1" customHeight="1" thickTop="1" thickBot="1" x14ac:dyDescent="0.25">
      <c r="A451" s="52" t="s">
        <v>114</v>
      </c>
      <c r="B451" s="103">
        <f t="shared" si="122"/>
        <v>22601047.32</v>
      </c>
      <c r="C451" s="103">
        <f t="shared" si="123"/>
        <v>0</v>
      </c>
      <c r="D451" s="102"/>
      <c r="E451" s="102"/>
      <c r="F451" s="102">
        <f t="shared" si="125"/>
        <v>0</v>
      </c>
      <c r="G451" s="102">
        <v>14687361.09</v>
      </c>
      <c r="H451" s="102"/>
      <c r="I451" s="102">
        <f t="shared" si="126"/>
        <v>14687361.09</v>
      </c>
      <c r="J451" s="102"/>
      <c r="K451" s="102"/>
      <c r="L451" s="102">
        <f t="shared" si="127"/>
        <v>0</v>
      </c>
      <c r="M451" s="102"/>
      <c r="N451" s="102"/>
      <c r="O451" s="102">
        <f t="shared" si="128"/>
        <v>0</v>
      </c>
      <c r="P451" s="102">
        <v>4808850.59</v>
      </c>
      <c r="Q451" s="102"/>
      <c r="R451" s="102">
        <f t="shared" si="129"/>
        <v>4808850.59</v>
      </c>
      <c r="S451" s="102">
        <v>890963.77</v>
      </c>
      <c r="T451" s="102"/>
      <c r="U451" s="102">
        <f t="shared" si="130"/>
        <v>890963.77</v>
      </c>
      <c r="V451" s="102"/>
      <c r="W451" s="102"/>
      <c r="X451" s="102">
        <f t="shared" si="131"/>
        <v>0</v>
      </c>
      <c r="Y451" s="102"/>
      <c r="Z451" s="102"/>
      <c r="AA451" s="102">
        <f t="shared" si="132"/>
        <v>0</v>
      </c>
      <c r="AB451" s="102"/>
      <c r="AC451" s="102"/>
      <c r="AD451" s="102">
        <f t="shared" si="133"/>
        <v>0</v>
      </c>
      <c r="AE451" s="102">
        <v>57729.53</v>
      </c>
      <c r="AF451" s="102"/>
      <c r="AG451" s="102">
        <f t="shared" si="134"/>
        <v>57729.53</v>
      </c>
      <c r="AH451" s="102">
        <v>2156142.34</v>
      </c>
      <c r="AI451" s="102"/>
      <c r="AJ451" s="108">
        <f t="shared" si="124"/>
        <v>2156142.34</v>
      </c>
    </row>
    <row r="452" spans="1:36" ht="15.95" hidden="1" customHeight="1" thickTop="1" thickBot="1" x14ac:dyDescent="0.25">
      <c r="A452" s="52" t="s">
        <v>116</v>
      </c>
      <c r="B452" s="103">
        <f t="shared" si="122"/>
        <v>0</v>
      </c>
      <c r="C452" s="103">
        <f t="shared" si="123"/>
        <v>0</v>
      </c>
      <c r="D452" s="102"/>
      <c r="E452" s="102"/>
      <c r="F452" s="102">
        <f t="shared" si="125"/>
        <v>0</v>
      </c>
      <c r="G452" s="102"/>
      <c r="H452" s="102"/>
      <c r="I452" s="102">
        <f t="shared" si="126"/>
        <v>0</v>
      </c>
      <c r="J452" s="102"/>
      <c r="K452" s="102"/>
      <c r="L452" s="102">
        <f t="shared" si="127"/>
        <v>0</v>
      </c>
      <c r="M452" s="102"/>
      <c r="N452" s="102"/>
      <c r="O452" s="102">
        <f t="shared" si="128"/>
        <v>0</v>
      </c>
      <c r="P452" s="102"/>
      <c r="Q452" s="102"/>
      <c r="R452" s="102">
        <f t="shared" si="129"/>
        <v>0</v>
      </c>
      <c r="S452" s="102"/>
      <c r="T452" s="102"/>
      <c r="U452" s="102">
        <f t="shared" si="130"/>
        <v>0</v>
      </c>
      <c r="V452" s="102"/>
      <c r="W452" s="102"/>
      <c r="X452" s="102">
        <f t="shared" si="131"/>
        <v>0</v>
      </c>
      <c r="Y452" s="102"/>
      <c r="Z452" s="102"/>
      <c r="AA452" s="102">
        <f t="shared" si="132"/>
        <v>0</v>
      </c>
      <c r="AB452" s="102"/>
      <c r="AC452" s="102"/>
      <c r="AD452" s="102">
        <f t="shared" si="133"/>
        <v>0</v>
      </c>
      <c r="AE452" s="102"/>
      <c r="AF452" s="102"/>
      <c r="AG452" s="102">
        <f t="shared" si="134"/>
        <v>0</v>
      </c>
      <c r="AH452" s="102"/>
      <c r="AI452" s="102"/>
      <c r="AJ452" s="108">
        <f t="shared" si="124"/>
        <v>0</v>
      </c>
    </row>
    <row r="453" spans="1:36" ht="15.95" hidden="1" customHeight="1" thickTop="1" thickBot="1" x14ac:dyDescent="0.25">
      <c r="A453" s="52" t="s">
        <v>121</v>
      </c>
      <c r="B453" s="103">
        <f t="shared" si="122"/>
        <v>1181999.6637931035</v>
      </c>
      <c r="C453" s="103">
        <f t="shared" si="123"/>
        <v>0</v>
      </c>
      <c r="D453" s="102"/>
      <c r="E453" s="102"/>
      <c r="F453" s="102">
        <f t="shared" si="125"/>
        <v>0</v>
      </c>
      <c r="G453" s="102"/>
      <c r="H453" s="102"/>
      <c r="I453" s="102">
        <f t="shared" si="126"/>
        <v>0</v>
      </c>
      <c r="J453" s="102"/>
      <c r="K453" s="102"/>
      <c r="L453" s="102">
        <f t="shared" si="127"/>
        <v>0</v>
      </c>
      <c r="M453" s="102"/>
      <c r="N453" s="102"/>
      <c r="O453" s="102">
        <f t="shared" si="128"/>
        <v>0</v>
      </c>
      <c r="P453" s="102">
        <v>45709.974137931036</v>
      </c>
      <c r="Q453" s="102"/>
      <c r="R453" s="102">
        <f t="shared" si="129"/>
        <v>45709.974137931036</v>
      </c>
      <c r="S453" s="102"/>
      <c r="T453" s="102"/>
      <c r="U453" s="102">
        <f t="shared" si="130"/>
        <v>0</v>
      </c>
      <c r="V453" s="102"/>
      <c r="W453" s="102"/>
      <c r="X453" s="102">
        <f t="shared" si="131"/>
        <v>0</v>
      </c>
      <c r="Y453" s="102">
        <v>667639.41379310342</v>
      </c>
      <c r="Z453" s="102"/>
      <c r="AA453" s="102">
        <f t="shared" si="132"/>
        <v>667639.41379310342</v>
      </c>
      <c r="AB453" s="102"/>
      <c r="AC453" s="102"/>
      <c r="AD453" s="102">
        <f t="shared" si="133"/>
        <v>0</v>
      </c>
      <c r="AE453" s="102">
        <v>343868.34482758626</v>
      </c>
      <c r="AF453" s="102"/>
      <c r="AG453" s="102">
        <f t="shared" si="134"/>
        <v>343868.34482758626</v>
      </c>
      <c r="AH453" s="102">
        <v>124781.93103448277</v>
      </c>
      <c r="AI453" s="102"/>
      <c r="AJ453" s="108">
        <f t="shared" si="124"/>
        <v>124781.93103448277</v>
      </c>
    </row>
    <row r="454" spans="1:36" ht="15.95" hidden="1" customHeight="1" thickTop="1" thickBot="1" x14ac:dyDescent="0.25">
      <c r="A454" s="52" t="s">
        <v>123</v>
      </c>
      <c r="B454" s="103">
        <f t="shared" si="122"/>
        <v>722426.18965517252</v>
      </c>
      <c r="C454" s="103">
        <f t="shared" si="123"/>
        <v>0</v>
      </c>
      <c r="D454" s="102"/>
      <c r="E454" s="102"/>
      <c r="F454" s="102">
        <f t="shared" si="125"/>
        <v>0</v>
      </c>
      <c r="G454" s="102"/>
      <c r="H454" s="102"/>
      <c r="I454" s="102">
        <f t="shared" si="126"/>
        <v>0</v>
      </c>
      <c r="J454" s="102"/>
      <c r="K454" s="102"/>
      <c r="L454" s="102">
        <f t="shared" si="127"/>
        <v>0</v>
      </c>
      <c r="M454" s="102"/>
      <c r="N454" s="102"/>
      <c r="O454" s="102">
        <f t="shared" si="128"/>
        <v>0</v>
      </c>
      <c r="P454" s="102"/>
      <c r="Q454" s="102"/>
      <c r="R454" s="102">
        <f t="shared" si="129"/>
        <v>0</v>
      </c>
      <c r="S454" s="102"/>
      <c r="T454" s="102"/>
      <c r="U454" s="102">
        <f t="shared" si="130"/>
        <v>0</v>
      </c>
      <c r="V454" s="102"/>
      <c r="W454" s="102"/>
      <c r="X454" s="102">
        <f t="shared" si="131"/>
        <v>0</v>
      </c>
      <c r="Y454" s="102">
        <v>716839.98275862075</v>
      </c>
      <c r="Z454" s="102"/>
      <c r="AA454" s="102">
        <f t="shared" si="132"/>
        <v>716839.98275862075</v>
      </c>
      <c r="AB454" s="102"/>
      <c r="AC454" s="102"/>
      <c r="AD454" s="102">
        <f t="shared" si="133"/>
        <v>0</v>
      </c>
      <c r="AE454" s="102">
        <v>5586.2068965517246</v>
      </c>
      <c r="AF454" s="102"/>
      <c r="AG454" s="102">
        <f t="shared" si="134"/>
        <v>5586.2068965517246</v>
      </c>
      <c r="AH454" s="102"/>
      <c r="AI454" s="102"/>
      <c r="AJ454" s="108">
        <f t="shared" si="124"/>
        <v>0</v>
      </c>
    </row>
    <row r="455" spans="1:36" ht="15.95" hidden="1" customHeight="1" thickTop="1" thickBot="1" x14ac:dyDescent="0.25">
      <c r="A455" s="52" t="s">
        <v>100</v>
      </c>
      <c r="B455" s="103">
        <f t="shared" si="122"/>
        <v>1576757.27</v>
      </c>
      <c r="C455" s="103">
        <f t="shared" si="123"/>
        <v>176437407.06999999</v>
      </c>
      <c r="D455" s="102"/>
      <c r="E455" s="102"/>
      <c r="F455" s="102">
        <f t="shared" si="125"/>
        <v>0</v>
      </c>
      <c r="G455" s="102">
        <v>1468345.46</v>
      </c>
      <c r="H455" s="102">
        <v>1087308.4099999999</v>
      </c>
      <c r="I455" s="102">
        <f t="shared" si="126"/>
        <v>2555653.87</v>
      </c>
      <c r="J455" s="102"/>
      <c r="K455" s="102"/>
      <c r="L455" s="102">
        <f t="shared" si="127"/>
        <v>0</v>
      </c>
      <c r="M455" s="102"/>
      <c r="N455" s="102"/>
      <c r="O455" s="102">
        <f t="shared" si="128"/>
        <v>0</v>
      </c>
      <c r="P455" s="102"/>
      <c r="Q455" s="102"/>
      <c r="R455" s="102">
        <f t="shared" si="129"/>
        <v>0</v>
      </c>
      <c r="S455" s="102"/>
      <c r="T455" s="102"/>
      <c r="U455" s="102">
        <f t="shared" si="130"/>
        <v>0</v>
      </c>
      <c r="V455" s="102"/>
      <c r="W455" s="102"/>
      <c r="X455" s="102">
        <f t="shared" si="131"/>
        <v>0</v>
      </c>
      <c r="Y455" s="102"/>
      <c r="Z455" s="102"/>
      <c r="AA455" s="102">
        <f t="shared" si="132"/>
        <v>0</v>
      </c>
      <c r="AB455" s="102"/>
      <c r="AC455" s="102">
        <v>175350098.66</v>
      </c>
      <c r="AD455" s="102">
        <f t="shared" si="133"/>
        <v>175350098.66</v>
      </c>
      <c r="AE455" s="102"/>
      <c r="AF455" s="102"/>
      <c r="AG455" s="102">
        <f t="shared" si="134"/>
        <v>0</v>
      </c>
      <c r="AH455" s="102">
        <v>108411.81</v>
      </c>
      <c r="AI455" s="102"/>
      <c r="AJ455" s="108">
        <f t="shared" si="124"/>
        <v>108411.81</v>
      </c>
    </row>
    <row r="456" spans="1:36" ht="15.95" hidden="1" customHeight="1" thickTop="1" thickBot="1" x14ac:dyDescent="0.25">
      <c r="A456" s="52" t="s">
        <v>106</v>
      </c>
      <c r="B456" s="103">
        <f>(D456+G456+J456+M456+P456+S456+V456+Y456+AB456+AE456+AH456)</f>
        <v>29848077.280000001</v>
      </c>
      <c r="C456" s="103">
        <f>(E456+H456+K456+N456+Q456+T456+W456+Z456+AC456+AF456+AI456)</f>
        <v>0</v>
      </c>
      <c r="D456" s="102"/>
      <c r="E456" s="102"/>
      <c r="F456" s="102">
        <f t="shared" si="125"/>
        <v>0</v>
      </c>
      <c r="G456" s="102">
        <v>29733523.32</v>
      </c>
      <c r="H456" s="102"/>
      <c r="I456" s="102">
        <f t="shared" si="126"/>
        <v>29733523.32</v>
      </c>
      <c r="J456" s="102"/>
      <c r="K456" s="102"/>
      <c r="L456" s="102">
        <f t="shared" si="127"/>
        <v>0</v>
      </c>
      <c r="M456" s="102"/>
      <c r="N456" s="102"/>
      <c r="O456" s="102">
        <f t="shared" si="128"/>
        <v>0</v>
      </c>
      <c r="P456" s="102"/>
      <c r="Q456" s="102"/>
      <c r="R456" s="102">
        <f t="shared" si="129"/>
        <v>0</v>
      </c>
      <c r="S456" s="102"/>
      <c r="T456" s="102"/>
      <c r="U456" s="102">
        <f t="shared" si="130"/>
        <v>0</v>
      </c>
      <c r="V456" s="102"/>
      <c r="W456" s="102"/>
      <c r="X456" s="102">
        <f t="shared" si="131"/>
        <v>0</v>
      </c>
      <c r="Y456" s="102"/>
      <c r="Z456" s="102"/>
      <c r="AA456" s="102">
        <f t="shared" si="132"/>
        <v>0</v>
      </c>
      <c r="AB456" s="102"/>
      <c r="AC456" s="102"/>
      <c r="AD456" s="102">
        <f t="shared" si="133"/>
        <v>0</v>
      </c>
      <c r="AE456" s="102">
        <v>114553.96</v>
      </c>
      <c r="AF456" s="102"/>
      <c r="AG456" s="102">
        <f t="shared" si="134"/>
        <v>114553.96</v>
      </c>
      <c r="AH456" s="102"/>
      <c r="AI456" s="102"/>
      <c r="AJ456" s="108">
        <f t="shared" si="12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4479778309.0731039</v>
      </c>
      <c r="C457" s="66">
        <f t="shared" ref="C457:AI457" si="135">SUM(C419:C456)</f>
        <v>2634728989.02</v>
      </c>
      <c r="D457" s="66">
        <f t="shared" si="135"/>
        <v>28834047.446551725</v>
      </c>
      <c r="E457" s="66">
        <f t="shared" si="135"/>
        <v>191769.25</v>
      </c>
      <c r="F457" s="66">
        <f t="shared" si="135"/>
        <v>29025816.696551725</v>
      </c>
      <c r="G457" s="66">
        <f t="shared" si="135"/>
        <v>424663555.5848276</v>
      </c>
      <c r="H457" s="66">
        <f t="shared" si="135"/>
        <v>424971812.28000003</v>
      </c>
      <c r="I457" s="66">
        <f t="shared" si="135"/>
        <v>849635367.86482787</v>
      </c>
      <c r="J457" s="66">
        <f t="shared" si="135"/>
        <v>300527.14999999997</v>
      </c>
      <c r="K457" s="66">
        <f t="shared" si="135"/>
        <v>1911746082.04</v>
      </c>
      <c r="L457" s="66">
        <f t="shared" si="135"/>
        <v>1912046609.1899998</v>
      </c>
      <c r="M457" s="66">
        <f t="shared" si="135"/>
        <v>52411330.488620698</v>
      </c>
      <c r="N457" s="66">
        <f t="shared" si="135"/>
        <v>3297078.81</v>
      </c>
      <c r="O457" s="66">
        <f t="shared" si="135"/>
        <v>55708409.298620686</v>
      </c>
      <c r="P457" s="66">
        <f t="shared" si="135"/>
        <v>1882987855.8631034</v>
      </c>
      <c r="Q457" s="66">
        <f t="shared" si="135"/>
        <v>65595291.780000001</v>
      </c>
      <c r="R457" s="66">
        <f t="shared" si="135"/>
        <v>1948583147.6431038</v>
      </c>
      <c r="S457" s="66">
        <f t="shared" si="135"/>
        <v>32315243.824137934</v>
      </c>
      <c r="T457" s="66">
        <f t="shared" si="135"/>
        <v>0</v>
      </c>
      <c r="U457" s="66">
        <f t="shared" si="135"/>
        <v>32315243.824137934</v>
      </c>
      <c r="V457" s="66">
        <f t="shared" si="135"/>
        <v>82452057.143793106</v>
      </c>
      <c r="W457" s="66">
        <f t="shared" si="135"/>
        <v>1137562.6000000001</v>
      </c>
      <c r="X457" s="66">
        <f t="shared" si="135"/>
        <v>83589619.7437931</v>
      </c>
      <c r="Y457" s="66">
        <f t="shared" si="135"/>
        <v>1554314232.3206897</v>
      </c>
      <c r="Z457" s="66">
        <f t="shared" si="135"/>
        <v>13754263.369999997</v>
      </c>
      <c r="AA457" s="66">
        <f t="shared" si="135"/>
        <v>1568068495.6906898</v>
      </c>
      <c r="AB457" s="66">
        <f t="shared" si="135"/>
        <v>0</v>
      </c>
      <c r="AC457" s="66">
        <f t="shared" si="135"/>
        <v>175350098.66</v>
      </c>
      <c r="AD457" s="66">
        <f t="shared" si="135"/>
        <v>175350098.66</v>
      </c>
      <c r="AE457" s="66">
        <f t="shared" si="135"/>
        <v>122097323.51379254</v>
      </c>
      <c r="AF457" s="66">
        <f t="shared" si="135"/>
        <v>1229158.1600000001</v>
      </c>
      <c r="AG457" s="66">
        <f t="shared" si="135"/>
        <v>123326481.67379257</v>
      </c>
      <c r="AH457" s="66">
        <f t="shared" si="135"/>
        <v>299402135.73758632</v>
      </c>
      <c r="AI457" s="66">
        <f t="shared" si="135"/>
        <v>37455872.070000008</v>
      </c>
      <c r="AJ457" s="101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1">
        <f>(C457/B460*100)</f>
        <v>37.033189771640053</v>
      </c>
      <c r="C459" s="191"/>
      <c r="D459" s="191">
        <f>(E457/D460*100)</f>
        <v>0.66068511354852677</v>
      </c>
      <c r="E459" s="191"/>
      <c r="F459" s="36"/>
      <c r="G459" s="191">
        <f>(H457/G460*100)</f>
        <v>50.018140528680391</v>
      </c>
      <c r="H459" s="191"/>
      <c r="I459" s="36"/>
      <c r="J459" s="191">
        <f>(K457/J460*100)</f>
        <v>99.984282435974322</v>
      </c>
      <c r="K459" s="191"/>
      <c r="L459" s="36"/>
      <c r="M459" s="191">
        <f>(N457/M460*100)</f>
        <v>5.9184580057317007</v>
      </c>
      <c r="N459" s="191"/>
      <c r="O459" s="36"/>
      <c r="P459" s="191">
        <f>(Q457/P460*100)</f>
        <v>3.3663070451646049</v>
      </c>
      <c r="Q459" s="191"/>
      <c r="R459" s="36"/>
      <c r="S459" s="191">
        <f>(T457/S460*100)</f>
        <v>0</v>
      </c>
      <c r="T459" s="191"/>
      <c r="U459" s="36"/>
      <c r="V459" s="191">
        <f>(W457/V460*100)</f>
        <v>1.360889789290457</v>
      </c>
      <c r="W459" s="191"/>
      <c r="X459" s="36"/>
      <c r="Y459" s="191">
        <f>(Z457/Y460*100)</f>
        <v>0.87714684707963819</v>
      </c>
      <c r="Z459" s="191"/>
      <c r="AA459" s="36"/>
      <c r="AB459" s="191">
        <f>(AC457/AB460*100)</f>
        <v>100</v>
      </c>
      <c r="AC459" s="191"/>
      <c r="AD459" s="36"/>
      <c r="AE459" s="191">
        <f>(AF457/AE460*100)</f>
        <v>0.99667009333097834</v>
      </c>
      <c r="AF459" s="191"/>
      <c r="AG459" s="36"/>
      <c r="AH459" s="191">
        <f>(AI457/AH460*100)</f>
        <v>11.119187076411983</v>
      </c>
      <c r="AI459" s="191"/>
      <c r="AJ459" s="36"/>
    </row>
    <row r="460" spans="1:36" hidden="1" x14ac:dyDescent="0.2">
      <c r="A460" s="5" t="s">
        <v>39</v>
      </c>
      <c r="B460" s="195">
        <f>(B457+C457)</f>
        <v>7114507298.0931034</v>
      </c>
      <c r="C460" s="194"/>
      <c r="D460" s="195">
        <f>(D457+E457)</f>
        <v>29025816.696551725</v>
      </c>
      <c r="E460" s="194"/>
      <c r="F460" s="37"/>
      <c r="G460" s="195">
        <f>(G457+H457)</f>
        <v>849635367.86482763</v>
      </c>
      <c r="H460" s="194"/>
      <c r="I460" s="37"/>
      <c r="J460" s="195">
        <f>(J457+K457)</f>
        <v>1912046609.1900001</v>
      </c>
      <c r="K460" s="194"/>
      <c r="L460" s="37"/>
      <c r="M460" s="195">
        <f>(M457+N457)</f>
        <v>55708409.298620701</v>
      </c>
      <c r="N460" s="194"/>
      <c r="O460" s="37"/>
      <c r="P460" s="195">
        <f>(P457+Q457)</f>
        <v>1948583147.6431034</v>
      </c>
      <c r="Q460" s="194"/>
      <c r="R460" s="37"/>
      <c r="S460" s="195">
        <f>(S457+T457)</f>
        <v>32315243.824137934</v>
      </c>
      <c r="T460" s="194"/>
      <c r="U460" s="37"/>
      <c r="V460" s="195">
        <f>(V457+W457)</f>
        <v>83589619.7437931</v>
      </c>
      <c r="W460" s="194"/>
      <c r="X460" s="37"/>
      <c r="Y460" s="195">
        <f>(Y457+Z457)</f>
        <v>1568068495.6906896</v>
      </c>
      <c r="Z460" s="194"/>
      <c r="AA460" s="37"/>
      <c r="AB460" s="195">
        <f>(AB457+AC457)</f>
        <v>175350098.66</v>
      </c>
      <c r="AC460" s="194"/>
      <c r="AD460" s="37"/>
      <c r="AE460" s="195">
        <f>(AE457+AF457)</f>
        <v>123326481.67379254</v>
      </c>
      <c r="AF460" s="194"/>
      <c r="AG460" s="37"/>
      <c r="AH460" s="195">
        <f>(AH457+AI457)</f>
        <v>336858007.80758631</v>
      </c>
      <c r="AI460" s="194"/>
      <c r="AJ460" s="37"/>
    </row>
    <row r="461" spans="1:36" hidden="1" x14ac:dyDescent="0.2">
      <c r="A461" s="5" t="s">
        <v>40</v>
      </c>
      <c r="B461" s="191">
        <f>SUM(D461:AI461)</f>
        <v>100.00000000000001</v>
      </c>
      <c r="C461" s="194"/>
      <c r="D461" s="191">
        <f>(D460/B460*100)</f>
        <v>0.40798070028449468</v>
      </c>
      <c r="E461" s="191"/>
      <c r="F461" s="36"/>
      <c r="G461" s="191">
        <f>(G460/B460*100)</f>
        <v>11.942293854875304</v>
      </c>
      <c r="H461" s="191"/>
      <c r="I461" s="36"/>
      <c r="J461" s="191">
        <f>(J460/B460*100)</f>
        <v>26.875320090015016</v>
      </c>
      <c r="K461" s="191"/>
      <c r="L461" s="36"/>
      <c r="M461" s="191">
        <f>(M460/B460*100)</f>
        <v>0.78302554153753112</v>
      </c>
      <c r="N461" s="191"/>
      <c r="O461" s="36"/>
      <c r="P461" s="191">
        <f>(P460/B460*100)</f>
        <v>27.388869896378921</v>
      </c>
      <c r="Q461" s="191"/>
      <c r="R461" s="36"/>
      <c r="S461" s="191">
        <f>(S460/B460*100)</f>
        <v>0.45421618771547773</v>
      </c>
      <c r="T461" s="191"/>
      <c r="U461" s="36"/>
      <c r="V461" s="191">
        <f>(V460/B460*100)</f>
        <v>1.1749179000237664</v>
      </c>
      <c r="W461" s="191"/>
      <c r="X461" s="36"/>
      <c r="Y461" s="191">
        <f>(Y460/B460*100)</f>
        <v>22.04043695493823</v>
      </c>
      <c r="Z461" s="191"/>
      <c r="AA461" s="36"/>
      <c r="AB461" s="191">
        <f>(AB460/B460*100)</f>
        <v>2.4646836571100148</v>
      </c>
      <c r="AC461" s="191"/>
      <c r="AD461" s="36"/>
      <c r="AE461" s="191">
        <f>(AE460/B460*100)</f>
        <v>1.7334507718735161</v>
      </c>
      <c r="AF461" s="191"/>
      <c r="AG461" s="36"/>
      <c r="AH461" s="191">
        <f>(AH460/B460*100)</f>
        <v>4.734804445247728</v>
      </c>
      <c r="AI461" s="191"/>
      <c r="AJ461" s="36"/>
    </row>
    <row r="462" spans="1:36" hidden="1" x14ac:dyDescent="0.2">
      <c r="A462" s="111" t="s">
        <v>94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x14ac:dyDescent="0.2">
      <c r="A470" s="192" t="s">
        <v>56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x14ac:dyDescent="0.2">
      <c r="A471" s="199" t="s">
        <v>133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</row>
    <row r="472" spans="1:36" x14ac:dyDescent="0.2">
      <c r="A472" s="192" t="s">
        <v>109</v>
      </c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2"/>
      <c r="AB472" s="192"/>
      <c r="AC472" s="192"/>
      <c r="AD472" s="192"/>
      <c r="AE472" s="192"/>
      <c r="AF472" s="192"/>
      <c r="AG472" s="192"/>
      <c r="AH472" s="192"/>
      <c r="AI472" s="192"/>
    </row>
    <row r="473" spans="1:36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thickBot="1" x14ac:dyDescent="0.25"/>
    <row r="475" spans="1:36" ht="25.5" customHeight="1" thickTop="1" thickBot="1" x14ac:dyDescent="0.25">
      <c r="A475" s="190" t="s">
        <v>33</v>
      </c>
      <c r="B475" s="193" t="s">
        <v>0</v>
      </c>
      <c r="C475" s="193"/>
      <c r="D475" s="193" t="s">
        <v>12</v>
      </c>
      <c r="E475" s="193"/>
      <c r="F475" s="158"/>
      <c r="G475" s="193" t="s">
        <v>13</v>
      </c>
      <c r="H475" s="193"/>
      <c r="I475" s="158"/>
      <c r="J475" s="193" t="s">
        <v>14</v>
      </c>
      <c r="K475" s="193"/>
      <c r="L475" s="158"/>
      <c r="M475" s="193" t="s">
        <v>15</v>
      </c>
      <c r="N475" s="193"/>
      <c r="O475" s="158"/>
      <c r="P475" s="193" t="s">
        <v>27</v>
      </c>
      <c r="Q475" s="193"/>
      <c r="R475" s="158"/>
      <c r="S475" s="193" t="s">
        <v>35</v>
      </c>
      <c r="T475" s="193"/>
      <c r="U475" s="158"/>
      <c r="V475" s="193" t="s">
        <v>16</v>
      </c>
      <c r="W475" s="193"/>
      <c r="X475" s="158"/>
      <c r="Y475" s="193" t="s">
        <v>68</v>
      </c>
      <c r="Z475" s="193"/>
      <c r="AA475" s="158"/>
      <c r="AB475" s="193" t="s">
        <v>34</v>
      </c>
      <c r="AC475" s="193"/>
      <c r="AD475" s="158"/>
      <c r="AE475" s="193" t="s">
        <v>17</v>
      </c>
      <c r="AF475" s="193"/>
      <c r="AG475" s="158"/>
      <c r="AH475" s="193" t="s">
        <v>18</v>
      </c>
      <c r="AI475" s="193"/>
      <c r="AJ475" s="74"/>
    </row>
    <row r="476" spans="1:36" ht="25.5" thickTop="1" thickBot="1" x14ac:dyDescent="0.25">
      <c r="A476" s="197"/>
      <c r="B476" s="158" t="s">
        <v>28</v>
      </c>
      <c r="C476" s="158" t="s">
        <v>25</v>
      </c>
      <c r="D476" s="158" t="s">
        <v>28</v>
      </c>
      <c r="E476" s="158" t="s">
        <v>25</v>
      </c>
      <c r="F476" s="158"/>
      <c r="G476" s="158" t="s">
        <v>28</v>
      </c>
      <c r="H476" s="158" t="s">
        <v>25</v>
      </c>
      <c r="I476" s="158"/>
      <c r="J476" s="158" t="s">
        <v>28</v>
      </c>
      <c r="K476" s="158" t="s">
        <v>25</v>
      </c>
      <c r="L476" s="158"/>
      <c r="M476" s="158" t="s">
        <v>28</v>
      </c>
      <c r="N476" s="158" t="s">
        <v>25</v>
      </c>
      <c r="O476" s="158"/>
      <c r="P476" s="158" t="s">
        <v>28</v>
      </c>
      <c r="Q476" s="158" t="s">
        <v>25</v>
      </c>
      <c r="R476" s="158"/>
      <c r="S476" s="158" t="s">
        <v>28</v>
      </c>
      <c r="T476" s="158" t="s">
        <v>25</v>
      </c>
      <c r="U476" s="158"/>
      <c r="V476" s="158" t="s">
        <v>28</v>
      </c>
      <c r="W476" s="158" t="s">
        <v>25</v>
      </c>
      <c r="X476" s="158"/>
      <c r="Y476" s="158" t="s">
        <v>28</v>
      </c>
      <c r="Z476" s="158" t="s">
        <v>25</v>
      </c>
      <c r="AA476" s="158"/>
      <c r="AB476" s="158" t="s">
        <v>28</v>
      </c>
      <c r="AC476" s="158" t="s">
        <v>25</v>
      </c>
      <c r="AD476" s="158"/>
      <c r="AE476" s="158" t="s">
        <v>28</v>
      </c>
      <c r="AF476" s="158" t="s">
        <v>25</v>
      </c>
      <c r="AG476" s="158"/>
      <c r="AH476" s="158" t="s">
        <v>28</v>
      </c>
      <c r="AI476" s="158" t="s">
        <v>25</v>
      </c>
      <c r="AJ476" s="74"/>
    </row>
    <row r="477" spans="1:36" ht="15.95" customHeight="1" thickTop="1" thickBot="1" x14ac:dyDescent="0.25">
      <c r="A477" s="102" t="s">
        <v>87</v>
      </c>
      <c r="B477" s="103">
        <f t="shared" ref="B477:B513" si="136">(D477+G477+J477+M477+P477+S477+V477+Y477+AB477+AE477+AH477)</f>
        <v>995886598.45999992</v>
      </c>
      <c r="C477" s="103">
        <f t="shared" ref="C477:C513" si="137">(E477+H477+K477+N477+Q477+T477+W477+Z477+AC477+AF477+AI477)</f>
        <v>477254435.21999991</v>
      </c>
      <c r="D477" s="102">
        <v>6006015.4500000002</v>
      </c>
      <c r="E477" s="102">
        <v>1011.3</v>
      </c>
      <c r="F477" s="102">
        <f>+D477+E477</f>
        <v>6007026.75</v>
      </c>
      <c r="G477" s="102">
        <v>94031597.75</v>
      </c>
      <c r="H477" s="102">
        <v>117390823.86</v>
      </c>
      <c r="I477" s="102">
        <f>+G477+H477</f>
        <v>211422421.61000001</v>
      </c>
      <c r="J477" s="102">
        <v>806.07</v>
      </c>
      <c r="K477" s="102">
        <v>325302479.77999997</v>
      </c>
      <c r="L477" s="102">
        <f>+J477+K477</f>
        <v>325303285.84999996</v>
      </c>
      <c r="M477" s="102">
        <v>30919669.579999998</v>
      </c>
      <c r="N477" s="102"/>
      <c r="O477" s="102">
        <f>+M477+N477</f>
        <v>30919669.579999998</v>
      </c>
      <c r="P477" s="102">
        <v>498780486.58999997</v>
      </c>
      <c r="Q477" s="102">
        <v>31079300.079999998</v>
      </c>
      <c r="R477" s="102">
        <f>+P477+Q477</f>
        <v>529859786.66999996</v>
      </c>
      <c r="S477" s="102">
        <v>58207527.590000004</v>
      </c>
      <c r="T477" s="102"/>
      <c r="U477" s="102">
        <f>+S477+T477</f>
        <v>58207527.590000004</v>
      </c>
      <c r="V477" s="102">
        <v>55916858.530000001</v>
      </c>
      <c r="W477" s="102">
        <v>409472</v>
      </c>
      <c r="X477" s="102">
        <f>+V477+W477</f>
        <v>56326330.530000001</v>
      </c>
      <c r="Y477" s="102">
        <v>191406049.21000001</v>
      </c>
      <c r="Z477" s="102">
        <v>236180.32</v>
      </c>
      <c r="AA477" s="102">
        <f>+Y477+Z477</f>
        <v>191642229.53</v>
      </c>
      <c r="AB477" s="102"/>
      <c r="AC477" s="102"/>
      <c r="AD477" s="102">
        <f>+AB477+AC477</f>
        <v>0</v>
      </c>
      <c r="AE477" s="102">
        <v>9498715.9299999997</v>
      </c>
      <c r="AF477" s="102">
        <v>257161.8</v>
      </c>
      <c r="AG477" s="102">
        <f>+AE477+AF477</f>
        <v>9755877.7300000004</v>
      </c>
      <c r="AH477" s="102">
        <v>51118871.759999998</v>
      </c>
      <c r="AI477" s="102">
        <v>2578006.08</v>
      </c>
      <c r="AJ477" s="108">
        <f t="shared" ref="AJ477:AJ514" si="138">AH477+AI477</f>
        <v>53696877.839999996</v>
      </c>
    </row>
    <row r="478" spans="1:36" ht="15.95" customHeight="1" thickTop="1" thickBot="1" x14ac:dyDescent="0.25">
      <c r="A478" s="52" t="s">
        <v>117</v>
      </c>
      <c r="B478" s="103">
        <f t="shared" si="136"/>
        <v>881370347.58000016</v>
      </c>
      <c r="C478" s="103">
        <f t="shared" si="137"/>
        <v>115877228.79000002</v>
      </c>
      <c r="D478" s="102">
        <v>4611448.37</v>
      </c>
      <c r="E478" s="102">
        <v>-119521.94</v>
      </c>
      <c r="F478" s="102">
        <f t="shared" ref="F478:F514" si="139">+D478+E478</f>
        <v>4491926.43</v>
      </c>
      <c r="G478" s="102">
        <v>141276999.12</v>
      </c>
      <c r="H478" s="102">
        <v>60988982.310000002</v>
      </c>
      <c r="I478" s="102">
        <f t="shared" ref="I478:I514" si="140">+G478+H478</f>
        <v>202265981.43000001</v>
      </c>
      <c r="J478" s="102"/>
      <c r="K478" s="102">
        <v>12633953.890000001</v>
      </c>
      <c r="L478" s="102">
        <f t="shared" ref="L478:L514" si="141">+J478+K478</f>
        <v>12633953.890000001</v>
      </c>
      <c r="M478" s="102">
        <v>2020396.28</v>
      </c>
      <c r="N478" s="102">
        <v>461958</v>
      </c>
      <c r="O478" s="102">
        <f t="shared" ref="O478:O514" si="142">+M478+N478</f>
        <v>2482354.2800000003</v>
      </c>
      <c r="P478" s="102">
        <v>352198792.44</v>
      </c>
      <c r="Q478" s="102">
        <v>1307810.3999999999</v>
      </c>
      <c r="R478" s="102">
        <f t="shared" ref="R478:R514" si="143">+P478+Q478</f>
        <v>353506602.83999997</v>
      </c>
      <c r="S478" s="102">
        <v>75756633.120000005</v>
      </c>
      <c r="T478" s="102"/>
      <c r="U478" s="102">
        <f t="shared" ref="U478:U514" si="144">+S478+T478</f>
        <v>75756633.120000005</v>
      </c>
      <c r="V478" s="102">
        <v>25170781.449999999</v>
      </c>
      <c r="W478" s="102">
        <v>12.65</v>
      </c>
      <c r="X478" s="102">
        <f t="shared" ref="X478:X514" si="145">+V478+W478</f>
        <v>25170794.099999998</v>
      </c>
      <c r="Y478" s="102">
        <v>257583115.06</v>
      </c>
      <c r="Z478" s="102">
        <v>367656.04</v>
      </c>
      <c r="AA478" s="102">
        <f t="shared" ref="AA478:AA514" si="146">+Y478+Z478</f>
        <v>257950771.09999999</v>
      </c>
      <c r="AB478" s="102"/>
      <c r="AC478" s="102"/>
      <c r="AD478" s="102">
        <f t="shared" ref="AD478:AD514" si="147">+AB478+AC478</f>
        <v>0</v>
      </c>
      <c r="AE478" s="102">
        <v>-31283710.969999999</v>
      </c>
      <c r="AF478" s="102">
        <v>39296138.799999997</v>
      </c>
      <c r="AG478" s="102">
        <f t="shared" ref="AG478:AG514" si="148">+AE478+AF478</f>
        <v>8012427.8299999982</v>
      </c>
      <c r="AH478" s="102">
        <v>54035892.709999993</v>
      </c>
      <c r="AI478" s="102">
        <v>940238.64</v>
      </c>
      <c r="AJ478" s="108">
        <f t="shared" si="138"/>
        <v>54976131.349999994</v>
      </c>
    </row>
    <row r="479" spans="1:36" ht="15.95" customHeight="1" thickTop="1" thickBot="1" x14ac:dyDescent="0.25">
      <c r="A479" s="52" t="s">
        <v>96</v>
      </c>
      <c r="B479" s="103">
        <f t="shared" si="136"/>
        <v>661894569.48999989</v>
      </c>
      <c r="C479" s="103">
        <f t="shared" si="137"/>
        <v>124815784.97000001</v>
      </c>
      <c r="D479" s="102">
        <v>2189096.39</v>
      </c>
      <c r="E479" s="102"/>
      <c r="F479" s="102">
        <f t="shared" si="139"/>
        <v>2189096.39</v>
      </c>
      <c r="G479" s="102">
        <v>95137078.75</v>
      </c>
      <c r="H479" s="102">
        <v>69823167.010000005</v>
      </c>
      <c r="I479" s="102">
        <f t="shared" si="140"/>
        <v>164960245.75999999</v>
      </c>
      <c r="J479" s="102"/>
      <c r="K479" s="102">
        <v>22234779.439999998</v>
      </c>
      <c r="L479" s="102">
        <f t="shared" si="141"/>
        <v>22234779.439999998</v>
      </c>
      <c r="M479" s="102">
        <v>8423621.6199999992</v>
      </c>
      <c r="N479" s="102">
        <v>433775.44</v>
      </c>
      <c r="O479" s="102">
        <f t="shared" si="142"/>
        <v>8857397.0599999987</v>
      </c>
      <c r="P479" s="102">
        <v>327239952.65999997</v>
      </c>
      <c r="Q479" s="102">
        <v>30942781.719999999</v>
      </c>
      <c r="R479" s="102">
        <f t="shared" si="143"/>
        <v>358182734.38</v>
      </c>
      <c r="S479" s="102">
        <v>1673699.53</v>
      </c>
      <c r="T479" s="102"/>
      <c r="U479" s="102">
        <f t="shared" si="144"/>
        <v>1673699.53</v>
      </c>
      <c r="V479" s="102">
        <v>5152121.1500000004</v>
      </c>
      <c r="W479" s="102">
        <v>132858.18</v>
      </c>
      <c r="X479" s="102">
        <f t="shared" si="145"/>
        <v>5284979.33</v>
      </c>
      <c r="Y479" s="102">
        <v>188368834.44</v>
      </c>
      <c r="Z479" s="102">
        <v>499022.17000000004</v>
      </c>
      <c r="AA479" s="102">
        <f t="shared" si="146"/>
        <v>188867856.60999998</v>
      </c>
      <c r="AB479" s="102"/>
      <c r="AC479" s="102"/>
      <c r="AD479" s="102">
        <f t="shared" si="147"/>
        <v>0</v>
      </c>
      <c r="AE479" s="102">
        <v>6901172.2699999996</v>
      </c>
      <c r="AF479" s="102">
        <v>58289.47</v>
      </c>
      <c r="AG479" s="102">
        <f t="shared" si="148"/>
        <v>6959461.7399999993</v>
      </c>
      <c r="AH479" s="102">
        <v>26808992.68</v>
      </c>
      <c r="AI479" s="102">
        <v>691111.54</v>
      </c>
      <c r="AJ479" s="108">
        <f t="shared" si="138"/>
        <v>27500104.219999999</v>
      </c>
    </row>
    <row r="480" spans="1:36" ht="15.95" customHeight="1" thickTop="1" thickBot="1" x14ac:dyDescent="0.25">
      <c r="A480" s="52" t="s">
        <v>93</v>
      </c>
      <c r="B480" s="103">
        <f>(D480+G480+J480+M480+P480+S480+V480+Y480+AB480+AE480+AH480)</f>
        <v>384547136.65999997</v>
      </c>
      <c r="C480" s="103">
        <f t="shared" si="137"/>
        <v>16169378.859999999</v>
      </c>
      <c r="D480" s="102">
        <v>1041802.52</v>
      </c>
      <c r="E480" s="102"/>
      <c r="F480" s="102">
        <f t="shared" si="139"/>
        <v>1041802.52</v>
      </c>
      <c r="G480" s="102">
        <v>11265645.33</v>
      </c>
      <c r="H480" s="102">
        <v>9969.98</v>
      </c>
      <c r="I480" s="102">
        <f t="shared" si="140"/>
        <v>11275615.310000001</v>
      </c>
      <c r="J480" s="102">
        <v>164644.20000000001</v>
      </c>
      <c r="K480" s="102">
        <v>14277130.209999999</v>
      </c>
      <c r="L480" s="102">
        <f t="shared" si="141"/>
        <v>14441774.409999998</v>
      </c>
      <c r="M480" s="102">
        <v>832338.59000000008</v>
      </c>
      <c r="N480" s="102"/>
      <c r="O480" s="102">
        <f t="shared" si="142"/>
        <v>832338.59000000008</v>
      </c>
      <c r="P480" s="102">
        <v>157682191.97</v>
      </c>
      <c r="Q480" s="102">
        <v>876401.82000000007</v>
      </c>
      <c r="R480" s="102">
        <f t="shared" si="143"/>
        <v>158558593.78999999</v>
      </c>
      <c r="S480" s="102">
        <v>4166634.42</v>
      </c>
      <c r="T480" s="102"/>
      <c r="U480" s="102">
        <f t="shared" si="144"/>
        <v>4166634.42</v>
      </c>
      <c r="V480" s="102">
        <v>5546981.0800000001</v>
      </c>
      <c r="W480" s="102"/>
      <c r="X480" s="102">
        <f t="shared" si="145"/>
        <v>5546981.0800000001</v>
      </c>
      <c r="Y480" s="102">
        <v>128818646.93000001</v>
      </c>
      <c r="Z480" s="102">
        <v>78052.429999999993</v>
      </c>
      <c r="AA480" s="102">
        <f t="shared" si="146"/>
        <v>128896699.36000001</v>
      </c>
      <c r="AB480" s="102"/>
      <c r="AC480" s="102"/>
      <c r="AD480" s="102">
        <f t="shared" si="147"/>
        <v>0</v>
      </c>
      <c r="AE480" s="102">
        <v>10678720.239999998</v>
      </c>
      <c r="AF480" s="102"/>
      <c r="AG480" s="102">
        <f t="shared" si="148"/>
        <v>10678720.239999998</v>
      </c>
      <c r="AH480" s="102">
        <v>64349531.38000001</v>
      </c>
      <c r="AI480" s="102">
        <v>927824.41999999993</v>
      </c>
      <c r="AJ480" s="108">
        <f t="shared" si="138"/>
        <v>65277355.800000012</v>
      </c>
    </row>
    <row r="481" spans="1:36" ht="15.95" customHeight="1" thickTop="1" thickBot="1" x14ac:dyDescent="0.25">
      <c r="A481" s="52" t="s">
        <v>88</v>
      </c>
      <c r="B481" s="103">
        <f>(D481+G481+J481+M481+P481+S481+V481+Y481+AB481+AE481+AH481)</f>
        <v>386482586.33000004</v>
      </c>
      <c r="C481" s="103">
        <f t="shared" si="137"/>
        <v>192650243.28999999</v>
      </c>
      <c r="D481" s="102">
        <v>100815.03999999999</v>
      </c>
      <c r="E481" s="102"/>
      <c r="F481" s="102">
        <f t="shared" si="139"/>
        <v>100815.03999999999</v>
      </c>
      <c r="G481" s="102">
        <v>20458089.379999999</v>
      </c>
      <c r="H481" s="102"/>
      <c r="I481" s="102">
        <f t="shared" si="140"/>
        <v>20458089.379999999</v>
      </c>
      <c r="J481" s="102">
        <v>607166.73</v>
      </c>
      <c r="K481" s="102">
        <v>186389930.53</v>
      </c>
      <c r="L481" s="102">
        <f t="shared" si="141"/>
        <v>186997097.25999999</v>
      </c>
      <c r="M481" s="102">
        <v>1767345.81</v>
      </c>
      <c r="N481" s="102">
        <v>149796.25</v>
      </c>
      <c r="O481" s="102">
        <f t="shared" si="142"/>
        <v>1917142.06</v>
      </c>
      <c r="P481" s="102">
        <v>165822103.00999999</v>
      </c>
      <c r="Q481" s="102">
        <v>5357812.0600000005</v>
      </c>
      <c r="R481" s="102">
        <f t="shared" si="143"/>
        <v>171179915.06999999</v>
      </c>
      <c r="S481" s="102">
        <v>3906209.24</v>
      </c>
      <c r="T481" s="102"/>
      <c r="U481" s="102">
        <f t="shared" si="144"/>
        <v>3906209.24</v>
      </c>
      <c r="V481" s="102">
        <v>17558490.789999999</v>
      </c>
      <c r="W481" s="102"/>
      <c r="X481" s="102">
        <f t="shared" si="145"/>
        <v>17558490.789999999</v>
      </c>
      <c r="Y481" s="102">
        <v>132291489.83000001</v>
      </c>
      <c r="Z481" s="102">
        <v>301580.03999999998</v>
      </c>
      <c r="AA481" s="102">
        <f t="shared" si="146"/>
        <v>132593069.87000002</v>
      </c>
      <c r="AB481" s="102"/>
      <c r="AC481" s="102"/>
      <c r="AD481" s="102">
        <f t="shared" si="147"/>
        <v>0</v>
      </c>
      <c r="AE481" s="102">
        <v>10637364.27</v>
      </c>
      <c r="AF481" s="102">
        <v>83080</v>
      </c>
      <c r="AG481" s="102">
        <f t="shared" si="148"/>
        <v>10720444.27</v>
      </c>
      <c r="AH481" s="102">
        <v>33333512.229999997</v>
      </c>
      <c r="AI481" s="102">
        <v>368044.41000000003</v>
      </c>
      <c r="AJ481" s="108">
        <f t="shared" si="138"/>
        <v>33701556.639999993</v>
      </c>
    </row>
    <row r="482" spans="1:36" ht="15.95" customHeight="1" thickTop="1" thickBot="1" x14ac:dyDescent="0.25">
      <c r="A482" s="52" t="s">
        <v>125</v>
      </c>
      <c r="B482" s="103">
        <f t="shared" si="136"/>
        <v>2517.7399999999998</v>
      </c>
      <c r="C482" s="103">
        <f t="shared" si="137"/>
        <v>930366.84</v>
      </c>
      <c r="D482" s="102"/>
      <c r="E482" s="102"/>
      <c r="F482" s="102">
        <f t="shared" si="139"/>
        <v>0</v>
      </c>
      <c r="G482" s="102">
        <v>2271.6099999999997</v>
      </c>
      <c r="H482" s="102"/>
      <c r="I482" s="102">
        <f t="shared" si="140"/>
        <v>2271.6099999999997</v>
      </c>
      <c r="J482" s="102"/>
      <c r="K482" s="102">
        <v>930366.84</v>
      </c>
      <c r="L482" s="102">
        <f t="shared" si="141"/>
        <v>930366.84</v>
      </c>
      <c r="M482" s="102">
        <v>246.13</v>
      </c>
      <c r="N482" s="102"/>
      <c r="O482" s="102">
        <f t="shared" si="142"/>
        <v>246.13</v>
      </c>
      <c r="P482" s="102"/>
      <c r="Q482" s="102"/>
      <c r="R482" s="102">
        <f t="shared" si="143"/>
        <v>0</v>
      </c>
      <c r="S482" s="102"/>
      <c r="T482" s="102"/>
      <c r="U482" s="102">
        <f t="shared" si="144"/>
        <v>0</v>
      </c>
      <c r="V482" s="102"/>
      <c r="W482" s="102"/>
      <c r="X482" s="102">
        <f t="shared" si="145"/>
        <v>0</v>
      </c>
      <c r="Y482" s="102"/>
      <c r="Z482" s="102"/>
      <c r="AA482" s="102">
        <f t="shared" si="146"/>
        <v>0</v>
      </c>
      <c r="AB482" s="102"/>
      <c r="AC482" s="102"/>
      <c r="AD482" s="102">
        <f t="shared" si="147"/>
        <v>0</v>
      </c>
      <c r="AE482" s="102"/>
      <c r="AF482" s="102"/>
      <c r="AG482" s="102">
        <f t="shared" si="148"/>
        <v>0</v>
      </c>
      <c r="AH482" s="102"/>
      <c r="AI482" s="102"/>
      <c r="AJ482" s="108">
        <f t="shared" si="138"/>
        <v>0</v>
      </c>
    </row>
    <row r="483" spans="1:36" ht="15.95" customHeight="1" thickTop="1" thickBot="1" x14ac:dyDescent="0.25">
      <c r="A483" s="52" t="s">
        <v>90</v>
      </c>
      <c r="B483" s="103">
        <f t="shared" si="136"/>
        <v>102144870.0862069</v>
      </c>
      <c r="C483" s="103">
        <f t="shared" si="137"/>
        <v>346254.49</v>
      </c>
      <c r="D483" s="102"/>
      <c r="E483" s="102"/>
      <c r="F483" s="102">
        <f t="shared" si="139"/>
        <v>0</v>
      </c>
      <c r="G483" s="102">
        <v>46711.232758620688</v>
      </c>
      <c r="H483" s="102"/>
      <c r="I483" s="102">
        <f t="shared" si="140"/>
        <v>46711.232758620688</v>
      </c>
      <c r="J483" s="102"/>
      <c r="K483" s="102"/>
      <c r="L483" s="102">
        <f t="shared" si="141"/>
        <v>0</v>
      </c>
      <c r="M483" s="102"/>
      <c r="N483" s="102"/>
      <c r="O483" s="102">
        <f t="shared" si="142"/>
        <v>0</v>
      </c>
      <c r="P483" s="102">
        <v>14530350.25</v>
      </c>
      <c r="Q483" s="102">
        <v>329087.44</v>
      </c>
      <c r="R483" s="102">
        <f t="shared" si="143"/>
        <v>14859437.689999999</v>
      </c>
      <c r="S483" s="102">
        <v>226594.68103448278</v>
      </c>
      <c r="T483" s="102"/>
      <c r="U483" s="102">
        <f t="shared" si="144"/>
        <v>226594.68103448278</v>
      </c>
      <c r="V483" s="102">
        <v>24721.982758620692</v>
      </c>
      <c r="W483" s="102"/>
      <c r="X483" s="102">
        <f t="shared" si="145"/>
        <v>24721.982758620692</v>
      </c>
      <c r="Y483" s="102">
        <v>78360809.405172423</v>
      </c>
      <c r="Z483" s="102">
        <v>15442.63</v>
      </c>
      <c r="AA483" s="102">
        <f t="shared" si="146"/>
        <v>78376252.035172418</v>
      </c>
      <c r="AB483" s="102"/>
      <c r="AC483" s="102"/>
      <c r="AD483" s="102">
        <f t="shared" si="147"/>
        <v>0</v>
      </c>
      <c r="AE483" s="102">
        <v>4158901.3793103448</v>
      </c>
      <c r="AF483" s="102"/>
      <c r="AG483" s="102">
        <f t="shared" si="148"/>
        <v>4158901.3793103448</v>
      </c>
      <c r="AH483" s="102">
        <v>4796781.1551724141</v>
      </c>
      <c r="AI483" s="102">
        <v>1724.42</v>
      </c>
      <c r="AJ483" s="108">
        <f t="shared" si="138"/>
        <v>4798505.5751724141</v>
      </c>
    </row>
    <row r="484" spans="1:36" ht="15.95" customHeight="1" thickTop="1" thickBot="1" x14ac:dyDescent="0.25">
      <c r="A484" s="52" t="s">
        <v>122</v>
      </c>
      <c r="B484" s="103">
        <f t="shared" si="136"/>
        <v>53431227.86410509</v>
      </c>
      <c r="C484" s="103">
        <f t="shared" si="137"/>
        <v>79215577.290000007</v>
      </c>
      <c r="D484" s="102"/>
      <c r="E484" s="102"/>
      <c r="F484" s="102">
        <f t="shared" si="139"/>
        <v>0</v>
      </c>
      <c r="G484" s="102">
        <v>18313403.200338323</v>
      </c>
      <c r="H484" s="102">
        <v>79215577.290000007</v>
      </c>
      <c r="I484" s="102">
        <f t="shared" si="140"/>
        <v>97528980.490338326</v>
      </c>
      <c r="J484" s="102"/>
      <c r="K484" s="102"/>
      <c r="L484" s="102">
        <f t="shared" si="141"/>
        <v>0</v>
      </c>
      <c r="M484" s="102">
        <v>1269665.3189650003</v>
      </c>
      <c r="N484" s="102"/>
      <c r="O484" s="102">
        <f t="shared" si="142"/>
        <v>1269665.3189650003</v>
      </c>
      <c r="P484" s="102">
        <v>27795114.017239004</v>
      </c>
      <c r="Q484" s="102"/>
      <c r="R484" s="102">
        <f t="shared" si="143"/>
        <v>27795114.017239004</v>
      </c>
      <c r="S484" s="102"/>
      <c r="T484" s="102"/>
      <c r="U484" s="102">
        <f t="shared" si="144"/>
        <v>0</v>
      </c>
      <c r="V484" s="102"/>
      <c r="W484" s="102"/>
      <c r="X484" s="102">
        <f t="shared" si="145"/>
        <v>0</v>
      </c>
      <c r="Y484" s="102"/>
      <c r="Z484" s="102"/>
      <c r="AA484" s="102">
        <f t="shared" si="146"/>
        <v>0</v>
      </c>
      <c r="AB484" s="102"/>
      <c r="AC484" s="102"/>
      <c r="AD484" s="102">
        <f t="shared" si="147"/>
        <v>0</v>
      </c>
      <c r="AE484" s="102"/>
      <c r="AF484" s="102"/>
      <c r="AG484" s="102">
        <f t="shared" si="148"/>
        <v>0</v>
      </c>
      <c r="AH484" s="102">
        <v>6053045.3275627606</v>
      </c>
      <c r="AI484" s="104"/>
      <c r="AJ484" s="108">
        <f t="shared" si="138"/>
        <v>6053045.3275627606</v>
      </c>
    </row>
    <row r="485" spans="1:36" ht="15.95" customHeight="1" thickTop="1" thickBot="1" x14ac:dyDescent="0.25">
      <c r="A485" s="52" t="s">
        <v>78</v>
      </c>
      <c r="B485" s="103">
        <f t="shared" si="136"/>
        <v>99165802.129310355</v>
      </c>
      <c r="C485" s="103">
        <f t="shared" si="137"/>
        <v>2536.67</v>
      </c>
      <c r="D485" s="102"/>
      <c r="E485" s="102"/>
      <c r="F485" s="102">
        <f t="shared" si="139"/>
        <v>0</v>
      </c>
      <c r="G485" s="102">
        <v>26162.112068965518</v>
      </c>
      <c r="H485" s="102"/>
      <c r="I485" s="102">
        <f t="shared" si="140"/>
        <v>26162.112068965518</v>
      </c>
      <c r="J485" s="102"/>
      <c r="K485" s="102"/>
      <c r="L485" s="102">
        <f t="shared" si="141"/>
        <v>0</v>
      </c>
      <c r="M485" s="102">
        <v>3693.5086206896558</v>
      </c>
      <c r="N485" s="102"/>
      <c r="O485" s="102">
        <f t="shared" si="142"/>
        <v>3693.5086206896558</v>
      </c>
      <c r="P485" s="102">
        <v>71800.068965517246</v>
      </c>
      <c r="Q485" s="102"/>
      <c r="R485" s="102">
        <f t="shared" si="143"/>
        <v>71800.068965517246</v>
      </c>
      <c r="S485" s="102">
        <v>14801.724137931036</v>
      </c>
      <c r="T485" s="102"/>
      <c r="U485" s="102">
        <f t="shared" si="144"/>
        <v>14801.724137931036</v>
      </c>
      <c r="V485" s="102">
        <v>2094854.9137931038</v>
      </c>
      <c r="W485" s="102"/>
      <c r="X485" s="102">
        <f t="shared" si="145"/>
        <v>2094854.9137931038</v>
      </c>
      <c r="Y485" s="102">
        <v>96779857.637931049</v>
      </c>
      <c r="Z485" s="102">
        <v>2536.67</v>
      </c>
      <c r="AA485" s="102">
        <f t="shared" si="146"/>
        <v>96782394.307931051</v>
      </c>
      <c r="AB485" s="102"/>
      <c r="AC485" s="102"/>
      <c r="AD485" s="102">
        <f t="shared" si="147"/>
        <v>0</v>
      </c>
      <c r="AE485" s="102">
        <v>77035.017241379319</v>
      </c>
      <c r="AF485" s="102"/>
      <c r="AG485" s="102">
        <f t="shared" si="148"/>
        <v>77035.017241379319</v>
      </c>
      <c r="AH485" s="102">
        <v>97597.14655172413</v>
      </c>
      <c r="AI485" s="102"/>
      <c r="AJ485" s="108">
        <f t="shared" si="138"/>
        <v>97597.14655172413</v>
      </c>
    </row>
    <row r="486" spans="1:36" ht="15.95" customHeight="1" thickTop="1" thickBot="1" x14ac:dyDescent="0.25">
      <c r="A486" s="52" t="s">
        <v>92</v>
      </c>
      <c r="B486" s="103">
        <f t="shared" si="136"/>
        <v>10476787.241379311</v>
      </c>
      <c r="C486" s="103">
        <f t="shared" si="137"/>
        <v>173668916.06999999</v>
      </c>
      <c r="D486" s="102">
        <v>7231476.9568965528</v>
      </c>
      <c r="E486" s="102"/>
      <c r="F486" s="102">
        <f t="shared" si="139"/>
        <v>7231476.9568965528</v>
      </c>
      <c r="G486" s="102">
        <v>3245310.284482759</v>
      </c>
      <c r="H486" s="102">
        <v>151934.57</v>
      </c>
      <c r="I486" s="102">
        <f t="shared" si="140"/>
        <v>3397244.8544827588</v>
      </c>
      <c r="J486" s="102"/>
      <c r="K486" s="102">
        <v>173516981.5</v>
      </c>
      <c r="L486" s="102">
        <f t="shared" si="141"/>
        <v>173516981.5</v>
      </c>
      <c r="M486" s="102"/>
      <c r="N486" s="102"/>
      <c r="O486" s="102">
        <f t="shared" si="142"/>
        <v>0</v>
      </c>
      <c r="P486" s="102"/>
      <c r="Q486" s="102"/>
      <c r="R486" s="102">
        <f t="shared" si="143"/>
        <v>0</v>
      </c>
      <c r="S486" s="102"/>
      <c r="T486" s="102"/>
      <c r="U486" s="102">
        <f t="shared" si="144"/>
        <v>0</v>
      </c>
      <c r="V486" s="102"/>
      <c r="W486" s="102"/>
      <c r="X486" s="102">
        <f t="shared" si="145"/>
        <v>0</v>
      </c>
      <c r="Y486" s="102"/>
      <c r="Z486" s="102"/>
      <c r="AA486" s="102">
        <f t="shared" si="146"/>
        <v>0</v>
      </c>
      <c r="AB486" s="102"/>
      <c r="AC486" s="102"/>
      <c r="AD486" s="102">
        <f t="shared" si="147"/>
        <v>0</v>
      </c>
      <c r="AE486" s="102"/>
      <c r="AF486" s="102"/>
      <c r="AG486" s="102">
        <f t="shared" si="148"/>
        <v>0</v>
      </c>
      <c r="AH486" s="102"/>
      <c r="AI486" s="102"/>
      <c r="AJ486" s="108">
        <f t="shared" si="138"/>
        <v>0</v>
      </c>
    </row>
    <row r="487" spans="1:36" ht="15.95" customHeight="1" thickTop="1" thickBot="1" x14ac:dyDescent="0.25">
      <c r="A487" s="52" t="s">
        <v>95</v>
      </c>
      <c r="B487" s="103">
        <f t="shared" si="136"/>
        <v>10569046.829999998</v>
      </c>
      <c r="C487" s="103">
        <f t="shared" si="137"/>
        <v>0</v>
      </c>
      <c r="D487" s="102">
        <v>29210.959999999999</v>
      </c>
      <c r="E487" s="102"/>
      <c r="F487" s="102">
        <f t="shared" si="139"/>
        <v>29210.959999999999</v>
      </c>
      <c r="G487" s="102">
        <v>69308.289999999994</v>
      </c>
      <c r="H487" s="102"/>
      <c r="I487" s="102">
        <f t="shared" si="140"/>
        <v>69308.289999999994</v>
      </c>
      <c r="J487" s="102"/>
      <c r="K487" s="102"/>
      <c r="L487" s="102">
        <f t="shared" si="141"/>
        <v>0</v>
      </c>
      <c r="M487" s="102">
        <v>35293.99</v>
      </c>
      <c r="N487" s="102"/>
      <c r="O487" s="102">
        <f t="shared" si="142"/>
        <v>35293.99</v>
      </c>
      <c r="P487" s="102">
        <v>4043906.63</v>
      </c>
      <c r="Q487" s="102"/>
      <c r="R487" s="102">
        <f t="shared" si="143"/>
        <v>4043906.63</v>
      </c>
      <c r="S487" s="102"/>
      <c r="T487" s="102"/>
      <c r="U487" s="102">
        <f t="shared" si="144"/>
        <v>0</v>
      </c>
      <c r="V487" s="102">
        <v>185847.77</v>
      </c>
      <c r="W487" s="102"/>
      <c r="X487" s="102">
        <f t="shared" si="145"/>
        <v>185847.77</v>
      </c>
      <c r="Y487" s="102">
        <v>4281430.17</v>
      </c>
      <c r="Z487" s="102"/>
      <c r="AA487" s="102">
        <f t="shared" si="146"/>
        <v>4281430.17</v>
      </c>
      <c r="AB487" s="102"/>
      <c r="AC487" s="102"/>
      <c r="AD487" s="102">
        <f t="shared" si="147"/>
        <v>0</v>
      </c>
      <c r="AE487" s="102">
        <v>386377.77999999997</v>
      </c>
      <c r="AF487" s="102"/>
      <c r="AG487" s="102">
        <f t="shared" si="148"/>
        <v>386377.77999999997</v>
      </c>
      <c r="AH487" s="102">
        <v>1537671.24</v>
      </c>
      <c r="AI487" s="102"/>
      <c r="AJ487" s="108">
        <f t="shared" si="138"/>
        <v>1537671.24</v>
      </c>
    </row>
    <row r="488" spans="1:36" ht="15.95" customHeight="1" thickTop="1" thickBot="1" x14ac:dyDescent="0.25">
      <c r="A488" s="52" t="s">
        <v>83</v>
      </c>
      <c r="B488" s="103">
        <f t="shared" si="136"/>
        <v>34285041.181034483</v>
      </c>
      <c r="C488" s="103">
        <f t="shared" si="137"/>
        <v>0</v>
      </c>
      <c r="D488" s="102"/>
      <c r="E488" s="102"/>
      <c r="F488" s="102">
        <f t="shared" si="139"/>
        <v>0</v>
      </c>
      <c r="G488" s="102"/>
      <c r="H488" s="102"/>
      <c r="I488" s="102">
        <f t="shared" si="140"/>
        <v>0</v>
      </c>
      <c r="J488" s="102"/>
      <c r="K488" s="102"/>
      <c r="L488" s="102">
        <f t="shared" si="141"/>
        <v>0</v>
      </c>
      <c r="M488" s="102"/>
      <c r="N488" s="102"/>
      <c r="O488" s="102">
        <f t="shared" si="142"/>
        <v>0</v>
      </c>
      <c r="P488" s="102"/>
      <c r="Q488" s="102"/>
      <c r="R488" s="102">
        <f t="shared" si="143"/>
        <v>0</v>
      </c>
      <c r="S488" s="102"/>
      <c r="T488" s="102"/>
      <c r="U488" s="102">
        <f t="shared" si="144"/>
        <v>0</v>
      </c>
      <c r="V488" s="102"/>
      <c r="W488" s="102"/>
      <c r="X488" s="102">
        <f t="shared" si="145"/>
        <v>0</v>
      </c>
      <c r="Y488" s="102">
        <v>34285041.181034483</v>
      </c>
      <c r="Z488" s="102"/>
      <c r="AA488" s="102">
        <f t="shared" si="146"/>
        <v>34285041.181034483</v>
      </c>
      <c r="AB488" s="102"/>
      <c r="AC488" s="102"/>
      <c r="AD488" s="102">
        <f t="shared" si="147"/>
        <v>0</v>
      </c>
      <c r="AE488" s="102"/>
      <c r="AF488" s="102"/>
      <c r="AG488" s="102">
        <f t="shared" si="148"/>
        <v>0</v>
      </c>
      <c r="AH488" s="102"/>
      <c r="AI488" s="102"/>
      <c r="AJ488" s="108">
        <f t="shared" si="138"/>
        <v>0</v>
      </c>
    </row>
    <row r="489" spans="1:36" ht="15.95" customHeight="1" thickTop="1" thickBot="1" x14ac:dyDescent="0.25">
      <c r="A489" s="52" t="s">
        <v>124</v>
      </c>
      <c r="B489" s="103">
        <f t="shared" si="136"/>
        <v>140219.88</v>
      </c>
      <c r="C489" s="103">
        <f t="shared" si="137"/>
        <v>16422</v>
      </c>
      <c r="D489" s="102">
        <v>18106.03</v>
      </c>
      <c r="E489" s="102"/>
      <c r="F489" s="102">
        <f t="shared" si="139"/>
        <v>18106.03</v>
      </c>
      <c r="G489" s="102"/>
      <c r="H489" s="102"/>
      <c r="I489" s="102">
        <f t="shared" si="140"/>
        <v>0</v>
      </c>
      <c r="J489" s="102">
        <v>5867.31</v>
      </c>
      <c r="K489" s="102">
        <v>16422</v>
      </c>
      <c r="L489" s="102">
        <f t="shared" si="141"/>
        <v>22289.31</v>
      </c>
      <c r="M489" s="102"/>
      <c r="N489" s="102"/>
      <c r="O489" s="102">
        <f t="shared" si="142"/>
        <v>0</v>
      </c>
      <c r="P489" s="102"/>
      <c r="Q489" s="102"/>
      <c r="R489" s="102">
        <f t="shared" si="143"/>
        <v>0</v>
      </c>
      <c r="S489" s="102"/>
      <c r="T489" s="102"/>
      <c r="U489" s="102">
        <f t="shared" si="144"/>
        <v>0</v>
      </c>
      <c r="V489" s="102"/>
      <c r="W489" s="102"/>
      <c r="X489" s="102">
        <f t="shared" si="145"/>
        <v>0</v>
      </c>
      <c r="Y489" s="102">
        <v>7332.77</v>
      </c>
      <c r="Z489" s="102"/>
      <c r="AA489" s="102">
        <f t="shared" si="146"/>
        <v>7332.77</v>
      </c>
      <c r="AB489" s="102"/>
      <c r="AC489" s="102"/>
      <c r="AD489" s="102">
        <f t="shared" si="147"/>
        <v>0</v>
      </c>
      <c r="AE489" s="102"/>
      <c r="AF489" s="102"/>
      <c r="AG489" s="102">
        <f t="shared" si="148"/>
        <v>0</v>
      </c>
      <c r="AH489" s="102">
        <v>108913.77</v>
      </c>
      <c r="AI489" s="102"/>
      <c r="AJ489" s="108">
        <f t="shared" si="138"/>
        <v>108913.77</v>
      </c>
    </row>
    <row r="490" spans="1:36" ht="15.95" customHeight="1" thickTop="1" thickBot="1" x14ac:dyDescent="0.25">
      <c r="A490" s="52" t="s">
        <v>81</v>
      </c>
      <c r="B490" s="103">
        <f t="shared" si="136"/>
        <v>35152641.577586211</v>
      </c>
      <c r="C490" s="103">
        <f t="shared" si="137"/>
        <v>140741.54999999999</v>
      </c>
      <c r="D490" s="102"/>
      <c r="E490" s="102"/>
      <c r="F490" s="102">
        <f t="shared" si="139"/>
        <v>0</v>
      </c>
      <c r="G490" s="102">
        <v>14768621.732758621</v>
      </c>
      <c r="H490" s="102">
        <v>82189.899999999994</v>
      </c>
      <c r="I490" s="102">
        <f t="shared" si="140"/>
        <v>14850811.632758621</v>
      </c>
      <c r="J490" s="102"/>
      <c r="K490" s="102"/>
      <c r="L490" s="102">
        <f t="shared" si="141"/>
        <v>0</v>
      </c>
      <c r="M490" s="102"/>
      <c r="N490" s="102"/>
      <c r="O490" s="102">
        <f t="shared" si="142"/>
        <v>0</v>
      </c>
      <c r="P490" s="102">
        <v>4773227.3189655179</v>
      </c>
      <c r="Q490" s="102"/>
      <c r="R490" s="102">
        <f t="shared" si="143"/>
        <v>4773227.3189655179</v>
      </c>
      <c r="S490" s="102"/>
      <c r="T490" s="102"/>
      <c r="U490" s="102">
        <f t="shared" si="144"/>
        <v>0</v>
      </c>
      <c r="V490" s="102">
        <v>9156.5775862068967</v>
      </c>
      <c r="W490" s="102"/>
      <c r="X490" s="102">
        <f t="shared" si="145"/>
        <v>9156.5775862068967</v>
      </c>
      <c r="Y490" s="102">
        <v>14313577.448275862</v>
      </c>
      <c r="Z490" s="102"/>
      <c r="AA490" s="102">
        <f t="shared" si="146"/>
        <v>14313577.448275862</v>
      </c>
      <c r="AB490" s="102"/>
      <c r="AC490" s="102"/>
      <c r="AD490" s="102">
        <f t="shared" si="147"/>
        <v>0</v>
      </c>
      <c r="AE490" s="102">
        <v>595186.97413793113</v>
      </c>
      <c r="AF490" s="102"/>
      <c r="AG490" s="102">
        <f t="shared" si="148"/>
        <v>595186.97413793113</v>
      </c>
      <c r="AH490" s="102">
        <v>692871.52586206899</v>
      </c>
      <c r="AI490" s="102">
        <v>58551.65</v>
      </c>
      <c r="AJ490" s="108">
        <f t="shared" si="138"/>
        <v>751423.17586206901</v>
      </c>
    </row>
    <row r="491" spans="1:36" ht="15.95" customHeight="1" thickTop="1" thickBot="1" x14ac:dyDescent="0.25">
      <c r="A491" s="52" t="s">
        <v>80</v>
      </c>
      <c r="B491" s="103">
        <f t="shared" si="136"/>
        <v>32324500.899999999</v>
      </c>
      <c r="C491" s="103">
        <f t="shared" si="137"/>
        <v>448600.82</v>
      </c>
      <c r="D491" s="102"/>
      <c r="E491" s="102"/>
      <c r="F491" s="102">
        <f t="shared" si="139"/>
        <v>0</v>
      </c>
      <c r="G491" s="102">
        <v>9508116.4299999997</v>
      </c>
      <c r="H491" s="102">
        <v>355890.07</v>
      </c>
      <c r="I491" s="102">
        <f t="shared" si="140"/>
        <v>9864006.5</v>
      </c>
      <c r="J491" s="102"/>
      <c r="K491" s="102"/>
      <c r="L491" s="102">
        <f t="shared" si="141"/>
        <v>0</v>
      </c>
      <c r="M491" s="102"/>
      <c r="N491" s="102"/>
      <c r="O491" s="102">
        <f t="shared" si="142"/>
        <v>0</v>
      </c>
      <c r="P491" s="102">
        <v>2074904.85</v>
      </c>
      <c r="Q491" s="102">
        <v>66176.63</v>
      </c>
      <c r="R491" s="102">
        <f t="shared" si="143"/>
        <v>2141081.48</v>
      </c>
      <c r="S491" s="102">
        <v>107686.15</v>
      </c>
      <c r="T491" s="102"/>
      <c r="U491" s="102">
        <f t="shared" si="144"/>
        <v>107686.15</v>
      </c>
      <c r="V491" s="102"/>
      <c r="W491" s="102"/>
      <c r="X491" s="102">
        <f t="shared" si="145"/>
        <v>0</v>
      </c>
      <c r="Y491" s="102">
        <v>16713126.779999999</v>
      </c>
      <c r="Z491" s="102">
        <v>26534.12</v>
      </c>
      <c r="AA491" s="102">
        <f t="shared" si="146"/>
        <v>16739660.899999999</v>
      </c>
      <c r="AB491" s="102"/>
      <c r="AC491" s="102"/>
      <c r="AD491" s="102">
        <f t="shared" si="147"/>
        <v>0</v>
      </c>
      <c r="AE491" s="102">
        <v>1561829.6300000001</v>
      </c>
      <c r="AF491" s="102"/>
      <c r="AG491" s="102">
        <f t="shared" si="148"/>
        <v>1561829.6300000001</v>
      </c>
      <c r="AH491" s="102">
        <v>2358837.06</v>
      </c>
      <c r="AI491" s="102"/>
      <c r="AJ491" s="108">
        <f t="shared" si="138"/>
        <v>2358837.06</v>
      </c>
    </row>
    <row r="492" spans="1:36" ht="15.95" customHeight="1" thickTop="1" thickBot="1" x14ac:dyDescent="0.25">
      <c r="A492" s="52" t="s">
        <v>103</v>
      </c>
      <c r="B492" s="103">
        <f t="shared" si="136"/>
        <v>61426502.720000006</v>
      </c>
      <c r="C492" s="103">
        <f t="shared" si="137"/>
        <v>0</v>
      </c>
      <c r="D492" s="102"/>
      <c r="E492" s="102"/>
      <c r="F492" s="102">
        <f t="shared" si="139"/>
        <v>0</v>
      </c>
      <c r="G492" s="102">
        <v>61282.3</v>
      </c>
      <c r="H492" s="102"/>
      <c r="I492" s="102">
        <f t="shared" si="140"/>
        <v>61282.3</v>
      </c>
      <c r="J492" s="102"/>
      <c r="K492" s="102"/>
      <c r="L492" s="102">
        <f t="shared" si="141"/>
        <v>0</v>
      </c>
      <c r="M492" s="102"/>
      <c r="N492" s="102"/>
      <c r="O492" s="102">
        <f t="shared" si="142"/>
        <v>0</v>
      </c>
      <c r="P492" s="102">
        <v>220792.05000000002</v>
      </c>
      <c r="Q492" s="102"/>
      <c r="R492" s="102">
        <f t="shared" si="143"/>
        <v>220792.05000000002</v>
      </c>
      <c r="S492" s="102">
        <v>64138.79</v>
      </c>
      <c r="T492" s="102"/>
      <c r="U492" s="102">
        <f t="shared" si="144"/>
        <v>64138.79</v>
      </c>
      <c r="V492" s="102">
        <v>348501.82000000007</v>
      </c>
      <c r="W492" s="102"/>
      <c r="X492" s="102">
        <f t="shared" si="145"/>
        <v>348501.82000000007</v>
      </c>
      <c r="Y492" s="102">
        <v>54863024.660000004</v>
      </c>
      <c r="Z492" s="102"/>
      <c r="AA492" s="102">
        <f t="shared" si="146"/>
        <v>54863024.660000004</v>
      </c>
      <c r="AB492" s="102"/>
      <c r="AC492" s="102"/>
      <c r="AD492" s="102">
        <f t="shared" si="147"/>
        <v>0</v>
      </c>
      <c r="AE492" s="102">
        <v>5562936.2499999991</v>
      </c>
      <c r="AF492" s="102"/>
      <c r="AG492" s="102">
        <f t="shared" si="148"/>
        <v>5562936.2499999991</v>
      </c>
      <c r="AH492" s="102">
        <v>305826.84999999998</v>
      </c>
      <c r="AI492" s="102"/>
      <c r="AJ492" s="108">
        <f t="shared" si="138"/>
        <v>305826.84999999998</v>
      </c>
    </row>
    <row r="493" spans="1:36" ht="15.95" customHeight="1" thickTop="1" thickBot="1" x14ac:dyDescent="0.25">
      <c r="A493" s="52" t="s">
        <v>79</v>
      </c>
      <c r="B493" s="103">
        <f t="shared" si="136"/>
        <v>34209565.726896554</v>
      </c>
      <c r="C493" s="103">
        <f t="shared" si="137"/>
        <v>87126092.409999996</v>
      </c>
      <c r="D493" s="102">
        <v>12037.379310344828</v>
      </c>
      <c r="E493" s="102"/>
      <c r="F493" s="102">
        <f t="shared" si="139"/>
        <v>12037.379310344828</v>
      </c>
      <c r="G493" s="102">
        <v>2192966.5517241377</v>
      </c>
      <c r="H493" s="102">
        <v>87029627.659999996</v>
      </c>
      <c r="I493" s="102">
        <f t="shared" si="140"/>
        <v>89222594.211724132</v>
      </c>
      <c r="J493" s="102"/>
      <c r="K493" s="102">
        <v>47283.44</v>
      </c>
      <c r="L493" s="102">
        <f t="shared" si="141"/>
        <v>47283.44</v>
      </c>
      <c r="M493" s="102">
        <v>2623.25</v>
      </c>
      <c r="N493" s="102"/>
      <c r="O493" s="102">
        <f t="shared" si="142"/>
        <v>2623.25</v>
      </c>
      <c r="P493" s="102">
        <v>4872953.5710344827</v>
      </c>
      <c r="Q493" s="102"/>
      <c r="R493" s="102">
        <f t="shared" si="143"/>
        <v>4872953.5710344827</v>
      </c>
      <c r="S493" s="102">
        <v>2474548.0258620693</v>
      </c>
      <c r="T493" s="102"/>
      <c r="U493" s="102">
        <f t="shared" si="144"/>
        <v>2474548.0258620693</v>
      </c>
      <c r="V493" s="102">
        <v>289777.29310344829</v>
      </c>
      <c r="W493" s="102"/>
      <c r="X493" s="102">
        <f t="shared" si="145"/>
        <v>289777.29310344829</v>
      </c>
      <c r="Y493" s="102">
        <v>18440327.633793104</v>
      </c>
      <c r="Z493" s="102">
        <v>49181.31</v>
      </c>
      <c r="AA493" s="102">
        <f t="shared" si="146"/>
        <v>18489508.943793103</v>
      </c>
      <c r="AB493" s="102"/>
      <c r="AC493" s="102"/>
      <c r="AD493" s="102">
        <f t="shared" si="147"/>
        <v>0</v>
      </c>
      <c r="AE493" s="102">
        <v>4127004.1293103453</v>
      </c>
      <c r="AF493" s="102"/>
      <c r="AG493" s="102">
        <f t="shared" si="148"/>
        <v>4127004.1293103453</v>
      </c>
      <c r="AH493" s="102">
        <v>1797327.8927586207</v>
      </c>
      <c r="AI493" s="102"/>
      <c r="AJ493" s="108">
        <f t="shared" si="138"/>
        <v>1797327.8927586207</v>
      </c>
    </row>
    <row r="494" spans="1:36" ht="15.95" customHeight="1" thickTop="1" thickBot="1" x14ac:dyDescent="0.25">
      <c r="A494" s="52" t="s">
        <v>84</v>
      </c>
      <c r="B494" s="103">
        <f t="shared" si="136"/>
        <v>0</v>
      </c>
      <c r="C494" s="103">
        <f t="shared" si="137"/>
        <v>0</v>
      </c>
      <c r="D494" s="102"/>
      <c r="E494" s="102"/>
      <c r="F494" s="102">
        <f t="shared" si="139"/>
        <v>0</v>
      </c>
      <c r="G494" s="102"/>
      <c r="H494" s="102"/>
      <c r="I494" s="102">
        <f t="shared" si="140"/>
        <v>0</v>
      </c>
      <c r="J494" s="102"/>
      <c r="K494" s="102"/>
      <c r="L494" s="102">
        <f t="shared" si="141"/>
        <v>0</v>
      </c>
      <c r="M494" s="102"/>
      <c r="N494" s="102"/>
      <c r="O494" s="102">
        <f t="shared" si="142"/>
        <v>0</v>
      </c>
      <c r="P494" s="102"/>
      <c r="Q494" s="102"/>
      <c r="R494" s="102">
        <f t="shared" si="143"/>
        <v>0</v>
      </c>
      <c r="S494" s="102"/>
      <c r="T494" s="102"/>
      <c r="U494" s="102">
        <f t="shared" si="144"/>
        <v>0</v>
      </c>
      <c r="V494" s="102"/>
      <c r="W494" s="102"/>
      <c r="X494" s="102">
        <f t="shared" si="145"/>
        <v>0</v>
      </c>
      <c r="Y494" s="102"/>
      <c r="Z494" s="102"/>
      <c r="AA494" s="102">
        <f t="shared" si="146"/>
        <v>0</v>
      </c>
      <c r="AB494" s="102"/>
      <c r="AC494" s="102"/>
      <c r="AD494" s="102">
        <f t="shared" si="147"/>
        <v>0</v>
      </c>
      <c r="AE494" s="102"/>
      <c r="AF494" s="102"/>
      <c r="AG494" s="102">
        <f t="shared" si="148"/>
        <v>0</v>
      </c>
      <c r="AH494" s="102"/>
      <c r="AI494" s="102"/>
      <c r="AJ494" s="108">
        <f t="shared" si="138"/>
        <v>0</v>
      </c>
    </row>
    <row r="495" spans="1:36" ht="15.95" customHeight="1" thickTop="1" thickBot="1" x14ac:dyDescent="0.25">
      <c r="A495" s="52" t="s">
        <v>97</v>
      </c>
      <c r="B495" s="103">
        <f t="shared" si="136"/>
        <v>2305990.0258620693</v>
      </c>
      <c r="C495" s="103">
        <f t="shared" si="137"/>
        <v>22961195.09</v>
      </c>
      <c r="D495" s="102"/>
      <c r="E495" s="102"/>
      <c r="F495" s="102">
        <f t="shared" si="139"/>
        <v>0</v>
      </c>
      <c r="G495" s="102">
        <v>2305990.0258620693</v>
      </c>
      <c r="H495" s="102"/>
      <c r="I495" s="102">
        <f t="shared" si="140"/>
        <v>2305990.0258620693</v>
      </c>
      <c r="J495" s="102"/>
      <c r="K495" s="102">
        <v>22961195.09</v>
      </c>
      <c r="L495" s="102">
        <f t="shared" si="141"/>
        <v>22961195.09</v>
      </c>
      <c r="M495" s="102"/>
      <c r="N495" s="102"/>
      <c r="O495" s="102">
        <f t="shared" si="142"/>
        <v>0</v>
      </c>
      <c r="P495" s="102"/>
      <c r="Q495" s="102"/>
      <c r="R495" s="102">
        <f t="shared" si="143"/>
        <v>0</v>
      </c>
      <c r="S495" s="102"/>
      <c r="T495" s="102"/>
      <c r="U495" s="102">
        <f t="shared" si="144"/>
        <v>0</v>
      </c>
      <c r="V495" s="102"/>
      <c r="W495" s="102"/>
      <c r="X495" s="102">
        <f t="shared" si="145"/>
        <v>0</v>
      </c>
      <c r="Y495" s="102"/>
      <c r="Z495" s="102"/>
      <c r="AA495" s="102">
        <f t="shared" si="146"/>
        <v>0</v>
      </c>
      <c r="AB495" s="102"/>
      <c r="AC495" s="102"/>
      <c r="AD495" s="102">
        <f t="shared" si="147"/>
        <v>0</v>
      </c>
      <c r="AE495" s="102"/>
      <c r="AF495" s="102"/>
      <c r="AG495" s="102">
        <f t="shared" si="148"/>
        <v>0</v>
      </c>
      <c r="AH495" s="102"/>
      <c r="AI495" s="102"/>
      <c r="AJ495" s="108">
        <f t="shared" si="138"/>
        <v>0</v>
      </c>
    </row>
    <row r="496" spans="1:36" ht="15.95" customHeight="1" thickTop="1" thickBot="1" x14ac:dyDescent="0.25">
      <c r="A496" s="52" t="s">
        <v>89</v>
      </c>
      <c r="B496" s="103">
        <f t="shared" si="136"/>
        <v>5160708.1034482773</v>
      </c>
      <c r="C496" s="103">
        <f t="shared" si="137"/>
        <v>58180</v>
      </c>
      <c r="D496" s="102">
        <v>121758.62068965517</v>
      </c>
      <c r="E496" s="102"/>
      <c r="F496" s="102">
        <f t="shared" si="139"/>
        <v>121758.62068965517</v>
      </c>
      <c r="G496" s="102">
        <v>309447.92241379316</v>
      </c>
      <c r="H496" s="102"/>
      <c r="I496" s="102">
        <f t="shared" si="140"/>
        <v>309447.92241379316</v>
      </c>
      <c r="J496" s="102"/>
      <c r="K496" s="102">
        <v>58180</v>
      </c>
      <c r="L496" s="102">
        <f t="shared" si="141"/>
        <v>58180</v>
      </c>
      <c r="M496" s="102"/>
      <c r="N496" s="102"/>
      <c r="O496" s="102">
        <f t="shared" si="142"/>
        <v>0</v>
      </c>
      <c r="P496" s="102">
        <v>68190.206896551725</v>
      </c>
      <c r="Q496" s="102"/>
      <c r="R496" s="102">
        <f t="shared" si="143"/>
        <v>68190.206896551725</v>
      </c>
      <c r="S496" s="102">
        <v>323859.98275862075</v>
      </c>
      <c r="T496" s="102"/>
      <c r="U496" s="102">
        <f t="shared" si="144"/>
        <v>323859.98275862075</v>
      </c>
      <c r="V496" s="102"/>
      <c r="W496" s="102"/>
      <c r="X496" s="102">
        <f t="shared" si="145"/>
        <v>0</v>
      </c>
      <c r="Y496" s="102">
        <v>3920159.5431034486</v>
      </c>
      <c r="Z496" s="102"/>
      <c r="AA496" s="102">
        <f t="shared" si="146"/>
        <v>3920159.5431034486</v>
      </c>
      <c r="AB496" s="102"/>
      <c r="AC496" s="102"/>
      <c r="AD496" s="102">
        <f t="shared" si="147"/>
        <v>0</v>
      </c>
      <c r="AE496" s="102">
        <v>153384.62931034484</v>
      </c>
      <c r="AF496" s="102"/>
      <c r="AG496" s="102">
        <f t="shared" si="148"/>
        <v>153384.62931034484</v>
      </c>
      <c r="AH496" s="102">
        <v>263907.19827586209</v>
      </c>
      <c r="AI496" s="102"/>
      <c r="AJ496" s="108">
        <f t="shared" si="138"/>
        <v>263907.19827586209</v>
      </c>
    </row>
    <row r="497" spans="1:36" ht="15.95" customHeight="1" thickTop="1" thickBot="1" x14ac:dyDescent="0.25">
      <c r="A497" s="52" t="s">
        <v>98</v>
      </c>
      <c r="B497" s="103">
        <f t="shared" si="136"/>
        <v>65477316.810344405</v>
      </c>
      <c r="C497" s="103">
        <f t="shared" si="137"/>
        <v>279124.45</v>
      </c>
      <c r="D497" s="102">
        <v>491042.74137931032</v>
      </c>
      <c r="E497" s="102"/>
      <c r="F497" s="102">
        <f t="shared" si="139"/>
        <v>491042.74137931032</v>
      </c>
      <c r="G497" s="102"/>
      <c r="H497" s="102"/>
      <c r="I497" s="102">
        <f t="shared" si="140"/>
        <v>0</v>
      </c>
      <c r="J497" s="102"/>
      <c r="K497" s="102"/>
      <c r="L497" s="102">
        <f t="shared" si="141"/>
        <v>0</v>
      </c>
      <c r="M497" s="102">
        <v>647.62068965517244</v>
      </c>
      <c r="N497" s="102"/>
      <c r="O497" s="102">
        <f t="shared" si="142"/>
        <v>647.62068965517244</v>
      </c>
      <c r="P497" s="102">
        <v>958862.3448275862</v>
      </c>
      <c r="Q497" s="102"/>
      <c r="R497" s="102">
        <f t="shared" si="143"/>
        <v>958862.3448275862</v>
      </c>
      <c r="S497" s="102">
        <v>-17051.71551724138</v>
      </c>
      <c r="T497" s="102"/>
      <c r="U497" s="102">
        <f t="shared" si="144"/>
        <v>-17051.71551724138</v>
      </c>
      <c r="V497" s="102"/>
      <c r="W497" s="102"/>
      <c r="X497" s="102">
        <f t="shared" si="145"/>
        <v>0</v>
      </c>
      <c r="Y497" s="102">
        <v>42257655.82758595</v>
      </c>
      <c r="Z497" s="102">
        <v>140420.45000000001</v>
      </c>
      <c r="AA497" s="102">
        <f t="shared" si="146"/>
        <v>42398076.277585953</v>
      </c>
      <c r="AB497" s="102"/>
      <c r="AC497" s="102"/>
      <c r="AD497" s="102">
        <f t="shared" si="147"/>
        <v>0</v>
      </c>
      <c r="AE497" s="102">
        <v>19784111.76724121</v>
      </c>
      <c r="AF497" s="102">
        <v>138704</v>
      </c>
      <c r="AG497" s="102">
        <f t="shared" si="148"/>
        <v>19922815.76724121</v>
      </c>
      <c r="AH497" s="102">
        <v>2002048.2241379314</v>
      </c>
      <c r="AI497" s="102"/>
      <c r="AJ497" s="108">
        <f t="shared" si="138"/>
        <v>2002048.2241379314</v>
      </c>
    </row>
    <row r="498" spans="1:36" ht="15.95" customHeight="1" thickTop="1" thickBot="1" x14ac:dyDescent="0.25">
      <c r="A498" s="51" t="s">
        <v>111</v>
      </c>
      <c r="B498" s="103">
        <f t="shared" si="136"/>
        <v>41264815.465517238</v>
      </c>
      <c r="C498" s="103">
        <f t="shared" si="137"/>
        <v>0</v>
      </c>
      <c r="D498" s="102">
        <v>2644.4051724137935</v>
      </c>
      <c r="E498" s="102"/>
      <c r="F498" s="102">
        <f t="shared" si="139"/>
        <v>2644.4051724137935</v>
      </c>
      <c r="G498" s="102">
        <v>1078923.8103448278</v>
      </c>
      <c r="H498" s="102"/>
      <c r="I498" s="102">
        <f t="shared" si="140"/>
        <v>1078923.8103448278</v>
      </c>
      <c r="J498" s="102"/>
      <c r="K498" s="102"/>
      <c r="L498" s="102">
        <f t="shared" si="141"/>
        <v>0</v>
      </c>
      <c r="M498" s="102"/>
      <c r="N498" s="102"/>
      <c r="O498" s="102">
        <f t="shared" si="142"/>
        <v>0</v>
      </c>
      <c r="P498" s="102">
        <v>325881.75862068968</v>
      </c>
      <c r="Q498" s="102"/>
      <c r="R498" s="102">
        <f t="shared" si="143"/>
        <v>325881.75862068968</v>
      </c>
      <c r="S498" s="102">
        <v>15931.034482758621</v>
      </c>
      <c r="T498" s="102"/>
      <c r="U498" s="102">
        <f t="shared" si="144"/>
        <v>15931.034482758621</v>
      </c>
      <c r="V498" s="102"/>
      <c r="W498" s="102"/>
      <c r="X498" s="102">
        <f t="shared" si="145"/>
        <v>0</v>
      </c>
      <c r="Y498" s="102">
        <v>39733517.112068966</v>
      </c>
      <c r="Z498" s="102"/>
      <c r="AA498" s="102">
        <f t="shared" si="146"/>
        <v>39733517.112068966</v>
      </c>
      <c r="AB498" s="102"/>
      <c r="AC498" s="102"/>
      <c r="AD498" s="102">
        <f t="shared" si="147"/>
        <v>0</v>
      </c>
      <c r="AE498" s="102">
        <v>15585.939655172413</v>
      </c>
      <c r="AF498" s="102"/>
      <c r="AG498" s="102">
        <f t="shared" si="148"/>
        <v>15585.939655172413</v>
      </c>
      <c r="AH498" s="102">
        <v>92331.405172413797</v>
      </c>
      <c r="AI498" s="102"/>
      <c r="AJ498" s="108">
        <f t="shared" si="138"/>
        <v>92331.405172413797</v>
      </c>
    </row>
    <row r="499" spans="1:36" ht="15.95" customHeight="1" thickTop="1" thickBot="1" x14ac:dyDescent="0.25">
      <c r="A499" s="52" t="s">
        <v>102</v>
      </c>
      <c r="B499" s="103">
        <f t="shared" si="136"/>
        <v>0</v>
      </c>
      <c r="C499" s="103">
        <f t="shared" si="137"/>
        <v>0</v>
      </c>
      <c r="D499" s="102"/>
      <c r="E499" s="102"/>
      <c r="F499" s="102">
        <f t="shared" si="139"/>
        <v>0</v>
      </c>
      <c r="G499" s="102"/>
      <c r="H499" s="102"/>
      <c r="I499" s="102">
        <f t="shared" si="140"/>
        <v>0</v>
      </c>
      <c r="J499" s="102"/>
      <c r="K499" s="102"/>
      <c r="L499" s="102">
        <f t="shared" si="141"/>
        <v>0</v>
      </c>
      <c r="M499" s="102"/>
      <c r="N499" s="102"/>
      <c r="O499" s="102">
        <f t="shared" si="142"/>
        <v>0</v>
      </c>
      <c r="P499" s="102"/>
      <c r="Q499" s="102"/>
      <c r="R499" s="102">
        <f t="shared" si="143"/>
        <v>0</v>
      </c>
      <c r="S499" s="102"/>
      <c r="T499" s="102"/>
      <c r="U499" s="102">
        <f t="shared" si="144"/>
        <v>0</v>
      </c>
      <c r="V499" s="102"/>
      <c r="W499" s="102"/>
      <c r="X499" s="102">
        <f t="shared" si="145"/>
        <v>0</v>
      </c>
      <c r="Y499" s="102"/>
      <c r="Z499" s="102"/>
      <c r="AA499" s="102">
        <f t="shared" si="146"/>
        <v>0</v>
      </c>
      <c r="AB499" s="102"/>
      <c r="AC499" s="102"/>
      <c r="AD499" s="102">
        <f t="shared" si="147"/>
        <v>0</v>
      </c>
      <c r="AE499" s="102"/>
      <c r="AF499" s="102"/>
      <c r="AG499" s="102">
        <f t="shared" si="148"/>
        <v>0</v>
      </c>
      <c r="AH499" s="102"/>
      <c r="AI499" s="102"/>
      <c r="AJ499" s="108">
        <f t="shared" si="138"/>
        <v>0</v>
      </c>
    </row>
    <row r="500" spans="1:36" ht="15.95" customHeight="1" thickTop="1" thickBot="1" x14ac:dyDescent="0.25">
      <c r="A500" s="52" t="s">
        <v>82</v>
      </c>
      <c r="B500" s="103">
        <f t="shared" si="136"/>
        <v>5365979.4741379321</v>
      </c>
      <c r="C500" s="103">
        <f t="shared" si="137"/>
        <v>0</v>
      </c>
      <c r="D500" s="102"/>
      <c r="E500" s="102"/>
      <c r="F500" s="102">
        <f t="shared" si="139"/>
        <v>0</v>
      </c>
      <c r="G500" s="102"/>
      <c r="H500" s="102"/>
      <c r="I500" s="102">
        <f t="shared" si="140"/>
        <v>0</v>
      </c>
      <c r="J500" s="102"/>
      <c r="K500" s="102"/>
      <c r="L500" s="102">
        <f t="shared" si="141"/>
        <v>0</v>
      </c>
      <c r="M500" s="102"/>
      <c r="N500" s="102"/>
      <c r="O500" s="102">
        <f t="shared" si="142"/>
        <v>0</v>
      </c>
      <c r="P500" s="102"/>
      <c r="Q500" s="102"/>
      <c r="R500" s="102">
        <f t="shared" si="143"/>
        <v>0</v>
      </c>
      <c r="S500" s="102"/>
      <c r="T500" s="102"/>
      <c r="U500" s="102">
        <f t="shared" si="144"/>
        <v>0</v>
      </c>
      <c r="V500" s="102"/>
      <c r="W500" s="102"/>
      <c r="X500" s="102">
        <f t="shared" si="145"/>
        <v>0</v>
      </c>
      <c r="Y500" s="102">
        <v>5365979.4741379321</v>
      </c>
      <c r="Z500" s="102"/>
      <c r="AA500" s="102">
        <f t="shared" si="146"/>
        <v>5365979.4741379321</v>
      </c>
      <c r="AB500" s="102"/>
      <c r="AC500" s="102"/>
      <c r="AD500" s="102">
        <f t="shared" si="147"/>
        <v>0</v>
      </c>
      <c r="AE500" s="102"/>
      <c r="AF500" s="102"/>
      <c r="AG500" s="102">
        <f t="shared" si="148"/>
        <v>0</v>
      </c>
      <c r="AH500" s="102"/>
      <c r="AI500" s="102"/>
      <c r="AJ500" s="108">
        <f t="shared" si="138"/>
        <v>0</v>
      </c>
    </row>
    <row r="501" spans="1:36" ht="15.95" customHeight="1" thickTop="1" thickBot="1" x14ac:dyDescent="0.25">
      <c r="A501" s="52" t="s">
        <v>101</v>
      </c>
      <c r="B501" s="103">
        <f t="shared" si="136"/>
        <v>0</v>
      </c>
      <c r="C501" s="103">
        <f t="shared" si="137"/>
        <v>0</v>
      </c>
      <c r="D501" s="102"/>
      <c r="E501" s="102"/>
      <c r="F501" s="102">
        <f t="shared" si="139"/>
        <v>0</v>
      </c>
      <c r="G501" s="102"/>
      <c r="H501" s="102"/>
      <c r="I501" s="102">
        <f t="shared" si="140"/>
        <v>0</v>
      </c>
      <c r="J501" s="102"/>
      <c r="K501" s="102"/>
      <c r="L501" s="102">
        <f t="shared" si="141"/>
        <v>0</v>
      </c>
      <c r="M501" s="102"/>
      <c r="N501" s="102"/>
      <c r="O501" s="102">
        <f t="shared" si="142"/>
        <v>0</v>
      </c>
      <c r="P501" s="102"/>
      <c r="Q501" s="102"/>
      <c r="R501" s="102">
        <f t="shared" si="143"/>
        <v>0</v>
      </c>
      <c r="S501" s="102"/>
      <c r="T501" s="102"/>
      <c r="U501" s="102">
        <f t="shared" si="144"/>
        <v>0</v>
      </c>
      <c r="V501" s="102"/>
      <c r="W501" s="102"/>
      <c r="X501" s="102">
        <f t="shared" si="145"/>
        <v>0</v>
      </c>
      <c r="Y501" s="102"/>
      <c r="Z501" s="102"/>
      <c r="AA501" s="102">
        <f t="shared" si="146"/>
        <v>0</v>
      </c>
      <c r="AB501" s="102"/>
      <c r="AC501" s="102"/>
      <c r="AD501" s="102">
        <f t="shared" si="147"/>
        <v>0</v>
      </c>
      <c r="AE501" s="102"/>
      <c r="AF501" s="102"/>
      <c r="AG501" s="102">
        <f t="shared" si="148"/>
        <v>0</v>
      </c>
      <c r="AH501" s="102"/>
      <c r="AI501" s="102"/>
      <c r="AJ501" s="108">
        <f t="shared" si="138"/>
        <v>0</v>
      </c>
    </row>
    <row r="502" spans="1:36" ht="15.95" customHeight="1" thickTop="1" thickBot="1" x14ac:dyDescent="0.25">
      <c r="A502" s="52" t="s">
        <v>110</v>
      </c>
      <c r="B502" s="103">
        <f t="shared" si="136"/>
        <v>48237894.600000001</v>
      </c>
      <c r="C502" s="103">
        <f t="shared" si="137"/>
        <v>18312.07</v>
      </c>
      <c r="D502" s="102">
        <v>77151.070000000007</v>
      </c>
      <c r="E502" s="102"/>
      <c r="F502" s="102">
        <f t="shared" si="139"/>
        <v>77151.070000000007</v>
      </c>
      <c r="G502" s="102">
        <v>2346434.94</v>
      </c>
      <c r="H502" s="102"/>
      <c r="I502" s="102">
        <f t="shared" si="140"/>
        <v>2346434.94</v>
      </c>
      <c r="J502" s="102"/>
      <c r="K502" s="102"/>
      <c r="L502" s="102">
        <f t="shared" si="141"/>
        <v>0</v>
      </c>
      <c r="M502" s="102">
        <v>1567913.94</v>
      </c>
      <c r="N502" s="102"/>
      <c r="O502" s="102">
        <f t="shared" si="142"/>
        <v>1567913.94</v>
      </c>
      <c r="P502" s="102">
        <v>21025866.520000003</v>
      </c>
      <c r="Q502" s="102"/>
      <c r="R502" s="102">
        <f t="shared" si="143"/>
        <v>21025866.520000003</v>
      </c>
      <c r="S502" s="102">
        <v>377616.19</v>
      </c>
      <c r="T502" s="102"/>
      <c r="U502" s="102">
        <f t="shared" si="144"/>
        <v>377616.19</v>
      </c>
      <c r="V502" s="102">
        <v>193286.57</v>
      </c>
      <c r="W502" s="102"/>
      <c r="X502" s="102">
        <f t="shared" si="145"/>
        <v>193286.57</v>
      </c>
      <c r="Y502" s="102">
        <v>19703053.609999996</v>
      </c>
      <c r="Z502" s="102">
        <v>10629.6</v>
      </c>
      <c r="AA502" s="102">
        <f t="shared" si="146"/>
        <v>19713683.209999997</v>
      </c>
      <c r="AB502" s="102"/>
      <c r="AC502" s="102"/>
      <c r="AD502" s="102">
        <f t="shared" si="147"/>
        <v>0</v>
      </c>
      <c r="AE502" s="102">
        <v>298252.57</v>
      </c>
      <c r="AF502" s="102"/>
      <c r="AG502" s="102">
        <f t="shared" si="148"/>
        <v>298252.57</v>
      </c>
      <c r="AH502" s="102">
        <v>2648319.19</v>
      </c>
      <c r="AI502" s="102">
        <v>7682.47</v>
      </c>
      <c r="AJ502" s="108">
        <f t="shared" si="138"/>
        <v>2656001.66</v>
      </c>
    </row>
    <row r="503" spans="1:36" ht="15.95" customHeight="1" thickTop="1" thickBot="1" x14ac:dyDescent="0.25">
      <c r="A503" s="52" t="s">
        <v>112</v>
      </c>
      <c r="B503" s="103">
        <f t="shared" si="136"/>
        <v>85633392.219999984</v>
      </c>
      <c r="C503" s="103">
        <f t="shared" si="137"/>
        <v>859112642.96999991</v>
      </c>
      <c r="D503" s="102">
        <v>4056898.07</v>
      </c>
      <c r="E503" s="102">
        <v>0.01</v>
      </c>
      <c r="F503" s="102">
        <f t="shared" si="139"/>
        <v>4056898.0799999996</v>
      </c>
      <c r="G503" s="102">
        <v>17336063.079999998</v>
      </c>
      <c r="H503" s="102">
        <v>1973615.37</v>
      </c>
      <c r="I503" s="102">
        <f t="shared" si="140"/>
        <v>19309678.449999999</v>
      </c>
      <c r="J503" s="102"/>
      <c r="K503" s="102">
        <v>855074802.12</v>
      </c>
      <c r="L503" s="102">
        <f t="shared" si="141"/>
        <v>855074802.12</v>
      </c>
      <c r="M503" s="102">
        <v>1098886.54</v>
      </c>
      <c r="N503" s="102">
        <v>0.01</v>
      </c>
      <c r="O503" s="102">
        <f t="shared" si="142"/>
        <v>1098886.55</v>
      </c>
      <c r="P503" s="102">
        <v>19987453.77</v>
      </c>
      <c r="Q503" s="102">
        <v>77036.540000000008</v>
      </c>
      <c r="R503" s="102">
        <f t="shared" si="143"/>
        <v>20064490.309999999</v>
      </c>
      <c r="S503" s="102">
        <v>288998.5</v>
      </c>
      <c r="T503" s="102"/>
      <c r="U503" s="102">
        <f t="shared" si="144"/>
        <v>288998.5</v>
      </c>
      <c r="V503" s="102">
        <v>267128.90999999997</v>
      </c>
      <c r="W503" s="102"/>
      <c r="X503" s="102">
        <f t="shared" si="145"/>
        <v>267128.90999999997</v>
      </c>
      <c r="Y503" s="102">
        <v>38429167.990000002</v>
      </c>
      <c r="Z503" s="102">
        <v>4.99</v>
      </c>
      <c r="AA503" s="102">
        <f t="shared" si="146"/>
        <v>38429172.980000004</v>
      </c>
      <c r="AB503" s="102"/>
      <c r="AC503" s="102"/>
      <c r="AD503" s="102">
        <f t="shared" si="147"/>
        <v>0</v>
      </c>
      <c r="AE503" s="102">
        <v>1303174.5599999998</v>
      </c>
      <c r="AF503" s="102">
        <v>8880</v>
      </c>
      <c r="AG503" s="102">
        <f t="shared" si="148"/>
        <v>1312054.5599999998</v>
      </c>
      <c r="AH503" s="102">
        <v>2865620.8</v>
      </c>
      <c r="AI503" s="102">
        <v>1978303.93</v>
      </c>
      <c r="AJ503" s="108">
        <f t="shared" si="138"/>
        <v>4843924.7299999995</v>
      </c>
    </row>
    <row r="504" spans="1:36" ht="15.95" customHeight="1" thickTop="1" thickBot="1" x14ac:dyDescent="0.25">
      <c r="A504" s="52" t="s">
        <v>115</v>
      </c>
      <c r="B504" s="103">
        <f t="shared" si="136"/>
        <v>18573589.260000002</v>
      </c>
      <c r="C504" s="103">
        <f t="shared" si="137"/>
        <v>12009718.02</v>
      </c>
      <c r="D504" s="102"/>
      <c r="E504" s="102"/>
      <c r="F504" s="102">
        <f t="shared" si="139"/>
        <v>0</v>
      </c>
      <c r="G504" s="102">
        <v>23844.290000000969</v>
      </c>
      <c r="H504" s="102">
        <v>11960428.02</v>
      </c>
      <c r="I504" s="102">
        <f t="shared" si="140"/>
        <v>11984272.310000001</v>
      </c>
      <c r="J504" s="102"/>
      <c r="K504" s="102"/>
      <c r="L504" s="102">
        <f t="shared" si="141"/>
        <v>0</v>
      </c>
      <c r="M504" s="102">
        <v>15161.77</v>
      </c>
      <c r="N504" s="102"/>
      <c r="O504" s="102">
        <f t="shared" si="142"/>
        <v>15161.77</v>
      </c>
      <c r="P504" s="102">
        <v>1125528.8400000001</v>
      </c>
      <c r="Q504" s="102"/>
      <c r="R504" s="102">
        <f t="shared" si="143"/>
        <v>1125528.8400000001</v>
      </c>
      <c r="S504" s="102">
        <v>820441.33000000007</v>
      </c>
      <c r="T504" s="102"/>
      <c r="U504" s="102">
        <f t="shared" si="144"/>
        <v>820441.33000000007</v>
      </c>
      <c r="V504" s="102">
        <v>125986.93</v>
      </c>
      <c r="W504" s="102"/>
      <c r="X504" s="102">
        <f t="shared" si="145"/>
        <v>125986.93</v>
      </c>
      <c r="Y504" s="102">
        <v>14918897.460000001</v>
      </c>
      <c r="Z504" s="102">
        <v>49290</v>
      </c>
      <c r="AA504" s="102">
        <f t="shared" si="146"/>
        <v>14968187.460000001</v>
      </c>
      <c r="AB504" s="102"/>
      <c r="AC504" s="102"/>
      <c r="AD504" s="102">
        <f t="shared" si="147"/>
        <v>0</v>
      </c>
      <c r="AE504" s="102">
        <v>369642.12000000005</v>
      </c>
      <c r="AF504" s="102"/>
      <c r="AG504" s="102">
        <f t="shared" si="148"/>
        <v>369642.12000000005</v>
      </c>
      <c r="AH504" s="102">
        <v>1174086.52</v>
      </c>
      <c r="AI504" s="102"/>
      <c r="AJ504" s="108">
        <f t="shared" si="138"/>
        <v>1174086.52</v>
      </c>
    </row>
    <row r="505" spans="1:36" ht="15.95" customHeight="1" thickTop="1" thickBot="1" x14ac:dyDescent="0.25">
      <c r="A505" s="52" t="s">
        <v>119</v>
      </c>
      <c r="B505" s="103">
        <f t="shared" si="136"/>
        <v>19513784.043103464</v>
      </c>
      <c r="C505" s="103">
        <f t="shared" si="137"/>
        <v>360680</v>
      </c>
      <c r="D505" s="102"/>
      <c r="E505" s="102"/>
      <c r="F505" s="102">
        <f t="shared" si="139"/>
        <v>0</v>
      </c>
      <c r="G505" s="102">
        <v>612524.84482758655</v>
      </c>
      <c r="H505" s="102"/>
      <c r="I505" s="102">
        <f t="shared" si="140"/>
        <v>612524.84482758655</v>
      </c>
      <c r="J505" s="102"/>
      <c r="K505" s="102">
        <v>360680</v>
      </c>
      <c r="L505" s="102">
        <f t="shared" si="141"/>
        <v>360680</v>
      </c>
      <c r="M505" s="102"/>
      <c r="N505" s="102"/>
      <c r="O505" s="102">
        <f t="shared" si="142"/>
        <v>0</v>
      </c>
      <c r="P505" s="102">
        <v>574429.06896551722</v>
      </c>
      <c r="Q505" s="102"/>
      <c r="R505" s="102">
        <f t="shared" si="143"/>
        <v>574429.06896551722</v>
      </c>
      <c r="S505" s="102">
        <v>5732.7586206896558</v>
      </c>
      <c r="T505" s="102"/>
      <c r="U505" s="102">
        <f t="shared" si="144"/>
        <v>5732.7586206896558</v>
      </c>
      <c r="V505" s="102">
        <v>168816.9051724138</v>
      </c>
      <c r="W505" s="102"/>
      <c r="X505" s="102">
        <f t="shared" si="145"/>
        <v>168816.9051724138</v>
      </c>
      <c r="Y505" s="102">
        <v>12169061.767241394</v>
      </c>
      <c r="Z505" s="102"/>
      <c r="AA505" s="102">
        <f t="shared" si="146"/>
        <v>12169061.767241394</v>
      </c>
      <c r="AB505" s="102"/>
      <c r="AC505" s="102"/>
      <c r="AD505" s="102">
        <f t="shared" si="147"/>
        <v>0</v>
      </c>
      <c r="AE505" s="102">
        <v>5508318.0172413811</v>
      </c>
      <c r="AF505" s="102"/>
      <c r="AG505" s="102">
        <f t="shared" si="148"/>
        <v>5508318.0172413811</v>
      </c>
      <c r="AH505" s="102">
        <v>474900.68103448278</v>
      </c>
      <c r="AI505" s="102"/>
      <c r="AJ505" s="108">
        <f t="shared" si="138"/>
        <v>474900.68103448278</v>
      </c>
    </row>
    <row r="506" spans="1:36" ht="15.95" customHeight="1" thickTop="1" thickBot="1" x14ac:dyDescent="0.25">
      <c r="A506" s="52" t="s">
        <v>99</v>
      </c>
      <c r="B506" s="103">
        <f t="shared" si="136"/>
        <v>0</v>
      </c>
      <c r="C506" s="103">
        <f t="shared" si="137"/>
        <v>0</v>
      </c>
      <c r="D506" s="102"/>
      <c r="E506" s="102"/>
      <c r="F506" s="102">
        <f t="shared" si="139"/>
        <v>0</v>
      </c>
      <c r="G506" s="102"/>
      <c r="H506" s="102"/>
      <c r="I506" s="102">
        <f t="shared" si="140"/>
        <v>0</v>
      </c>
      <c r="J506" s="102"/>
      <c r="K506" s="102"/>
      <c r="L506" s="102">
        <f t="shared" si="141"/>
        <v>0</v>
      </c>
      <c r="M506" s="102"/>
      <c r="N506" s="102"/>
      <c r="O506" s="102">
        <f t="shared" si="142"/>
        <v>0</v>
      </c>
      <c r="P506" s="102"/>
      <c r="Q506" s="102"/>
      <c r="R506" s="102">
        <f t="shared" si="143"/>
        <v>0</v>
      </c>
      <c r="S506" s="102"/>
      <c r="T506" s="102"/>
      <c r="U506" s="102">
        <f t="shared" si="144"/>
        <v>0</v>
      </c>
      <c r="V506" s="102"/>
      <c r="W506" s="102"/>
      <c r="X506" s="102">
        <f t="shared" si="145"/>
        <v>0</v>
      </c>
      <c r="Y506" s="102"/>
      <c r="Z506" s="102"/>
      <c r="AA506" s="102">
        <f t="shared" si="146"/>
        <v>0</v>
      </c>
      <c r="AB506" s="102"/>
      <c r="AC506" s="102"/>
      <c r="AD506" s="102">
        <f t="shared" si="147"/>
        <v>0</v>
      </c>
      <c r="AE506" s="102"/>
      <c r="AF506" s="102"/>
      <c r="AG506" s="102">
        <f t="shared" si="148"/>
        <v>0</v>
      </c>
      <c r="AH506" s="102"/>
      <c r="AI506" s="102"/>
      <c r="AJ506" s="108">
        <f t="shared" si="138"/>
        <v>0</v>
      </c>
    </row>
    <row r="507" spans="1:36" ht="15.95" customHeight="1" thickTop="1" thickBot="1" x14ac:dyDescent="0.25">
      <c r="A507" s="51" t="s">
        <v>105</v>
      </c>
      <c r="B507" s="103">
        <f t="shared" si="136"/>
        <v>0</v>
      </c>
      <c r="C507" s="103">
        <f t="shared" si="137"/>
        <v>32333954.57</v>
      </c>
      <c r="D507" s="102"/>
      <c r="E507" s="102"/>
      <c r="F507" s="102">
        <f t="shared" si="139"/>
        <v>0</v>
      </c>
      <c r="G507" s="102"/>
      <c r="H507" s="102"/>
      <c r="I507" s="102">
        <f t="shared" si="140"/>
        <v>0</v>
      </c>
      <c r="J507" s="102"/>
      <c r="K507" s="102">
        <v>32333954.57</v>
      </c>
      <c r="L507" s="102">
        <f t="shared" si="141"/>
        <v>32333954.57</v>
      </c>
      <c r="M507" s="102"/>
      <c r="N507" s="102"/>
      <c r="O507" s="102">
        <f t="shared" si="142"/>
        <v>0</v>
      </c>
      <c r="P507" s="102"/>
      <c r="Q507" s="102"/>
      <c r="R507" s="102">
        <f t="shared" si="143"/>
        <v>0</v>
      </c>
      <c r="S507" s="102"/>
      <c r="T507" s="102"/>
      <c r="U507" s="102">
        <f t="shared" si="144"/>
        <v>0</v>
      </c>
      <c r="V507" s="102"/>
      <c r="W507" s="102"/>
      <c r="X507" s="102">
        <f t="shared" si="145"/>
        <v>0</v>
      </c>
      <c r="Y507" s="102"/>
      <c r="Z507" s="102"/>
      <c r="AA507" s="102">
        <f t="shared" si="146"/>
        <v>0</v>
      </c>
      <c r="AB507" s="102"/>
      <c r="AC507" s="102"/>
      <c r="AD507" s="102">
        <f t="shared" si="147"/>
        <v>0</v>
      </c>
      <c r="AE507" s="102"/>
      <c r="AF507" s="102"/>
      <c r="AG507" s="102">
        <f t="shared" si="148"/>
        <v>0</v>
      </c>
      <c r="AH507" s="102"/>
      <c r="AI507" s="102"/>
      <c r="AJ507" s="108">
        <f t="shared" si="138"/>
        <v>0</v>
      </c>
    </row>
    <row r="508" spans="1:36" ht="15.95" customHeight="1" thickTop="1" thickBot="1" x14ac:dyDescent="0.25">
      <c r="A508" s="52" t="s">
        <v>118</v>
      </c>
      <c r="B508" s="103">
        <f t="shared" si="136"/>
        <v>12435278.900000002</v>
      </c>
      <c r="C508" s="103">
        <f t="shared" si="137"/>
        <v>0</v>
      </c>
      <c r="D508" s="102"/>
      <c r="E508" s="102"/>
      <c r="F508" s="102">
        <f t="shared" si="139"/>
        <v>0</v>
      </c>
      <c r="G508" s="102"/>
      <c r="H508" s="102"/>
      <c r="I508" s="102">
        <f t="shared" si="140"/>
        <v>0</v>
      </c>
      <c r="J508" s="102"/>
      <c r="K508" s="102"/>
      <c r="L508" s="102">
        <f t="shared" si="141"/>
        <v>0</v>
      </c>
      <c r="M508" s="102"/>
      <c r="N508" s="102"/>
      <c r="O508" s="102">
        <f t="shared" si="142"/>
        <v>0</v>
      </c>
      <c r="P508" s="102">
        <v>805040.24</v>
      </c>
      <c r="Q508" s="102"/>
      <c r="R508" s="102">
        <f t="shared" si="143"/>
        <v>805040.24</v>
      </c>
      <c r="S508" s="102">
        <v>138493.04</v>
      </c>
      <c r="T508" s="102"/>
      <c r="U508" s="102">
        <f t="shared" si="144"/>
        <v>138493.04</v>
      </c>
      <c r="V508" s="102">
        <v>40344.410000000003</v>
      </c>
      <c r="W508" s="102"/>
      <c r="X508" s="102">
        <f t="shared" si="145"/>
        <v>40344.410000000003</v>
      </c>
      <c r="Y508" s="102">
        <v>8084035.8099999996</v>
      </c>
      <c r="Z508" s="102"/>
      <c r="AA508" s="102">
        <f t="shared" si="146"/>
        <v>8084035.8099999996</v>
      </c>
      <c r="AB508" s="102"/>
      <c r="AC508" s="102"/>
      <c r="AD508" s="102">
        <f t="shared" si="147"/>
        <v>0</v>
      </c>
      <c r="AE508" s="102">
        <v>1660225.37</v>
      </c>
      <c r="AF508" s="102"/>
      <c r="AG508" s="102">
        <f t="shared" si="148"/>
        <v>1660225.37</v>
      </c>
      <c r="AH508" s="102">
        <v>1707140.0300000003</v>
      </c>
      <c r="AI508" s="102"/>
      <c r="AJ508" s="108">
        <f t="shared" si="138"/>
        <v>1707140.0300000003</v>
      </c>
    </row>
    <row r="509" spans="1:36" ht="15.95" customHeight="1" thickTop="1" thickBot="1" x14ac:dyDescent="0.25">
      <c r="A509" s="52" t="s">
        <v>114</v>
      </c>
      <c r="B509" s="103">
        <f t="shared" si="136"/>
        <v>13576129.789999999</v>
      </c>
      <c r="C509" s="103">
        <f t="shared" si="137"/>
        <v>0</v>
      </c>
      <c r="D509" s="102"/>
      <c r="E509" s="102"/>
      <c r="F509" s="102">
        <f t="shared" si="139"/>
        <v>0</v>
      </c>
      <c r="G509" s="102">
        <v>7930971.9299999997</v>
      </c>
      <c r="H509" s="102"/>
      <c r="I509" s="102">
        <f t="shared" si="140"/>
        <v>7930971.9299999997</v>
      </c>
      <c r="J509" s="102"/>
      <c r="K509" s="102"/>
      <c r="L509" s="102">
        <f t="shared" si="141"/>
        <v>0</v>
      </c>
      <c r="M509" s="102"/>
      <c r="N509" s="102"/>
      <c r="O509" s="102">
        <f t="shared" si="142"/>
        <v>0</v>
      </c>
      <c r="P509" s="102">
        <v>3452844.15</v>
      </c>
      <c r="Q509" s="102"/>
      <c r="R509" s="102">
        <f t="shared" si="143"/>
        <v>3452844.15</v>
      </c>
      <c r="S509" s="102"/>
      <c r="T509" s="102"/>
      <c r="U509" s="102">
        <f t="shared" si="144"/>
        <v>0</v>
      </c>
      <c r="V509" s="102"/>
      <c r="W509" s="102"/>
      <c r="X509" s="102">
        <f t="shared" si="145"/>
        <v>0</v>
      </c>
      <c r="Y509" s="102"/>
      <c r="Z509" s="102"/>
      <c r="AA509" s="102">
        <f t="shared" si="146"/>
        <v>0</v>
      </c>
      <c r="AB509" s="102"/>
      <c r="AC509" s="102"/>
      <c r="AD509" s="102">
        <f t="shared" si="147"/>
        <v>0</v>
      </c>
      <c r="AE509" s="102">
        <v>55499.42</v>
      </c>
      <c r="AF509" s="102"/>
      <c r="AG509" s="102">
        <f t="shared" si="148"/>
        <v>55499.42</v>
      </c>
      <c r="AH509" s="102">
        <v>2136814.29</v>
      </c>
      <c r="AI509" s="102"/>
      <c r="AJ509" s="108">
        <f t="shared" si="138"/>
        <v>2136814.29</v>
      </c>
    </row>
    <row r="510" spans="1:36" ht="15.95" customHeight="1" thickTop="1" thickBot="1" x14ac:dyDescent="0.25">
      <c r="A510" s="52" t="s">
        <v>116</v>
      </c>
      <c r="B510" s="103">
        <f t="shared" si="136"/>
        <v>0</v>
      </c>
      <c r="C510" s="103">
        <f t="shared" si="137"/>
        <v>0</v>
      </c>
      <c r="D510" s="102"/>
      <c r="E510" s="102"/>
      <c r="F510" s="102">
        <f t="shared" si="139"/>
        <v>0</v>
      </c>
      <c r="G510" s="102"/>
      <c r="H510" s="102"/>
      <c r="I510" s="102">
        <f t="shared" si="140"/>
        <v>0</v>
      </c>
      <c r="J510" s="102"/>
      <c r="K510" s="102"/>
      <c r="L510" s="102">
        <f t="shared" si="141"/>
        <v>0</v>
      </c>
      <c r="M510" s="102"/>
      <c r="N510" s="102"/>
      <c r="O510" s="102">
        <f t="shared" si="142"/>
        <v>0</v>
      </c>
      <c r="P510" s="102"/>
      <c r="Q510" s="102"/>
      <c r="R510" s="102">
        <f t="shared" si="143"/>
        <v>0</v>
      </c>
      <c r="S510" s="102"/>
      <c r="T510" s="102"/>
      <c r="U510" s="102">
        <f t="shared" si="144"/>
        <v>0</v>
      </c>
      <c r="V510" s="102"/>
      <c r="W510" s="102"/>
      <c r="X510" s="102">
        <f t="shared" si="145"/>
        <v>0</v>
      </c>
      <c r="Y510" s="102"/>
      <c r="Z510" s="102"/>
      <c r="AA510" s="102">
        <f t="shared" si="146"/>
        <v>0</v>
      </c>
      <c r="AB510" s="102"/>
      <c r="AC510" s="102"/>
      <c r="AD510" s="102">
        <f t="shared" si="147"/>
        <v>0</v>
      </c>
      <c r="AE510" s="102"/>
      <c r="AF510" s="102"/>
      <c r="AG510" s="102">
        <f t="shared" si="148"/>
        <v>0</v>
      </c>
      <c r="AH510" s="102"/>
      <c r="AI510" s="102"/>
      <c r="AJ510" s="108">
        <f t="shared" si="138"/>
        <v>0</v>
      </c>
    </row>
    <row r="511" spans="1:36" ht="15.95" customHeight="1" thickTop="1" thickBot="1" x14ac:dyDescent="0.25">
      <c r="A511" s="52" t="s">
        <v>121</v>
      </c>
      <c r="B511" s="103">
        <f t="shared" si="136"/>
        <v>482263.61206896557</v>
      </c>
      <c r="C511" s="103">
        <f t="shared" si="137"/>
        <v>0</v>
      </c>
      <c r="D511" s="102"/>
      <c r="E511" s="102"/>
      <c r="F511" s="102">
        <f t="shared" si="139"/>
        <v>0</v>
      </c>
      <c r="G511" s="102"/>
      <c r="H511" s="102"/>
      <c r="I511" s="102">
        <f t="shared" si="140"/>
        <v>0</v>
      </c>
      <c r="J511" s="102"/>
      <c r="K511" s="102"/>
      <c r="L511" s="102">
        <f t="shared" si="141"/>
        <v>0</v>
      </c>
      <c r="M511" s="102"/>
      <c r="N511" s="102"/>
      <c r="O511" s="102">
        <f t="shared" si="142"/>
        <v>0</v>
      </c>
      <c r="P511" s="102"/>
      <c r="Q511" s="102"/>
      <c r="R511" s="102">
        <f t="shared" si="143"/>
        <v>0</v>
      </c>
      <c r="S511" s="102"/>
      <c r="T511" s="102"/>
      <c r="U511" s="102">
        <f t="shared" si="144"/>
        <v>0</v>
      </c>
      <c r="V511" s="102"/>
      <c r="W511" s="102"/>
      <c r="X511" s="102">
        <f t="shared" si="145"/>
        <v>0</v>
      </c>
      <c r="Y511" s="102">
        <v>272987.06896551728</v>
      </c>
      <c r="Z511" s="102"/>
      <c r="AA511" s="102">
        <f t="shared" si="146"/>
        <v>272987.06896551728</v>
      </c>
      <c r="AB511" s="102"/>
      <c r="AC511" s="102"/>
      <c r="AD511" s="102">
        <f t="shared" si="147"/>
        <v>0</v>
      </c>
      <c r="AE511" s="102">
        <v>173147.70689655174</v>
      </c>
      <c r="AF511" s="102"/>
      <c r="AG511" s="102">
        <f t="shared" si="148"/>
        <v>173147.70689655174</v>
      </c>
      <c r="AH511" s="102">
        <v>36128.836206896551</v>
      </c>
      <c r="AI511" s="102"/>
      <c r="AJ511" s="108">
        <f t="shared" si="138"/>
        <v>36128.836206896551</v>
      </c>
    </row>
    <row r="512" spans="1:36" ht="15.95" customHeight="1" thickTop="1" thickBot="1" x14ac:dyDescent="0.25">
      <c r="A512" s="52" t="s">
        <v>123</v>
      </c>
      <c r="B512" s="103">
        <f t="shared" si="136"/>
        <v>848907.78448275873</v>
      </c>
      <c r="C512" s="103">
        <f t="shared" si="137"/>
        <v>0</v>
      </c>
      <c r="D512" s="102"/>
      <c r="E512" s="102"/>
      <c r="F512" s="102">
        <f t="shared" si="139"/>
        <v>0</v>
      </c>
      <c r="G512" s="102"/>
      <c r="H512" s="102"/>
      <c r="I512" s="102">
        <f t="shared" si="140"/>
        <v>0</v>
      </c>
      <c r="J512" s="102"/>
      <c r="K512" s="102"/>
      <c r="L512" s="102">
        <f t="shared" si="141"/>
        <v>0</v>
      </c>
      <c r="M512" s="102"/>
      <c r="N512" s="102"/>
      <c r="O512" s="102">
        <f t="shared" si="142"/>
        <v>0</v>
      </c>
      <c r="P512" s="102"/>
      <c r="Q512" s="102"/>
      <c r="R512" s="102">
        <f t="shared" si="143"/>
        <v>0</v>
      </c>
      <c r="S512" s="102"/>
      <c r="T512" s="102"/>
      <c r="U512" s="102">
        <f t="shared" si="144"/>
        <v>0</v>
      </c>
      <c r="V512" s="102"/>
      <c r="W512" s="102"/>
      <c r="X512" s="102">
        <f t="shared" si="145"/>
        <v>0</v>
      </c>
      <c r="Y512" s="102">
        <v>744269.24137931038</v>
      </c>
      <c r="Z512" s="102"/>
      <c r="AA512" s="102">
        <f t="shared" si="146"/>
        <v>744269.24137931038</v>
      </c>
      <c r="AB512" s="102"/>
      <c r="AC512" s="102"/>
      <c r="AD512" s="102">
        <f t="shared" si="147"/>
        <v>0</v>
      </c>
      <c r="AE512" s="102">
        <v>104638.54310344829</v>
      </c>
      <c r="AF512" s="102"/>
      <c r="AG512" s="102">
        <f t="shared" si="148"/>
        <v>104638.54310344829</v>
      </c>
      <c r="AH512" s="102"/>
      <c r="AI512" s="102"/>
      <c r="AJ512" s="108">
        <f t="shared" si="138"/>
        <v>0</v>
      </c>
    </row>
    <row r="513" spans="1:36" ht="15.95" customHeight="1" thickTop="1" thickBot="1" x14ac:dyDescent="0.25">
      <c r="A513" s="52" t="s">
        <v>100</v>
      </c>
      <c r="B513" s="103">
        <f t="shared" si="136"/>
        <v>2600987.9500000002</v>
      </c>
      <c r="C513" s="103">
        <f t="shared" si="137"/>
        <v>43323591.500000007</v>
      </c>
      <c r="D513" s="102"/>
      <c r="E513" s="102"/>
      <c r="F513" s="102">
        <f t="shared" si="139"/>
        <v>0</v>
      </c>
      <c r="G513" s="102">
        <v>2038920.3900000001</v>
      </c>
      <c r="H513" s="102"/>
      <c r="I513" s="102">
        <f t="shared" si="140"/>
        <v>2038920.3900000001</v>
      </c>
      <c r="J513" s="102"/>
      <c r="K513" s="102"/>
      <c r="L513" s="102">
        <f t="shared" si="141"/>
        <v>0</v>
      </c>
      <c r="M513" s="102"/>
      <c r="N513" s="102"/>
      <c r="O513" s="102">
        <f t="shared" si="142"/>
        <v>0</v>
      </c>
      <c r="P513" s="102"/>
      <c r="Q513" s="102"/>
      <c r="R513" s="102">
        <f t="shared" si="143"/>
        <v>0</v>
      </c>
      <c r="S513" s="102"/>
      <c r="T513" s="102"/>
      <c r="U513" s="102">
        <f t="shared" si="144"/>
        <v>0</v>
      </c>
      <c r="V513" s="102"/>
      <c r="W513" s="102"/>
      <c r="X513" s="102">
        <f t="shared" si="145"/>
        <v>0</v>
      </c>
      <c r="Y513" s="102"/>
      <c r="Z513" s="102"/>
      <c r="AA513" s="102">
        <f t="shared" si="146"/>
        <v>0</v>
      </c>
      <c r="AB513" s="102"/>
      <c r="AC513" s="102">
        <v>43323591.500000007</v>
      </c>
      <c r="AD513" s="102">
        <f t="shared" si="147"/>
        <v>43323591.500000007</v>
      </c>
      <c r="AE513" s="102"/>
      <c r="AF513" s="102"/>
      <c r="AG513" s="102">
        <f t="shared" si="148"/>
        <v>0</v>
      </c>
      <c r="AH513" s="102">
        <v>562067.55999999994</v>
      </c>
      <c r="AI513" s="102"/>
      <c r="AJ513" s="108">
        <f t="shared" si="138"/>
        <v>562067.55999999994</v>
      </c>
    </row>
    <row r="514" spans="1:36" ht="15.95" customHeight="1" thickTop="1" thickBot="1" x14ac:dyDescent="0.25">
      <c r="A514" s="52" t="s">
        <v>106</v>
      </c>
      <c r="B514" s="103">
        <f>(D514+G514+J514+M514+P514+S514+V514+Y514+AB514+AE514+AH514)</f>
        <v>31907649.830000002</v>
      </c>
      <c r="C514" s="103">
        <f>(E514+H514+K514+N514+Q514+T514+W514+Z514+AC514+AF514+AI514)</f>
        <v>0</v>
      </c>
      <c r="D514" s="102"/>
      <c r="E514" s="102"/>
      <c r="F514" s="102">
        <f t="shared" si="139"/>
        <v>0</v>
      </c>
      <c r="G514" s="102">
        <v>31878228.640000001</v>
      </c>
      <c r="H514" s="102"/>
      <c r="I514" s="102">
        <f t="shared" si="140"/>
        <v>31878228.640000001</v>
      </c>
      <c r="J514" s="102"/>
      <c r="K514" s="102"/>
      <c r="L514" s="102">
        <f t="shared" si="141"/>
        <v>0</v>
      </c>
      <c r="M514" s="102"/>
      <c r="N514" s="102"/>
      <c r="O514" s="102">
        <f t="shared" si="142"/>
        <v>0</v>
      </c>
      <c r="P514" s="102"/>
      <c r="Q514" s="102"/>
      <c r="R514" s="102">
        <f t="shared" si="143"/>
        <v>0</v>
      </c>
      <c r="S514" s="102"/>
      <c r="T514" s="102"/>
      <c r="U514" s="102">
        <f t="shared" si="144"/>
        <v>0</v>
      </c>
      <c r="V514" s="102"/>
      <c r="W514" s="102"/>
      <c r="X514" s="102">
        <f t="shared" si="145"/>
        <v>0</v>
      </c>
      <c r="Y514" s="102"/>
      <c r="Z514" s="102"/>
      <c r="AA514" s="102">
        <f t="shared" si="146"/>
        <v>0</v>
      </c>
      <c r="AB514" s="102"/>
      <c r="AC514" s="102"/>
      <c r="AD514" s="102">
        <f t="shared" si="147"/>
        <v>0</v>
      </c>
      <c r="AE514" s="102">
        <v>29421.19</v>
      </c>
      <c r="AF514" s="102"/>
      <c r="AG514" s="102">
        <f t="shared" si="148"/>
        <v>29421.19</v>
      </c>
      <c r="AH514" s="102"/>
      <c r="AI514" s="102"/>
      <c r="AJ514" s="108">
        <f t="shared" si="138"/>
        <v>0</v>
      </c>
    </row>
    <row r="515" spans="1:36" ht="17.25" customHeight="1" thickTop="1" thickBot="1" x14ac:dyDescent="0.25">
      <c r="A515" s="55" t="s">
        <v>19</v>
      </c>
      <c r="B515" s="66">
        <f>SUM(B477:B514)</f>
        <v>4136894650.2654834</v>
      </c>
      <c r="C515" s="66">
        <f>SUM(C477:C514)</f>
        <v>2239119977.9400001</v>
      </c>
      <c r="D515" s="66">
        <f>SUM(D477:D514)</f>
        <v>25989504.003448281</v>
      </c>
      <c r="E515" s="66">
        <f t="shared" ref="E515:AI515" si="149">SUM(E477:E514)</f>
        <v>-118510.63</v>
      </c>
      <c r="F515" s="66">
        <f t="shared" si="149"/>
        <v>25870993.373448279</v>
      </c>
      <c r="G515" s="66">
        <f t="shared" si="149"/>
        <v>476264913.94757974</v>
      </c>
      <c r="H515" s="66">
        <f t="shared" si="149"/>
        <v>428982206.03999996</v>
      </c>
      <c r="I515" s="66">
        <f t="shared" si="149"/>
        <v>905247119.98757958</v>
      </c>
      <c r="J515" s="66">
        <f t="shared" si="149"/>
        <v>778484.31</v>
      </c>
      <c r="K515" s="66">
        <f t="shared" si="149"/>
        <v>1646138139.4100001</v>
      </c>
      <c r="L515" s="66">
        <f t="shared" si="149"/>
        <v>1646916623.72</v>
      </c>
      <c r="M515" s="66">
        <f t="shared" si="149"/>
        <v>47957503.94827535</v>
      </c>
      <c r="N515" s="66">
        <f t="shared" si="149"/>
        <v>1045529.7</v>
      </c>
      <c r="O515" s="66">
        <f t="shared" si="149"/>
        <v>49003033.648275353</v>
      </c>
      <c r="P515" s="66">
        <f t="shared" si="149"/>
        <v>1608430672.3255148</v>
      </c>
      <c r="Q515" s="66">
        <f t="shared" si="149"/>
        <v>70036406.689999998</v>
      </c>
      <c r="R515" s="66">
        <f t="shared" si="149"/>
        <v>1678467079.0155146</v>
      </c>
      <c r="S515" s="66">
        <f t="shared" si="149"/>
        <v>148552494.39137927</v>
      </c>
      <c r="T515" s="66">
        <f t="shared" si="149"/>
        <v>0</v>
      </c>
      <c r="U515" s="66">
        <f t="shared" si="149"/>
        <v>148552494.39137927</v>
      </c>
      <c r="V515" s="66">
        <f t="shared" si="149"/>
        <v>113093657.08241376</v>
      </c>
      <c r="W515" s="66">
        <f t="shared" si="149"/>
        <v>542342.83000000007</v>
      </c>
      <c r="X515" s="66">
        <f t="shared" si="149"/>
        <v>113635999.91241375</v>
      </c>
      <c r="Y515" s="66">
        <f t="shared" si="149"/>
        <v>1402111448.0606897</v>
      </c>
      <c r="Z515" s="66">
        <f t="shared" si="149"/>
        <v>1776530.77</v>
      </c>
      <c r="AA515" s="66">
        <f t="shared" si="149"/>
        <v>1403887978.8306897</v>
      </c>
      <c r="AB515" s="66">
        <f t="shared" si="149"/>
        <v>0</v>
      </c>
      <c r="AC515" s="66">
        <f t="shared" si="149"/>
        <v>43323591.500000007</v>
      </c>
      <c r="AD515" s="66">
        <f t="shared" si="149"/>
        <v>43323591.500000007</v>
      </c>
      <c r="AE515" s="66">
        <f t="shared" si="149"/>
        <v>52356934.733448103</v>
      </c>
      <c r="AF515" s="66">
        <f t="shared" si="149"/>
        <v>39842254.069999993</v>
      </c>
      <c r="AG515" s="66">
        <f t="shared" si="149"/>
        <v>92199188.803448096</v>
      </c>
      <c r="AH515" s="66">
        <f t="shared" si="149"/>
        <v>261359037.46273518</v>
      </c>
      <c r="AI515" s="66">
        <f t="shared" si="149"/>
        <v>7551487.5599999996</v>
      </c>
      <c r="AJ515" s="101"/>
    </row>
    <row r="516" spans="1:36" ht="13.5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x14ac:dyDescent="0.2">
      <c r="A517" s="5" t="s">
        <v>38</v>
      </c>
      <c r="B517" s="191">
        <f>(C515/B518*100)</f>
        <v>35.117861368053291</v>
      </c>
      <c r="C517" s="191"/>
      <c r="D517" s="191">
        <f>(E515/D518*100)</f>
        <v>-0.45808302870050954</v>
      </c>
      <c r="E517" s="191"/>
      <c r="F517" s="36"/>
      <c r="G517" s="191">
        <f>(H515/G518*100)</f>
        <v>47.38840881878594</v>
      </c>
      <c r="H517" s="191"/>
      <c r="I517" s="36"/>
      <c r="J517" s="191">
        <f>(K515/J518*100)</f>
        <v>99.95273080016392</v>
      </c>
      <c r="K517" s="191"/>
      <c r="L517" s="36"/>
      <c r="M517" s="191">
        <f>(N515/M518*100)</f>
        <v>2.1336019877961108</v>
      </c>
      <c r="N517" s="191"/>
      <c r="O517" s="36"/>
      <c r="P517" s="191">
        <f>(Q515/P518*100)</f>
        <v>4.1726410702722285</v>
      </c>
      <c r="Q517" s="191"/>
      <c r="R517" s="36"/>
      <c r="S517" s="191">
        <f>(T515/S518*100)</f>
        <v>0</v>
      </c>
      <c r="T517" s="191"/>
      <c r="U517" s="36"/>
      <c r="V517" s="191">
        <f>(W515/V518*100)</f>
        <v>0.47726321801015253</v>
      </c>
      <c r="W517" s="191"/>
      <c r="X517" s="36"/>
      <c r="Y517" s="191">
        <f>(Z515/Y518*100)</f>
        <v>0.12654362718310955</v>
      </c>
      <c r="Z517" s="191"/>
      <c r="AA517" s="36"/>
      <c r="AB517" s="191">
        <f>(AC515/AB518*100)</f>
        <v>100</v>
      </c>
      <c r="AC517" s="191"/>
      <c r="AD517" s="36"/>
      <c r="AE517" s="191">
        <f>(AF515/AE518*100)</f>
        <v>43.21323710877374</v>
      </c>
      <c r="AF517" s="191"/>
      <c r="AG517" s="36"/>
      <c r="AH517" s="191">
        <f>(AI515/AH518*100)</f>
        <v>2.8081785044901291</v>
      </c>
      <c r="AI517" s="191"/>
      <c r="AJ517" s="36"/>
    </row>
    <row r="518" spans="1:36" x14ac:dyDescent="0.2">
      <c r="A518" s="5" t="s">
        <v>39</v>
      </c>
      <c r="B518" s="195">
        <f>(B515+C515)</f>
        <v>6376014628.2054834</v>
      </c>
      <c r="C518" s="194"/>
      <c r="D518" s="195">
        <f>(D515+E515)</f>
        <v>25870993.373448282</v>
      </c>
      <c r="E518" s="194"/>
      <c r="F518" s="37"/>
      <c r="G518" s="195">
        <f>(G515+H515)</f>
        <v>905247119.9875797</v>
      </c>
      <c r="H518" s="194"/>
      <c r="I518" s="37"/>
      <c r="J518" s="195">
        <f>(J515+K515)</f>
        <v>1646916623.72</v>
      </c>
      <c r="K518" s="194"/>
      <c r="L518" s="37"/>
      <c r="M518" s="195">
        <f>(M515+N515)</f>
        <v>49003033.648275353</v>
      </c>
      <c r="N518" s="194"/>
      <c r="O518" s="37"/>
      <c r="P518" s="195">
        <f>(P515+Q515)</f>
        <v>1678467079.0155149</v>
      </c>
      <c r="Q518" s="194"/>
      <c r="R518" s="37"/>
      <c r="S518" s="195">
        <f>(S515+T515)</f>
        <v>148552494.39137927</v>
      </c>
      <c r="T518" s="194"/>
      <c r="U518" s="37"/>
      <c r="V518" s="195">
        <f>(V515+W515)</f>
        <v>113635999.91241376</v>
      </c>
      <c r="W518" s="194"/>
      <c r="X518" s="37"/>
      <c r="Y518" s="195">
        <f>(Y515+Z515)</f>
        <v>1403887978.8306897</v>
      </c>
      <c r="Z518" s="194"/>
      <c r="AA518" s="37"/>
      <c r="AB518" s="195">
        <f>(AB515+AC515)</f>
        <v>43323591.500000007</v>
      </c>
      <c r="AC518" s="194"/>
      <c r="AD518" s="37"/>
      <c r="AE518" s="195">
        <f>(AE515+AF515)</f>
        <v>92199188.803448096</v>
      </c>
      <c r="AF518" s="194"/>
      <c r="AG518" s="37"/>
      <c r="AH518" s="195">
        <f>(AH515+AI515)</f>
        <v>268910525.02273518</v>
      </c>
      <c r="AI518" s="194"/>
      <c r="AJ518" s="37"/>
    </row>
    <row r="519" spans="1:36" x14ac:dyDescent="0.2">
      <c r="A519" s="5" t="s">
        <v>40</v>
      </c>
      <c r="B519" s="191">
        <f>SUM(D519:AI519)</f>
        <v>100.00000000000001</v>
      </c>
      <c r="C519" s="194"/>
      <c r="D519" s="191">
        <f>(D518/B518*100)</f>
        <v>0.4057549250122976</v>
      </c>
      <c r="E519" s="191"/>
      <c r="F519" s="36"/>
      <c r="G519" s="191">
        <f>(G518/B518*100)</f>
        <v>14.197695155576511</v>
      </c>
      <c r="H519" s="191"/>
      <c r="I519" s="36"/>
      <c r="J519" s="191">
        <f>(J518/B518*100)</f>
        <v>25.829875239535347</v>
      </c>
      <c r="K519" s="191"/>
      <c r="L519" s="36"/>
      <c r="M519" s="191">
        <f>(M518/B518*100)</f>
        <v>0.76855271679430193</v>
      </c>
      <c r="N519" s="191"/>
      <c r="O519" s="36"/>
      <c r="P519" s="191">
        <f>(P518/B518*100)</f>
        <v>26.324705586315694</v>
      </c>
      <c r="Q519" s="191"/>
      <c r="R519" s="36"/>
      <c r="S519" s="191">
        <f>(S518/B518*100)</f>
        <v>2.3298643910606756</v>
      </c>
      <c r="T519" s="191"/>
      <c r="U519" s="36"/>
      <c r="V519" s="191">
        <f>(V518/B518*100)</f>
        <v>1.7822418319074087</v>
      </c>
      <c r="W519" s="191"/>
      <c r="X519" s="36"/>
      <c r="Y519" s="191">
        <f>(Y518/B518*100)</f>
        <v>22.018267847447067</v>
      </c>
      <c r="Z519" s="191"/>
      <c r="AA519" s="36"/>
      <c r="AB519" s="191">
        <f>(AB518/B518*100)</f>
        <v>0.67947760515401057</v>
      </c>
      <c r="AC519" s="191"/>
      <c r="AD519" s="36"/>
      <c r="AE519" s="191">
        <f>(AE518/B518*100)</f>
        <v>1.4460316385660077</v>
      </c>
      <c r="AF519" s="191"/>
      <c r="AG519" s="36"/>
      <c r="AH519" s="191">
        <f>(AH518/B518*100)</f>
        <v>4.2175330626306842</v>
      </c>
      <c r="AI519" s="191"/>
      <c r="AJ519" s="36"/>
    </row>
    <row r="520" spans="1:36" x14ac:dyDescent="0.2">
      <c r="A520" s="111" t="s">
        <v>94</v>
      </c>
    </row>
    <row r="521" spans="1:36" x14ac:dyDescent="0.2">
      <c r="A521" s="38"/>
    </row>
    <row r="522" spans="1:36" x14ac:dyDescent="0.2">
      <c r="A522" s="38"/>
    </row>
    <row r="523" spans="1:36" x14ac:dyDescent="0.2">
      <c r="A523" s="38"/>
      <c r="C523" s="185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ht="20.25" hidden="1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">
      <c r="A528" s="192" t="s">
        <v>56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">
      <c r="A529" s="199" t="s">
        <v>134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</row>
    <row r="530" spans="1:36" hidden="1" x14ac:dyDescent="0.2">
      <c r="A530" s="192" t="s">
        <v>109</v>
      </c>
      <c r="B530" s="192"/>
      <c r="C530" s="192"/>
      <c r="D530" s="192"/>
      <c r="E530" s="192"/>
      <c r="F530" s="19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  <c r="AA530" s="192"/>
      <c r="AB530" s="192"/>
      <c r="AC530" s="192"/>
      <c r="AD530" s="192"/>
      <c r="AE530" s="192"/>
      <c r="AF530" s="192"/>
      <c r="AG530" s="192"/>
      <c r="AH530" s="192"/>
      <c r="AI530" s="192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0" t="s">
        <v>33</v>
      </c>
      <c r="B533" s="193" t="s">
        <v>0</v>
      </c>
      <c r="C533" s="193"/>
      <c r="D533" s="193" t="s">
        <v>12</v>
      </c>
      <c r="E533" s="193"/>
      <c r="F533" s="158"/>
      <c r="G533" s="193" t="s">
        <v>13</v>
      </c>
      <c r="H533" s="193"/>
      <c r="I533" s="158"/>
      <c r="J533" s="193" t="s">
        <v>14</v>
      </c>
      <c r="K533" s="193"/>
      <c r="L533" s="158"/>
      <c r="M533" s="193" t="s">
        <v>15</v>
      </c>
      <c r="N533" s="193"/>
      <c r="O533" s="158"/>
      <c r="P533" s="193" t="s">
        <v>27</v>
      </c>
      <c r="Q533" s="193"/>
      <c r="R533" s="158"/>
      <c r="S533" s="193" t="s">
        <v>35</v>
      </c>
      <c r="T533" s="193"/>
      <c r="U533" s="158"/>
      <c r="V533" s="193" t="s">
        <v>16</v>
      </c>
      <c r="W533" s="193"/>
      <c r="X533" s="158"/>
      <c r="Y533" s="193" t="s">
        <v>68</v>
      </c>
      <c r="Z533" s="193"/>
      <c r="AA533" s="158"/>
      <c r="AB533" s="193" t="s">
        <v>34</v>
      </c>
      <c r="AC533" s="193"/>
      <c r="AD533" s="158"/>
      <c r="AE533" s="193" t="s">
        <v>17</v>
      </c>
      <c r="AF533" s="193"/>
      <c r="AG533" s="158"/>
      <c r="AH533" s="193" t="s">
        <v>18</v>
      </c>
      <c r="AI533" s="193"/>
      <c r="AJ533" s="74"/>
    </row>
    <row r="534" spans="1:36" ht="25.5" hidden="1" thickTop="1" thickBot="1" x14ac:dyDescent="0.25">
      <c r="A534" s="197"/>
      <c r="B534" s="158" t="s">
        <v>28</v>
      </c>
      <c r="C534" s="158" t="s">
        <v>25</v>
      </c>
      <c r="D534" s="158" t="s">
        <v>28</v>
      </c>
      <c r="E534" s="158" t="s">
        <v>25</v>
      </c>
      <c r="F534" s="158"/>
      <c r="G534" s="158" t="s">
        <v>28</v>
      </c>
      <c r="H534" s="158" t="s">
        <v>25</v>
      </c>
      <c r="I534" s="158"/>
      <c r="J534" s="158" t="s">
        <v>28</v>
      </c>
      <c r="K534" s="158" t="s">
        <v>25</v>
      </c>
      <c r="L534" s="158"/>
      <c r="M534" s="158" t="s">
        <v>28</v>
      </c>
      <c r="N534" s="158" t="s">
        <v>25</v>
      </c>
      <c r="O534" s="158"/>
      <c r="P534" s="158" t="s">
        <v>28</v>
      </c>
      <c r="Q534" s="158" t="s">
        <v>25</v>
      </c>
      <c r="R534" s="158"/>
      <c r="S534" s="158" t="s">
        <v>28</v>
      </c>
      <c r="T534" s="158" t="s">
        <v>25</v>
      </c>
      <c r="U534" s="158"/>
      <c r="V534" s="158" t="s">
        <v>28</v>
      </c>
      <c r="W534" s="158" t="s">
        <v>25</v>
      </c>
      <c r="X534" s="158"/>
      <c r="Y534" s="158" t="s">
        <v>28</v>
      </c>
      <c r="Z534" s="158" t="s">
        <v>25</v>
      </c>
      <c r="AA534" s="158"/>
      <c r="AB534" s="158" t="s">
        <v>28</v>
      </c>
      <c r="AC534" s="158" t="s">
        <v>25</v>
      </c>
      <c r="AD534" s="158"/>
      <c r="AE534" s="158" t="s">
        <v>28</v>
      </c>
      <c r="AF534" s="158" t="s">
        <v>25</v>
      </c>
      <c r="AG534" s="158"/>
      <c r="AH534" s="158" t="s">
        <v>28</v>
      </c>
      <c r="AI534" s="158" t="s">
        <v>25</v>
      </c>
      <c r="AJ534" s="74"/>
    </row>
    <row r="535" spans="1:36" ht="15.95" hidden="1" customHeight="1" thickTop="1" thickBot="1" x14ac:dyDescent="0.25">
      <c r="A535" s="102" t="s">
        <v>87</v>
      </c>
      <c r="B535" s="103">
        <f>(D535+G535+J535+M535+P535+S535+V535+Y535+AB535+AE535+AH535)</f>
        <v>0</v>
      </c>
      <c r="C535" s="103">
        <f>(E535+H535+K535+N535+Q535+T535+W535+Z535+AC535+AF535+AI535)</f>
        <v>0</v>
      </c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99">
        <f>AH535+AI535</f>
        <v>0</v>
      </c>
    </row>
    <row r="536" spans="1:36" ht="15.95" hidden="1" customHeight="1" thickTop="1" thickBot="1" x14ac:dyDescent="0.25">
      <c r="A536" s="52" t="s">
        <v>117</v>
      </c>
      <c r="B536" s="103">
        <f t="shared" ref="B536:B571" si="150">(D536+G536+J536+M536+P536+S536+V536+Y536+AB536+AE536+AH536)</f>
        <v>0</v>
      </c>
      <c r="C536" s="103">
        <f t="shared" ref="C536:C571" si="151">(E536+H536+K536+N536+Q536+T536+W536+Z536+AC536+AF536+AI536)</f>
        <v>0</v>
      </c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99">
        <f t="shared" ref="AJ536:AJ572" si="152">AH536+AI536</f>
        <v>0</v>
      </c>
    </row>
    <row r="537" spans="1:36" ht="15.95" hidden="1" customHeight="1" thickTop="1" thickBot="1" x14ac:dyDescent="0.25">
      <c r="A537" s="52" t="s">
        <v>96</v>
      </c>
      <c r="B537" s="103">
        <f>(D537+G537+J537+M537+P537+S537+V537+Y537+AB537+AE537+AH537)</f>
        <v>0</v>
      </c>
      <c r="C537" s="103">
        <f>(E537+H537+K537+N537+Q537+T537+W537+Z537+AC537+AF537+AI537)</f>
        <v>0</v>
      </c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99">
        <f>AH537+AI537</f>
        <v>0</v>
      </c>
    </row>
    <row r="538" spans="1:36" ht="15.95" hidden="1" customHeight="1" thickTop="1" thickBot="1" x14ac:dyDescent="0.25">
      <c r="A538" s="52" t="s">
        <v>93</v>
      </c>
      <c r="B538" s="103">
        <f t="shared" si="150"/>
        <v>0</v>
      </c>
      <c r="C538" s="103">
        <f t="shared" si="151"/>
        <v>0</v>
      </c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99">
        <f t="shared" si="152"/>
        <v>0</v>
      </c>
    </row>
    <row r="539" spans="1:36" ht="15.95" hidden="1" customHeight="1" thickTop="1" thickBot="1" x14ac:dyDescent="0.25">
      <c r="A539" s="52" t="s">
        <v>88</v>
      </c>
      <c r="B539" s="103">
        <f t="shared" si="150"/>
        <v>0</v>
      </c>
      <c r="C539" s="103">
        <f t="shared" si="151"/>
        <v>0</v>
      </c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99">
        <f t="shared" si="152"/>
        <v>0</v>
      </c>
    </row>
    <row r="540" spans="1:36" ht="15.95" hidden="1" customHeight="1" thickTop="1" thickBot="1" x14ac:dyDescent="0.25">
      <c r="A540" s="52" t="s">
        <v>125</v>
      </c>
      <c r="B540" s="103">
        <f t="shared" si="150"/>
        <v>0</v>
      </c>
      <c r="C540" s="103">
        <f t="shared" si="151"/>
        <v>0</v>
      </c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99">
        <f t="shared" si="152"/>
        <v>0</v>
      </c>
    </row>
    <row r="541" spans="1:36" ht="15.95" hidden="1" customHeight="1" thickTop="1" thickBot="1" x14ac:dyDescent="0.25">
      <c r="A541" s="52" t="s">
        <v>90</v>
      </c>
      <c r="B541" s="103">
        <f t="shared" si="150"/>
        <v>0</v>
      </c>
      <c r="C541" s="103">
        <f t="shared" si="151"/>
        <v>0</v>
      </c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99">
        <f t="shared" si="152"/>
        <v>0</v>
      </c>
    </row>
    <row r="542" spans="1:36" ht="15.95" hidden="1" customHeight="1" thickTop="1" thickBot="1" x14ac:dyDescent="0.25">
      <c r="A542" s="52" t="s">
        <v>122</v>
      </c>
      <c r="B542" s="103">
        <f t="shared" si="150"/>
        <v>0</v>
      </c>
      <c r="C542" s="103">
        <f t="shared" si="151"/>
        <v>0</v>
      </c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51"/>
      <c r="AJ542" s="99">
        <f t="shared" si="152"/>
        <v>0</v>
      </c>
    </row>
    <row r="543" spans="1:36" ht="15.95" hidden="1" customHeight="1" thickTop="1" thickBot="1" x14ac:dyDescent="0.25">
      <c r="A543" s="52" t="s">
        <v>78</v>
      </c>
      <c r="B543" s="103">
        <f t="shared" si="150"/>
        <v>0</v>
      </c>
      <c r="C543" s="103">
        <f t="shared" si="151"/>
        <v>0</v>
      </c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99">
        <f t="shared" si="152"/>
        <v>0</v>
      </c>
    </row>
    <row r="544" spans="1:36" ht="15.95" hidden="1" customHeight="1" thickTop="1" thickBot="1" x14ac:dyDescent="0.25">
      <c r="A544" s="52" t="s">
        <v>92</v>
      </c>
      <c r="B544" s="103">
        <f t="shared" si="150"/>
        <v>0</v>
      </c>
      <c r="C544" s="103">
        <f t="shared" si="151"/>
        <v>0</v>
      </c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99">
        <f t="shared" si="152"/>
        <v>0</v>
      </c>
    </row>
    <row r="545" spans="1:36" ht="15.95" hidden="1" customHeight="1" thickTop="1" thickBot="1" x14ac:dyDescent="0.25">
      <c r="A545" s="52" t="s">
        <v>95</v>
      </c>
      <c r="B545" s="103">
        <f t="shared" si="150"/>
        <v>0</v>
      </c>
      <c r="C545" s="103">
        <f t="shared" si="151"/>
        <v>0</v>
      </c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99">
        <f t="shared" si="152"/>
        <v>0</v>
      </c>
    </row>
    <row r="546" spans="1:36" ht="15.95" hidden="1" customHeight="1" thickTop="1" thickBot="1" x14ac:dyDescent="0.25">
      <c r="A546" s="52" t="s">
        <v>83</v>
      </c>
      <c r="B546" s="103">
        <f t="shared" si="150"/>
        <v>0</v>
      </c>
      <c r="C546" s="103">
        <f t="shared" si="151"/>
        <v>0</v>
      </c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99">
        <f t="shared" si="152"/>
        <v>0</v>
      </c>
    </row>
    <row r="547" spans="1:36" ht="15.95" hidden="1" customHeight="1" thickTop="1" thickBot="1" x14ac:dyDescent="0.25">
      <c r="A547" s="52" t="s">
        <v>124</v>
      </c>
      <c r="B547" s="103">
        <f t="shared" si="150"/>
        <v>0</v>
      </c>
      <c r="C547" s="103">
        <f t="shared" si="151"/>
        <v>0</v>
      </c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99">
        <f t="shared" si="152"/>
        <v>0</v>
      </c>
    </row>
    <row r="548" spans="1:36" ht="15.95" hidden="1" customHeight="1" thickTop="1" thickBot="1" x14ac:dyDescent="0.25">
      <c r="A548" s="52" t="s">
        <v>81</v>
      </c>
      <c r="B548" s="103">
        <f t="shared" si="150"/>
        <v>0</v>
      </c>
      <c r="C548" s="103">
        <f t="shared" si="151"/>
        <v>0</v>
      </c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99">
        <f t="shared" si="152"/>
        <v>0</v>
      </c>
    </row>
    <row r="549" spans="1:36" ht="15.95" hidden="1" customHeight="1" thickTop="1" thickBot="1" x14ac:dyDescent="0.25">
      <c r="A549" s="52" t="s">
        <v>80</v>
      </c>
      <c r="B549" s="103">
        <f t="shared" si="150"/>
        <v>0</v>
      </c>
      <c r="C549" s="103">
        <f t="shared" si="151"/>
        <v>0</v>
      </c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99">
        <f>AH549+AI549</f>
        <v>0</v>
      </c>
    </row>
    <row r="550" spans="1:36" ht="15.95" hidden="1" customHeight="1" thickTop="1" thickBot="1" x14ac:dyDescent="0.25">
      <c r="A550" s="52" t="s">
        <v>103</v>
      </c>
      <c r="B550" s="103">
        <f t="shared" si="150"/>
        <v>0</v>
      </c>
      <c r="C550" s="103">
        <f t="shared" si="151"/>
        <v>0</v>
      </c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99">
        <f t="shared" si="152"/>
        <v>0</v>
      </c>
    </row>
    <row r="551" spans="1:36" ht="15.95" hidden="1" customHeight="1" thickTop="1" thickBot="1" x14ac:dyDescent="0.25">
      <c r="A551" s="52" t="s">
        <v>79</v>
      </c>
      <c r="B551" s="103">
        <f t="shared" si="150"/>
        <v>0</v>
      </c>
      <c r="C551" s="103">
        <f t="shared" si="151"/>
        <v>0</v>
      </c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99">
        <f t="shared" si="152"/>
        <v>0</v>
      </c>
    </row>
    <row r="552" spans="1:36" ht="15.95" hidden="1" customHeight="1" thickTop="1" thickBot="1" x14ac:dyDescent="0.25">
      <c r="A552" s="52" t="s">
        <v>84</v>
      </c>
      <c r="B552" s="103">
        <f t="shared" si="150"/>
        <v>0</v>
      </c>
      <c r="C552" s="103">
        <f t="shared" si="151"/>
        <v>0</v>
      </c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99">
        <f t="shared" si="152"/>
        <v>0</v>
      </c>
    </row>
    <row r="553" spans="1:36" ht="15.95" hidden="1" customHeight="1" thickTop="1" thickBot="1" x14ac:dyDescent="0.25">
      <c r="A553" s="52" t="s">
        <v>97</v>
      </c>
      <c r="B553" s="103">
        <f t="shared" si="150"/>
        <v>0</v>
      </c>
      <c r="C553" s="103">
        <f t="shared" si="151"/>
        <v>0</v>
      </c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99">
        <f t="shared" si="152"/>
        <v>0</v>
      </c>
    </row>
    <row r="554" spans="1:36" ht="15.95" hidden="1" customHeight="1" thickTop="1" thickBot="1" x14ac:dyDescent="0.25">
      <c r="A554" s="52" t="s">
        <v>89</v>
      </c>
      <c r="B554" s="103">
        <f t="shared" si="150"/>
        <v>0</v>
      </c>
      <c r="C554" s="103">
        <f t="shared" si="151"/>
        <v>0</v>
      </c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99">
        <f t="shared" si="152"/>
        <v>0</v>
      </c>
    </row>
    <row r="555" spans="1:36" ht="15.95" hidden="1" customHeight="1" thickTop="1" thickBot="1" x14ac:dyDescent="0.25">
      <c r="A555" s="52" t="s">
        <v>98</v>
      </c>
      <c r="B555" s="103">
        <f t="shared" si="150"/>
        <v>0</v>
      </c>
      <c r="C555" s="103">
        <f t="shared" si="151"/>
        <v>0</v>
      </c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99">
        <f t="shared" si="152"/>
        <v>0</v>
      </c>
    </row>
    <row r="556" spans="1:36" ht="15.95" hidden="1" customHeight="1" thickTop="1" thickBot="1" x14ac:dyDescent="0.25">
      <c r="A556" s="51" t="s">
        <v>111</v>
      </c>
      <c r="B556" s="103">
        <f t="shared" si="150"/>
        <v>0</v>
      </c>
      <c r="C556" s="103">
        <f t="shared" si="151"/>
        <v>0</v>
      </c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99">
        <f t="shared" si="152"/>
        <v>0</v>
      </c>
    </row>
    <row r="557" spans="1:36" ht="15.95" hidden="1" customHeight="1" thickTop="1" thickBot="1" x14ac:dyDescent="0.25">
      <c r="A557" s="52" t="s">
        <v>102</v>
      </c>
      <c r="B557" s="103">
        <f t="shared" si="150"/>
        <v>0</v>
      </c>
      <c r="C557" s="103">
        <f t="shared" si="151"/>
        <v>0</v>
      </c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99">
        <f t="shared" si="152"/>
        <v>0</v>
      </c>
    </row>
    <row r="558" spans="1:36" ht="15.95" hidden="1" customHeight="1" thickTop="1" thickBot="1" x14ac:dyDescent="0.25">
      <c r="A558" s="52" t="s">
        <v>82</v>
      </c>
      <c r="B558" s="103">
        <f t="shared" si="150"/>
        <v>0</v>
      </c>
      <c r="C558" s="103">
        <f t="shared" si="151"/>
        <v>0</v>
      </c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99">
        <f t="shared" si="152"/>
        <v>0</v>
      </c>
    </row>
    <row r="559" spans="1:36" ht="15.95" hidden="1" customHeight="1" thickTop="1" thickBot="1" x14ac:dyDescent="0.25">
      <c r="A559" s="52" t="s">
        <v>101</v>
      </c>
      <c r="B559" s="103">
        <f t="shared" si="150"/>
        <v>0</v>
      </c>
      <c r="C559" s="103">
        <f t="shared" si="151"/>
        <v>0</v>
      </c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99">
        <f t="shared" si="152"/>
        <v>0</v>
      </c>
    </row>
    <row r="560" spans="1:36" ht="15.95" hidden="1" customHeight="1" thickTop="1" thickBot="1" x14ac:dyDescent="0.25">
      <c r="A560" s="52" t="s">
        <v>110</v>
      </c>
      <c r="B560" s="103">
        <f t="shared" si="150"/>
        <v>0</v>
      </c>
      <c r="C560" s="103">
        <f t="shared" si="151"/>
        <v>0</v>
      </c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99">
        <f t="shared" si="152"/>
        <v>0</v>
      </c>
    </row>
    <row r="561" spans="1:36" ht="15.95" hidden="1" customHeight="1" thickTop="1" thickBot="1" x14ac:dyDescent="0.25">
      <c r="A561" s="52" t="s">
        <v>112</v>
      </c>
      <c r="B561" s="103">
        <f>(D561+G561+J561+M561+P561+S561+V561+Y561+AB561+AE561+AH561)</f>
        <v>0</v>
      </c>
      <c r="C561" s="103">
        <f t="shared" si="151"/>
        <v>0</v>
      </c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76"/>
      <c r="AI561" s="102"/>
      <c r="AJ561" s="99">
        <f t="shared" si="152"/>
        <v>0</v>
      </c>
    </row>
    <row r="562" spans="1:36" ht="15.95" hidden="1" customHeight="1" thickTop="1" thickBot="1" x14ac:dyDescent="0.25">
      <c r="A562" s="52" t="s">
        <v>115</v>
      </c>
      <c r="B562" s="103">
        <f t="shared" si="150"/>
        <v>0</v>
      </c>
      <c r="C562" s="103">
        <f t="shared" si="151"/>
        <v>0</v>
      </c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99">
        <f t="shared" si="152"/>
        <v>0</v>
      </c>
    </row>
    <row r="563" spans="1:36" ht="15.95" hidden="1" customHeight="1" thickTop="1" thickBot="1" x14ac:dyDescent="0.25">
      <c r="A563" s="52" t="s">
        <v>119</v>
      </c>
      <c r="B563" s="103">
        <f t="shared" si="150"/>
        <v>0</v>
      </c>
      <c r="C563" s="103">
        <f t="shared" si="151"/>
        <v>0</v>
      </c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99">
        <f t="shared" si="152"/>
        <v>0</v>
      </c>
    </row>
    <row r="564" spans="1:36" ht="15.95" hidden="1" customHeight="1" thickTop="1" thickBot="1" x14ac:dyDescent="0.25">
      <c r="A564" s="52" t="s">
        <v>99</v>
      </c>
      <c r="B564" s="103">
        <f t="shared" si="150"/>
        <v>0</v>
      </c>
      <c r="C564" s="103">
        <f t="shared" si="151"/>
        <v>0</v>
      </c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99">
        <f t="shared" si="152"/>
        <v>0</v>
      </c>
    </row>
    <row r="565" spans="1:36" ht="15.95" hidden="1" customHeight="1" thickTop="1" thickBot="1" x14ac:dyDescent="0.25">
      <c r="A565" s="51" t="s">
        <v>105</v>
      </c>
      <c r="B565" s="103">
        <f t="shared" si="150"/>
        <v>0</v>
      </c>
      <c r="C565" s="103">
        <f t="shared" si="151"/>
        <v>0</v>
      </c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99">
        <f t="shared" si="152"/>
        <v>0</v>
      </c>
    </row>
    <row r="566" spans="1:36" ht="15.95" hidden="1" customHeight="1" thickTop="1" thickBot="1" x14ac:dyDescent="0.25">
      <c r="A566" s="52" t="s">
        <v>118</v>
      </c>
      <c r="B566" s="103">
        <f t="shared" si="150"/>
        <v>0</v>
      </c>
      <c r="C566" s="103">
        <f t="shared" si="151"/>
        <v>0</v>
      </c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99">
        <f t="shared" si="152"/>
        <v>0</v>
      </c>
    </row>
    <row r="567" spans="1:36" ht="15.95" hidden="1" customHeight="1" thickTop="1" thickBot="1" x14ac:dyDescent="0.25">
      <c r="A567" s="52" t="s">
        <v>114</v>
      </c>
      <c r="B567" s="103">
        <f t="shared" si="150"/>
        <v>0</v>
      </c>
      <c r="C567" s="103">
        <f t="shared" si="151"/>
        <v>0</v>
      </c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99">
        <f t="shared" si="152"/>
        <v>0</v>
      </c>
    </row>
    <row r="568" spans="1:36" ht="15.95" hidden="1" customHeight="1" thickTop="1" thickBot="1" x14ac:dyDescent="0.25">
      <c r="A568" s="52" t="s">
        <v>116</v>
      </c>
      <c r="B568" s="103">
        <f t="shared" si="150"/>
        <v>0</v>
      </c>
      <c r="C568" s="103">
        <f t="shared" si="151"/>
        <v>0</v>
      </c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99">
        <f t="shared" si="152"/>
        <v>0</v>
      </c>
    </row>
    <row r="569" spans="1:36" ht="15.95" hidden="1" customHeight="1" thickTop="1" thickBot="1" x14ac:dyDescent="0.25">
      <c r="A569" s="52" t="s">
        <v>121</v>
      </c>
      <c r="B569" s="103">
        <f t="shared" si="150"/>
        <v>0</v>
      </c>
      <c r="C569" s="103">
        <f t="shared" si="151"/>
        <v>0</v>
      </c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99">
        <f t="shared" si="152"/>
        <v>0</v>
      </c>
    </row>
    <row r="570" spans="1:36" ht="15.95" hidden="1" customHeight="1" thickTop="1" thickBot="1" x14ac:dyDescent="0.25">
      <c r="A570" s="52" t="s">
        <v>123</v>
      </c>
      <c r="B570" s="103">
        <f t="shared" si="150"/>
        <v>0</v>
      </c>
      <c r="C570" s="103">
        <f t="shared" si="151"/>
        <v>0</v>
      </c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99">
        <f t="shared" si="152"/>
        <v>0</v>
      </c>
    </row>
    <row r="571" spans="1:36" ht="15.95" hidden="1" customHeight="1" thickTop="1" thickBot="1" x14ac:dyDescent="0.25">
      <c r="A571" s="52" t="s">
        <v>100</v>
      </c>
      <c r="B571" s="103">
        <f t="shared" si="150"/>
        <v>0</v>
      </c>
      <c r="C571" s="103">
        <f t="shared" si="151"/>
        <v>0</v>
      </c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99">
        <f t="shared" si="152"/>
        <v>0</v>
      </c>
    </row>
    <row r="572" spans="1:36" ht="15.95" hidden="1" customHeight="1" thickTop="1" thickBot="1" x14ac:dyDescent="0.25">
      <c r="A572" s="52" t="s">
        <v>106</v>
      </c>
      <c r="B572" s="103">
        <f>(D572+G572+J572+M572+P572+S572+V572+Y572+AB572+AE572+AH572)</f>
        <v>0</v>
      </c>
      <c r="C572" s="103">
        <f>(E572+H572+K572+N572+Q572+T572+W572+Z572+AC572+AF572+AI572)</f>
        <v>0</v>
      </c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99">
        <f t="shared" si="15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53">SUM(B535:B572)</f>
        <v>0</v>
      </c>
      <c r="C573" s="66">
        <f t="shared" si="153"/>
        <v>0</v>
      </c>
      <c r="D573" s="66">
        <f t="shared" si="153"/>
        <v>0</v>
      </c>
      <c r="E573" s="66">
        <f t="shared" si="153"/>
        <v>0</v>
      </c>
      <c r="F573" s="66">
        <f t="shared" si="153"/>
        <v>0</v>
      </c>
      <c r="G573" s="66">
        <f t="shared" si="153"/>
        <v>0</v>
      </c>
      <c r="H573" s="66">
        <f t="shared" si="153"/>
        <v>0</v>
      </c>
      <c r="I573" s="66">
        <f t="shared" si="153"/>
        <v>0</v>
      </c>
      <c r="J573" s="66">
        <f t="shared" si="153"/>
        <v>0</v>
      </c>
      <c r="K573" s="66">
        <f t="shared" si="153"/>
        <v>0</v>
      </c>
      <c r="L573" s="66">
        <f t="shared" si="153"/>
        <v>0</v>
      </c>
      <c r="M573" s="66">
        <f t="shared" si="153"/>
        <v>0</v>
      </c>
      <c r="N573" s="66">
        <f t="shared" si="153"/>
        <v>0</v>
      </c>
      <c r="O573" s="66">
        <f t="shared" si="153"/>
        <v>0</v>
      </c>
      <c r="P573" s="66">
        <f t="shared" si="153"/>
        <v>0</v>
      </c>
      <c r="Q573" s="66">
        <f t="shared" si="153"/>
        <v>0</v>
      </c>
      <c r="R573" s="66">
        <f t="shared" si="153"/>
        <v>0</v>
      </c>
      <c r="S573" s="66">
        <f t="shared" si="153"/>
        <v>0</v>
      </c>
      <c r="T573" s="66">
        <f t="shared" si="153"/>
        <v>0</v>
      </c>
      <c r="U573" s="66">
        <f t="shared" si="153"/>
        <v>0</v>
      </c>
      <c r="V573" s="66">
        <f t="shared" si="153"/>
        <v>0</v>
      </c>
      <c r="W573" s="66">
        <f t="shared" si="153"/>
        <v>0</v>
      </c>
      <c r="X573" s="66">
        <f t="shared" si="153"/>
        <v>0</v>
      </c>
      <c r="Y573" s="66">
        <f t="shared" si="153"/>
        <v>0</v>
      </c>
      <c r="Z573" s="66">
        <f t="shared" si="153"/>
        <v>0</v>
      </c>
      <c r="AA573" s="66">
        <f t="shared" si="153"/>
        <v>0</v>
      </c>
      <c r="AB573" s="66">
        <f t="shared" si="153"/>
        <v>0</v>
      </c>
      <c r="AC573" s="66">
        <f t="shared" si="153"/>
        <v>0</v>
      </c>
      <c r="AD573" s="66">
        <f t="shared" si="153"/>
        <v>0</v>
      </c>
      <c r="AE573" s="66">
        <f t="shared" si="153"/>
        <v>0</v>
      </c>
      <c r="AF573" s="66">
        <f t="shared" si="153"/>
        <v>0</v>
      </c>
      <c r="AG573" s="66">
        <f t="shared" si="153"/>
        <v>0</v>
      </c>
      <c r="AH573" s="66">
        <f t="shared" si="153"/>
        <v>0</v>
      </c>
      <c r="AI573" s="66">
        <f t="shared" si="153"/>
        <v>0</v>
      </c>
      <c r="AJ573" s="101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1" t="e">
        <f>(C573/B576*100)</f>
        <v>#DIV/0!</v>
      </c>
      <c r="C575" s="191"/>
      <c r="D575" s="191" t="e">
        <f>(E573/D576*100)</f>
        <v>#DIV/0!</v>
      </c>
      <c r="E575" s="191"/>
      <c r="F575" s="36"/>
      <c r="G575" s="191" t="e">
        <f>(H573/G576*100)</f>
        <v>#DIV/0!</v>
      </c>
      <c r="H575" s="191"/>
      <c r="I575" s="36"/>
      <c r="J575" s="191" t="e">
        <f>(K573/J576*100)</f>
        <v>#DIV/0!</v>
      </c>
      <c r="K575" s="191"/>
      <c r="L575" s="36"/>
      <c r="M575" s="191" t="e">
        <f>(N573/M576*100)</f>
        <v>#DIV/0!</v>
      </c>
      <c r="N575" s="191"/>
      <c r="O575" s="36"/>
      <c r="P575" s="191" t="e">
        <f>(Q573/P576*100)</f>
        <v>#DIV/0!</v>
      </c>
      <c r="Q575" s="191"/>
      <c r="R575" s="36"/>
      <c r="S575" s="191" t="e">
        <f>(T573/S576*100)</f>
        <v>#DIV/0!</v>
      </c>
      <c r="T575" s="191"/>
      <c r="U575" s="36"/>
      <c r="V575" s="191" t="e">
        <f>(W573/V576*100)</f>
        <v>#DIV/0!</v>
      </c>
      <c r="W575" s="191"/>
      <c r="X575" s="36"/>
      <c r="Y575" s="191" t="e">
        <f>(Z573/Y576*100)</f>
        <v>#DIV/0!</v>
      </c>
      <c r="Z575" s="191"/>
      <c r="AA575" s="36"/>
      <c r="AB575" s="191" t="e">
        <f>(AC573/AB576*100)</f>
        <v>#DIV/0!</v>
      </c>
      <c r="AC575" s="191"/>
      <c r="AD575" s="36"/>
      <c r="AE575" s="191" t="e">
        <f>(AF573/AE576*100)</f>
        <v>#DIV/0!</v>
      </c>
      <c r="AF575" s="191"/>
      <c r="AG575" s="36"/>
      <c r="AH575" s="191" t="e">
        <f>(AI573/AH576*100)</f>
        <v>#DIV/0!</v>
      </c>
      <c r="AI575" s="191"/>
      <c r="AJ575" s="36"/>
    </row>
    <row r="576" spans="1:36" hidden="1" x14ac:dyDescent="0.2">
      <c r="A576" s="5" t="s">
        <v>39</v>
      </c>
      <c r="B576" s="195">
        <f>(B573+C573)</f>
        <v>0</v>
      </c>
      <c r="C576" s="194"/>
      <c r="D576" s="195">
        <f>(D573+E573)</f>
        <v>0</v>
      </c>
      <c r="E576" s="194"/>
      <c r="F576" s="37"/>
      <c r="G576" s="195">
        <f>(G573+H573)</f>
        <v>0</v>
      </c>
      <c r="H576" s="194"/>
      <c r="I576" s="37"/>
      <c r="J576" s="195">
        <f>(J573+K573)</f>
        <v>0</v>
      </c>
      <c r="K576" s="194"/>
      <c r="L576" s="37"/>
      <c r="M576" s="195">
        <f>(M573+N573)</f>
        <v>0</v>
      </c>
      <c r="N576" s="194"/>
      <c r="O576" s="37"/>
      <c r="P576" s="195">
        <f>(P573+Q573)</f>
        <v>0</v>
      </c>
      <c r="Q576" s="194"/>
      <c r="R576" s="37"/>
      <c r="S576" s="195">
        <f>(S573+T573)</f>
        <v>0</v>
      </c>
      <c r="T576" s="194"/>
      <c r="U576" s="37"/>
      <c r="V576" s="195">
        <f>(V573+W573)</f>
        <v>0</v>
      </c>
      <c r="W576" s="194"/>
      <c r="X576" s="37"/>
      <c r="Y576" s="195">
        <f>(Y573+Z573)</f>
        <v>0</v>
      </c>
      <c r="Z576" s="194"/>
      <c r="AA576" s="37"/>
      <c r="AB576" s="195">
        <f>(AB573+AC573)</f>
        <v>0</v>
      </c>
      <c r="AC576" s="194"/>
      <c r="AD576" s="37"/>
      <c r="AE576" s="195">
        <f>(AE573+AF573)</f>
        <v>0</v>
      </c>
      <c r="AF576" s="194"/>
      <c r="AG576" s="37"/>
      <c r="AH576" s="195">
        <f>(AH573+AI573)</f>
        <v>0</v>
      </c>
      <c r="AI576" s="194"/>
      <c r="AJ576" s="37"/>
    </row>
    <row r="577" spans="1:36" hidden="1" x14ac:dyDescent="0.2">
      <c r="A577" s="5" t="s">
        <v>40</v>
      </c>
      <c r="B577" s="191" t="e">
        <f>SUM(D577:AI577)</f>
        <v>#DIV/0!</v>
      </c>
      <c r="C577" s="194"/>
      <c r="D577" s="191" t="e">
        <f>(D576/B576*100)</f>
        <v>#DIV/0!</v>
      </c>
      <c r="E577" s="191"/>
      <c r="F577" s="36"/>
      <c r="G577" s="191" t="e">
        <f>(G576/B576*100)</f>
        <v>#DIV/0!</v>
      </c>
      <c r="H577" s="191"/>
      <c r="I577" s="36"/>
      <c r="J577" s="191" t="e">
        <f>(J576/B576*100)</f>
        <v>#DIV/0!</v>
      </c>
      <c r="K577" s="191"/>
      <c r="L577" s="36"/>
      <c r="M577" s="191" t="e">
        <f>(M576/B576*100)</f>
        <v>#DIV/0!</v>
      </c>
      <c r="N577" s="191"/>
      <c r="O577" s="36"/>
      <c r="P577" s="191" t="e">
        <f>(P576/B576*100)</f>
        <v>#DIV/0!</v>
      </c>
      <c r="Q577" s="191"/>
      <c r="R577" s="36"/>
      <c r="S577" s="191" t="e">
        <f>(S576/B576*100)</f>
        <v>#DIV/0!</v>
      </c>
      <c r="T577" s="191"/>
      <c r="U577" s="36"/>
      <c r="V577" s="191" t="e">
        <f>(V576/B576*100)</f>
        <v>#DIV/0!</v>
      </c>
      <c r="W577" s="191"/>
      <c r="X577" s="36"/>
      <c r="Y577" s="191" t="e">
        <f>(Y576/B576*100)</f>
        <v>#DIV/0!</v>
      </c>
      <c r="Z577" s="191"/>
      <c r="AA577" s="36"/>
      <c r="AB577" s="191" t="e">
        <f>(AB576/B576*100)</f>
        <v>#DIV/0!</v>
      </c>
      <c r="AC577" s="191"/>
      <c r="AD577" s="36"/>
      <c r="AE577" s="191" t="e">
        <f>(AE576/B576*100)</f>
        <v>#DIV/0!</v>
      </c>
      <c r="AF577" s="191"/>
      <c r="AG577" s="36"/>
      <c r="AH577" s="191" t="e">
        <f>(AH576/B576*100)</f>
        <v>#DIV/0!</v>
      </c>
      <c r="AI577" s="191"/>
      <c r="AJ577" s="36"/>
    </row>
    <row r="578" spans="1:36" hidden="1" x14ac:dyDescent="0.2">
      <c r="A578" s="111" t="s">
        <v>94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">
      <c r="A587" s="192" t="s">
        <v>56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">
      <c r="A588" s="199" t="s">
        <v>135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</row>
    <row r="589" spans="1:36" hidden="1" x14ac:dyDescent="0.2">
      <c r="A589" s="192" t="s">
        <v>109</v>
      </c>
      <c r="B589" s="192"/>
      <c r="C589" s="192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  <c r="AA589" s="192"/>
      <c r="AB589" s="192"/>
      <c r="AC589" s="192"/>
      <c r="AD589" s="192"/>
      <c r="AE589" s="192"/>
      <c r="AF589" s="192"/>
      <c r="AG589" s="192"/>
      <c r="AH589" s="192"/>
      <c r="AI589" s="192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0" t="s">
        <v>33</v>
      </c>
      <c r="B592" s="193" t="s">
        <v>0</v>
      </c>
      <c r="C592" s="193"/>
      <c r="D592" s="193" t="s">
        <v>12</v>
      </c>
      <c r="E592" s="193"/>
      <c r="F592" s="158"/>
      <c r="G592" s="193" t="s">
        <v>13</v>
      </c>
      <c r="H592" s="193"/>
      <c r="I592" s="158"/>
      <c r="J592" s="193" t="s">
        <v>14</v>
      </c>
      <c r="K592" s="193"/>
      <c r="L592" s="158"/>
      <c r="M592" s="193" t="s">
        <v>15</v>
      </c>
      <c r="N592" s="193"/>
      <c r="O592" s="158"/>
      <c r="P592" s="193" t="s">
        <v>27</v>
      </c>
      <c r="Q592" s="193"/>
      <c r="R592" s="158"/>
      <c r="S592" s="193" t="s">
        <v>35</v>
      </c>
      <c r="T592" s="193"/>
      <c r="U592" s="158"/>
      <c r="V592" s="193" t="s">
        <v>16</v>
      </c>
      <c r="W592" s="193"/>
      <c r="X592" s="158"/>
      <c r="Y592" s="193" t="s">
        <v>68</v>
      </c>
      <c r="Z592" s="193"/>
      <c r="AA592" s="158"/>
      <c r="AB592" s="193" t="s">
        <v>34</v>
      </c>
      <c r="AC592" s="193"/>
      <c r="AD592" s="158"/>
      <c r="AE592" s="193" t="s">
        <v>17</v>
      </c>
      <c r="AF592" s="193"/>
      <c r="AG592" s="158"/>
      <c r="AH592" s="193" t="s">
        <v>18</v>
      </c>
      <c r="AI592" s="193"/>
      <c r="AJ592" s="29"/>
    </row>
    <row r="593" spans="1:36" ht="25.5" hidden="1" thickTop="1" thickBot="1" x14ac:dyDescent="0.25">
      <c r="A593" s="197"/>
      <c r="B593" s="158" t="s">
        <v>28</v>
      </c>
      <c r="C593" s="158" t="s">
        <v>25</v>
      </c>
      <c r="D593" s="158" t="s">
        <v>28</v>
      </c>
      <c r="E593" s="158" t="s">
        <v>25</v>
      </c>
      <c r="F593" s="158"/>
      <c r="G593" s="158" t="s">
        <v>28</v>
      </c>
      <c r="H593" s="158" t="s">
        <v>25</v>
      </c>
      <c r="I593" s="158"/>
      <c r="J593" s="158" t="s">
        <v>28</v>
      </c>
      <c r="K593" s="158" t="s">
        <v>25</v>
      </c>
      <c r="L593" s="158"/>
      <c r="M593" s="158" t="s">
        <v>28</v>
      </c>
      <c r="N593" s="158" t="s">
        <v>25</v>
      </c>
      <c r="O593" s="158"/>
      <c r="P593" s="158" t="s">
        <v>28</v>
      </c>
      <c r="Q593" s="158" t="s">
        <v>25</v>
      </c>
      <c r="R593" s="158"/>
      <c r="S593" s="158" t="s">
        <v>28</v>
      </c>
      <c r="T593" s="158" t="s">
        <v>25</v>
      </c>
      <c r="U593" s="158"/>
      <c r="V593" s="158" t="s">
        <v>28</v>
      </c>
      <c r="W593" s="158" t="s">
        <v>25</v>
      </c>
      <c r="X593" s="158"/>
      <c r="Y593" s="158" t="s">
        <v>28</v>
      </c>
      <c r="Z593" s="158" t="s">
        <v>25</v>
      </c>
      <c r="AA593" s="158"/>
      <c r="AB593" s="158" t="s">
        <v>28</v>
      </c>
      <c r="AC593" s="158" t="s">
        <v>25</v>
      </c>
      <c r="AD593" s="158"/>
      <c r="AE593" s="158" t="s">
        <v>28</v>
      </c>
      <c r="AF593" s="158" t="s">
        <v>25</v>
      </c>
      <c r="AG593" s="158"/>
      <c r="AH593" s="158" t="s">
        <v>28</v>
      </c>
      <c r="AI593" s="158" t="s">
        <v>25</v>
      </c>
      <c r="AJ593" s="29"/>
    </row>
    <row r="594" spans="1:36" ht="15.95" hidden="1" customHeight="1" thickTop="1" thickBot="1" x14ac:dyDescent="0.25">
      <c r="A594" s="102" t="s">
        <v>87</v>
      </c>
      <c r="B594" s="103">
        <f t="shared" ref="B594:B631" si="154">(D594+G594+J594+M594+P594+S594+V594+Y594+AB594+AE594+AH594)</f>
        <v>0</v>
      </c>
      <c r="C594" s="103">
        <f t="shared" ref="C594:C631" si="155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5.95" hidden="1" customHeight="1" thickTop="1" thickBot="1" x14ac:dyDescent="0.25">
      <c r="A595" s="52" t="s">
        <v>117</v>
      </c>
      <c r="B595" s="103">
        <f t="shared" si="154"/>
        <v>0</v>
      </c>
      <c r="C595" s="103">
        <f t="shared" si="155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56">AH595+AI595</f>
        <v>0</v>
      </c>
    </row>
    <row r="596" spans="1:36" ht="15.95" hidden="1" customHeight="1" thickTop="1" thickBot="1" x14ac:dyDescent="0.25">
      <c r="A596" s="52" t="s">
        <v>96</v>
      </c>
      <c r="B596" s="103">
        <f t="shared" si="154"/>
        <v>0</v>
      </c>
      <c r="C596" s="103">
        <f t="shared" si="155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56"/>
        <v>0</v>
      </c>
    </row>
    <row r="597" spans="1:36" ht="15.95" hidden="1" customHeight="1" thickTop="1" thickBot="1" x14ac:dyDescent="0.25">
      <c r="A597" s="52" t="s">
        <v>93</v>
      </c>
      <c r="B597" s="103">
        <f t="shared" si="154"/>
        <v>0</v>
      </c>
      <c r="C597" s="103">
        <f t="shared" si="155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56"/>
        <v>0</v>
      </c>
    </row>
    <row r="598" spans="1:36" ht="15.95" hidden="1" customHeight="1" thickTop="1" thickBot="1" x14ac:dyDescent="0.25">
      <c r="A598" s="52" t="s">
        <v>88</v>
      </c>
      <c r="B598" s="103">
        <f t="shared" si="154"/>
        <v>0</v>
      </c>
      <c r="C598" s="103">
        <f t="shared" si="155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56"/>
        <v>0</v>
      </c>
    </row>
    <row r="599" spans="1:36" ht="15.95" hidden="1" customHeight="1" thickTop="1" thickBot="1" x14ac:dyDescent="0.25">
      <c r="A599" s="52" t="s">
        <v>125</v>
      </c>
      <c r="B599" s="103">
        <f t="shared" si="154"/>
        <v>0</v>
      </c>
      <c r="C599" s="103">
        <f t="shared" si="155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56"/>
        <v>0</v>
      </c>
    </row>
    <row r="600" spans="1:36" ht="15.95" hidden="1" customHeight="1" thickTop="1" thickBot="1" x14ac:dyDescent="0.25">
      <c r="A600" s="52" t="s">
        <v>90</v>
      </c>
      <c r="B600" s="103">
        <f t="shared" si="154"/>
        <v>0</v>
      </c>
      <c r="C600" s="103">
        <f t="shared" si="155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56"/>
        <v>0</v>
      </c>
    </row>
    <row r="601" spans="1:36" ht="15.95" hidden="1" customHeight="1" thickTop="1" thickBot="1" x14ac:dyDescent="0.25">
      <c r="A601" s="52" t="s">
        <v>122</v>
      </c>
      <c r="B601" s="103">
        <f t="shared" si="154"/>
        <v>0</v>
      </c>
      <c r="C601" s="103">
        <f t="shared" si="155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51"/>
      <c r="AJ601" s="99">
        <f t="shared" si="156"/>
        <v>0</v>
      </c>
    </row>
    <row r="602" spans="1:36" ht="15.95" hidden="1" customHeight="1" thickTop="1" thickBot="1" x14ac:dyDescent="0.25">
      <c r="A602" s="52" t="s">
        <v>78</v>
      </c>
      <c r="B602" s="103">
        <f t="shared" si="154"/>
        <v>0</v>
      </c>
      <c r="C602" s="103">
        <f t="shared" si="155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56"/>
        <v>0</v>
      </c>
    </row>
    <row r="603" spans="1:36" ht="15.95" hidden="1" customHeight="1" thickTop="1" thickBot="1" x14ac:dyDescent="0.25">
      <c r="A603" s="52" t="s">
        <v>92</v>
      </c>
      <c r="B603" s="103">
        <f t="shared" si="154"/>
        <v>0</v>
      </c>
      <c r="C603" s="103">
        <f t="shared" si="155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56"/>
        <v>0</v>
      </c>
    </row>
    <row r="604" spans="1:36" ht="15.95" hidden="1" customHeight="1" thickTop="1" thickBot="1" x14ac:dyDescent="0.25">
      <c r="A604" s="52" t="s">
        <v>95</v>
      </c>
      <c r="B604" s="103">
        <f t="shared" si="154"/>
        <v>0</v>
      </c>
      <c r="C604" s="103">
        <f t="shared" si="155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56"/>
        <v>0</v>
      </c>
    </row>
    <row r="605" spans="1:36" ht="15.95" hidden="1" customHeight="1" thickTop="1" thickBot="1" x14ac:dyDescent="0.25">
      <c r="A605" s="52" t="s">
        <v>83</v>
      </c>
      <c r="B605" s="103">
        <f t="shared" si="154"/>
        <v>0</v>
      </c>
      <c r="C605" s="103">
        <f t="shared" si="155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56"/>
        <v>0</v>
      </c>
    </row>
    <row r="606" spans="1:36" ht="15.95" hidden="1" customHeight="1" thickTop="1" thickBot="1" x14ac:dyDescent="0.25">
      <c r="A606" s="52" t="s">
        <v>124</v>
      </c>
      <c r="B606" s="103">
        <f t="shared" si="154"/>
        <v>0</v>
      </c>
      <c r="C606" s="103">
        <f t="shared" si="155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56"/>
        <v>0</v>
      </c>
    </row>
    <row r="607" spans="1:36" ht="15.95" hidden="1" customHeight="1" thickTop="1" thickBot="1" x14ac:dyDescent="0.25">
      <c r="A607" s="52" t="s">
        <v>81</v>
      </c>
      <c r="B607" s="103">
        <f t="shared" si="154"/>
        <v>0</v>
      </c>
      <c r="C607" s="103">
        <f t="shared" si="155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56"/>
        <v>0</v>
      </c>
    </row>
    <row r="608" spans="1:36" ht="15.95" hidden="1" customHeight="1" thickTop="1" thickBot="1" x14ac:dyDescent="0.25">
      <c r="A608" s="52" t="s">
        <v>80</v>
      </c>
      <c r="B608" s="103">
        <f t="shared" si="154"/>
        <v>0</v>
      </c>
      <c r="C608" s="103">
        <f t="shared" si="155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56"/>
        <v>0</v>
      </c>
    </row>
    <row r="609" spans="1:36" ht="15.95" hidden="1" customHeight="1" thickTop="1" thickBot="1" x14ac:dyDescent="0.25">
      <c r="A609" s="52" t="s">
        <v>103</v>
      </c>
      <c r="B609" s="103">
        <f t="shared" si="154"/>
        <v>0</v>
      </c>
      <c r="C609" s="103">
        <f t="shared" si="155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56"/>
        <v>0</v>
      </c>
    </row>
    <row r="610" spans="1:36" ht="15.95" hidden="1" customHeight="1" thickTop="1" thickBot="1" x14ac:dyDescent="0.25">
      <c r="A610" s="52" t="s">
        <v>79</v>
      </c>
      <c r="B610" s="103">
        <f t="shared" si="154"/>
        <v>0</v>
      </c>
      <c r="C610" s="103">
        <f t="shared" si="155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56"/>
        <v>0</v>
      </c>
    </row>
    <row r="611" spans="1:36" ht="15.95" hidden="1" customHeight="1" thickTop="1" thickBot="1" x14ac:dyDescent="0.25">
      <c r="A611" s="52" t="s">
        <v>84</v>
      </c>
      <c r="B611" s="103">
        <f t="shared" si="154"/>
        <v>0</v>
      </c>
      <c r="C611" s="103">
        <f t="shared" si="155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56"/>
        <v>0</v>
      </c>
    </row>
    <row r="612" spans="1:36" ht="15.95" hidden="1" customHeight="1" thickTop="1" thickBot="1" x14ac:dyDescent="0.25">
      <c r="A612" s="52" t="s">
        <v>97</v>
      </c>
      <c r="B612" s="103">
        <f t="shared" si="154"/>
        <v>0</v>
      </c>
      <c r="C612" s="103">
        <f t="shared" si="155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56"/>
        <v>0</v>
      </c>
    </row>
    <row r="613" spans="1:36" ht="15.95" hidden="1" customHeight="1" thickTop="1" thickBot="1" x14ac:dyDescent="0.25">
      <c r="A613" s="52" t="s">
        <v>89</v>
      </c>
      <c r="B613" s="103">
        <f t="shared" si="154"/>
        <v>0</v>
      </c>
      <c r="C613" s="103">
        <f t="shared" si="155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56"/>
        <v>0</v>
      </c>
    </row>
    <row r="614" spans="1:36" ht="15.95" hidden="1" customHeight="1" thickTop="1" thickBot="1" x14ac:dyDescent="0.25">
      <c r="A614" s="52" t="s">
        <v>98</v>
      </c>
      <c r="B614" s="103">
        <f t="shared" si="154"/>
        <v>0</v>
      </c>
      <c r="C614" s="103">
        <f t="shared" si="155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56"/>
        <v>0</v>
      </c>
    </row>
    <row r="615" spans="1:36" ht="15.95" hidden="1" customHeight="1" thickTop="1" thickBot="1" x14ac:dyDescent="0.25">
      <c r="A615" s="51" t="s">
        <v>111</v>
      </c>
      <c r="B615" s="103">
        <f t="shared" si="154"/>
        <v>0</v>
      </c>
      <c r="C615" s="103">
        <f t="shared" si="155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56"/>
        <v>0</v>
      </c>
    </row>
    <row r="616" spans="1:36" ht="15.95" hidden="1" customHeight="1" thickTop="1" thickBot="1" x14ac:dyDescent="0.25">
      <c r="A616" s="52" t="s">
        <v>102</v>
      </c>
      <c r="B616" s="103">
        <f t="shared" si="154"/>
        <v>0</v>
      </c>
      <c r="C616" s="103">
        <f t="shared" si="155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56"/>
        <v>0</v>
      </c>
    </row>
    <row r="617" spans="1:36" ht="15.95" hidden="1" customHeight="1" thickTop="1" thickBot="1" x14ac:dyDescent="0.25">
      <c r="A617" s="52" t="s">
        <v>82</v>
      </c>
      <c r="B617" s="103">
        <f t="shared" si="154"/>
        <v>0</v>
      </c>
      <c r="C617" s="103">
        <f t="shared" si="155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56"/>
        <v>0</v>
      </c>
    </row>
    <row r="618" spans="1:36" ht="15.95" hidden="1" customHeight="1" thickTop="1" thickBot="1" x14ac:dyDescent="0.25">
      <c r="A618" s="52" t="s">
        <v>101</v>
      </c>
      <c r="B618" s="103">
        <f t="shared" si="154"/>
        <v>0</v>
      </c>
      <c r="C618" s="103">
        <f t="shared" si="155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56"/>
        <v>0</v>
      </c>
    </row>
    <row r="619" spans="1:36" ht="15.95" hidden="1" customHeight="1" thickTop="1" thickBot="1" x14ac:dyDescent="0.25">
      <c r="A619" s="52" t="s">
        <v>110</v>
      </c>
      <c r="B619" s="103">
        <f t="shared" si="154"/>
        <v>0</v>
      </c>
      <c r="C619" s="103">
        <f t="shared" si="155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56"/>
        <v>0</v>
      </c>
    </row>
    <row r="620" spans="1:36" ht="15.95" hidden="1" customHeight="1" thickTop="1" thickBot="1" x14ac:dyDescent="0.25">
      <c r="A620" s="52" t="s">
        <v>112</v>
      </c>
      <c r="B620" s="103">
        <f t="shared" si="154"/>
        <v>0</v>
      </c>
      <c r="C620" s="103">
        <f t="shared" si="155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56"/>
        <v>0</v>
      </c>
    </row>
    <row r="621" spans="1:36" ht="15.95" hidden="1" customHeight="1" thickTop="1" thickBot="1" x14ac:dyDescent="0.25">
      <c r="A621" s="52" t="s">
        <v>115</v>
      </c>
      <c r="B621" s="103">
        <f t="shared" si="154"/>
        <v>0</v>
      </c>
      <c r="C621" s="103">
        <f t="shared" si="155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56"/>
        <v>0</v>
      </c>
    </row>
    <row r="622" spans="1:36" ht="15.95" hidden="1" customHeight="1" thickTop="1" thickBot="1" x14ac:dyDescent="0.25">
      <c r="A622" s="52" t="s">
        <v>119</v>
      </c>
      <c r="B622" s="103">
        <f t="shared" si="154"/>
        <v>0</v>
      </c>
      <c r="C622" s="103">
        <f t="shared" si="155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56"/>
        <v>0</v>
      </c>
    </row>
    <row r="623" spans="1:36" ht="15.95" hidden="1" customHeight="1" thickTop="1" thickBot="1" x14ac:dyDescent="0.25">
      <c r="A623" s="52" t="s">
        <v>99</v>
      </c>
      <c r="B623" s="103">
        <f t="shared" si="154"/>
        <v>0</v>
      </c>
      <c r="C623" s="103">
        <f t="shared" si="155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56"/>
        <v>0</v>
      </c>
    </row>
    <row r="624" spans="1:36" ht="15.95" hidden="1" customHeight="1" thickTop="1" thickBot="1" x14ac:dyDescent="0.25">
      <c r="A624" s="51" t="s">
        <v>105</v>
      </c>
      <c r="B624" s="103">
        <f t="shared" si="154"/>
        <v>0</v>
      </c>
      <c r="C624" s="103">
        <f t="shared" si="155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56"/>
        <v>0</v>
      </c>
    </row>
    <row r="625" spans="1:36" ht="15.95" hidden="1" customHeight="1" thickTop="1" thickBot="1" x14ac:dyDescent="0.25">
      <c r="A625" s="52" t="s">
        <v>118</v>
      </c>
      <c r="B625" s="103">
        <f t="shared" si="154"/>
        <v>0</v>
      </c>
      <c r="C625" s="103">
        <f t="shared" si="155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56"/>
        <v>0</v>
      </c>
    </row>
    <row r="626" spans="1:36" ht="15.95" hidden="1" customHeight="1" thickTop="1" thickBot="1" x14ac:dyDescent="0.25">
      <c r="A626" s="52" t="s">
        <v>114</v>
      </c>
      <c r="B626" s="103">
        <f t="shared" si="154"/>
        <v>0</v>
      </c>
      <c r="C626" s="103">
        <f t="shared" si="155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56"/>
        <v>0</v>
      </c>
    </row>
    <row r="627" spans="1:36" ht="15.95" hidden="1" customHeight="1" thickTop="1" thickBot="1" x14ac:dyDescent="0.25">
      <c r="A627" s="52" t="s">
        <v>116</v>
      </c>
      <c r="B627" s="103">
        <f t="shared" si="154"/>
        <v>0</v>
      </c>
      <c r="C627" s="103">
        <f t="shared" si="155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56"/>
        <v>0</v>
      </c>
    </row>
    <row r="628" spans="1:36" ht="15.95" hidden="1" customHeight="1" thickTop="1" thickBot="1" x14ac:dyDescent="0.25">
      <c r="A628" s="52" t="s">
        <v>121</v>
      </c>
      <c r="B628" s="103">
        <f t="shared" si="154"/>
        <v>0</v>
      </c>
      <c r="C628" s="103">
        <f t="shared" si="155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56"/>
        <v>0</v>
      </c>
    </row>
    <row r="629" spans="1:36" ht="15.95" hidden="1" customHeight="1" thickTop="1" thickBot="1" x14ac:dyDescent="0.25">
      <c r="A629" s="52" t="s">
        <v>123</v>
      </c>
      <c r="B629" s="103">
        <f t="shared" si="154"/>
        <v>0</v>
      </c>
      <c r="C629" s="103">
        <f t="shared" si="155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56"/>
        <v>0</v>
      </c>
    </row>
    <row r="630" spans="1:36" ht="15.95" hidden="1" customHeight="1" thickTop="1" thickBot="1" x14ac:dyDescent="0.25">
      <c r="A630" s="52" t="s">
        <v>100</v>
      </c>
      <c r="B630" s="103">
        <f t="shared" si="154"/>
        <v>0</v>
      </c>
      <c r="C630" s="103">
        <f t="shared" si="155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56"/>
        <v>0</v>
      </c>
    </row>
    <row r="631" spans="1:36" ht="15.95" hidden="1" customHeight="1" thickTop="1" thickBot="1" x14ac:dyDescent="0.25">
      <c r="A631" s="52" t="s">
        <v>106</v>
      </c>
      <c r="B631" s="103">
        <f t="shared" si="154"/>
        <v>0</v>
      </c>
      <c r="C631" s="103">
        <f t="shared" si="155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5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57">SUM(C594:C631)</f>
        <v>0</v>
      </c>
      <c r="D632" s="66">
        <f t="shared" si="157"/>
        <v>0</v>
      </c>
      <c r="E632" s="66">
        <f t="shared" si="157"/>
        <v>0</v>
      </c>
      <c r="F632" s="66">
        <f t="shared" si="157"/>
        <v>0</v>
      </c>
      <c r="G632" s="66">
        <f t="shared" si="157"/>
        <v>0</v>
      </c>
      <c r="H632" s="66">
        <f t="shared" si="157"/>
        <v>0</v>
      </c>
      <c r="I632" s="66">
        <f t="shared" si="157"/>
        <v>0</v>
      </c>
      <c r="J632" s="66">
        <f t="shared" si="157"/>
        <v>0</v>
      </c>
      <c r="K632" s="66">
        <f t="shared" si="157"/>
        <v>0</v>
      </c>
      <c r="L632" s="66">
        <f t="shared" si="157"/>
        <v>0</v>
      </c>
      <c r="M632" s="66">
        <f t="shared" si="157"/>
        <v>0</v>
      </c>
      <c r="N632" s="66">
        <f t="shared" si="157"/>
        <v>0</v>
      </c>
      <c r="O632" s="66">
        <f t="shared" si="157"/>
        <v>0</v>
      </c>
      <c r="P632" s="66">
        <f t="shared" si="157"/>
        <v>0</v>
      </c>
      <c r="Q632" s="66">
        <f t="shared" si="157"/>
        <v>0</v>
      </c>
      <c r="R632" s="66">
        <f t="shared" si="157"/>
        <v>0</v>
      </c>
      <c r="S632" s="66">
        <f t="shared" si="157"/>
        <v>0</v>
      </c>
      <c r="T632" s="66">
        <f t="shared" si="157"/>
        <v>0</v>
      </c>
      <c r="U632" s="66">
        <f t="shared" si="157"/>
        <v>0</v>
      </c>
      <c r="V632" s="66">
        <f t="shared" si="157"/>
        <v>0</v>
      </c>
      <c r="W632" s="66">
        <f t="shared" si="157"/>
        <v>0</v>
      </c>
      <c r="X632" s="66">
        <f t="shared" si="157"/>
        <v>0</v>
      </c>
      <c r="Y632" s="66">
        <f t="shared" si="157"/>
        <v>0</v>
      </c>
      <c r="Z632" s="66">
        <f t="shared" si="157"/>
        <v>0</v>
      </c>
      <c r="AA632" s="66">
        <f t="shared" si="157"/>
        <v>0</v>
      </c>
      <c r="AB632" s="66">
        <f t="shared" si="157"/>
        <v>0</v>
      </c>
      <c r="AC632" s="66">
        <f t="shared" si="157"/>
        <v>0</v>
      </c>
      <c r="AD632" s="66">
        <f t="shared" si="157"/>
        <v>0</v>
      </c>
      <c r="AE632" s="66">
        <f t="shared" si="157"/>
        <v>0</v>
      </c>
      <c r="AF632" s="66">
        <f t="shared" si="157"/>
        <v>0</v>
      </c>
      <c r="AG632" s="66">
        <f t="shared" si="157"/>
        <v>0</v>
      </c>
      <c r="AH632" s="66">
        <f t="shared" si="157"/>
        <v>0</v>
      </c>
      <c r="AI632" s="66">
        <f t="shared" si="157"/>
        <v>0</v>
      </c>
      <c r="AJ632" s="101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1" t="e">
        <f>(C632/B635*100)</f>
        <v>#DIV/0!</v>
      </c>
      <c r="C634" s="191"/>
      <c r="D634" s="191" t="e">
        <f>(E632/D635*100)</f>
        <v>#DIV/0!</v>
      </c>
      <c r="E634" s="191"/>
      <c r="F634" s="36"/>
      <c r="G634" s="191" t="e">
        <f>(H632/G635*100)</f>
        <v>#DIV/0!</v>
      </c>
      <c r="H634" s="191"/>
      <c r="I634" s="36"/>
      <c r="J634" s="191" t="e">
        <f>(K632/J635*100)</f>
        <v>#DIV/0!</v>
      </c>
      <c r="K634" s="191"/>
      <c r="L634" s="36"/>
      <c r="M634" s="191" t="e">
        <f>(N632/M635*100)</f>
        <v>#DIV/0!</v>
      </c>
      <c r="N634" s="191"/>
      <c r="O634" s="36"/>
      <c r="P634" s="191" t="e">
        <f>(Q632/P635*100)</f>
        <v>#DIV/0!</v>
      </c>
      <c r="Q634" s="191"/>
      <c r="R634" s="36"/>
      <c r="S634" s="191" t="e">
        <f>(T632/S635*100)</f>
        <v>#DIV/0!</v>
      </c>
      <c r="T634" s="191"/>
      <c r="U634" s="36"/>
      <c r="V634" s="191" t="e">
        <f>(W632/V635*100)</f>
        <v>#DIV/0!</v>
      </c>
      <c r="W634" s="191"/>
      <c r="X634" s="36"/>
      <c r="Y634" s="191" t="e">
        <f>(Z632/Y635*100)</f>
        <v>#DIV/0!</v>
      </c>
      <c r="Z634" s="191"/>
      <c r="AA634" s="36"/>
      <c r="AB634" s="191" t="e">
        <f>(AC632/AB635*100)</f>
        <v>#DIV/0!</v>
      </c>
      <c r="AC634" s="191"/>
      <c r="AD634" s="36"/>
      <c r="AE634" s="191" t="e">
        <f>(AF632/AE635*100)</f>
        <v>#DIV/0!</v>
      </c>
      <c r="AF634" s="191"/>
      <c r="AG634" s="36"/>
      <c r="AH634" s="191" t="e">
        <f>(AI632/AH635*100)</f>
        <v>#DIV/0!</v>
      </c>
      <c r="AI634" s="191"/>
      <c r="AJ634" s="36"/>
    </row>
    <row r="635" spans="1:36" hidden="1" x14ac:dyDescent="0.2">
      <c r="A635" s="5" t="s">
        <v>39</v>
      </c>
      <c r="B635" s="195">
        <f>(B632+C632)</f>
        <v>0</v>
      </c>
      <c r="C635" s="194"/>
      <c r="D635" s="195">
        <f>(D632+E632)</f>
        <v>0</v>
      </c>
      <c r="E635" s="194"/>
      <c r="F635" s="37"/>
      <c r="G635" s="195">
        <f>(G632+H632)</f>
        <v>0</v>
      </c>
      <c r="H635" s="194"/>
      <c r="I635" s="37"/>
      <c r="J635" s="195">
        <f>(J632+K632)</f>
        <v>0</v>
      </c>
      <c r="K635" s="194"/>
      <c r="L635" s="37"/>
      <c r="M635" s="195">
        <f>(M632+N632)</f>
        <v>0</v>
      </c>
      <c r="N635" s="194"/>
      <c r="O635" s="37"/>
      <c r="P635" s="195">
        <f>(P632+Q632)</f>
        <v>0</v>
      </c>
      <c r="Q635" s="194"/>
      <c r="R635" s="37"/>
      <c r="S635" s="195">
        <f>(S632+T632)</f>
        <v>0</v>
      </c>
      <c r="T635" s="194"/>
      <c r="U635" s="37"/>
      <c r="V635" s="195">
        <f>(V632+W632)</f>
        <v>0</v>
      </c>
      <c r="W635" s="194"/>
      <c r="X635" s="37"/>
      <c r="Y635" s="195">
        <f>(Y632+Z632)</f>
        <v>0</v>
      </c>
      <c r="Z635" s="194"/>
      <c r="AA635" s="37"/>
      <c r="AB635" s="195">
        <f>(AB632+AC632)</f>
        <v>0</v>
      </c>
      <c r="AC635" s="194"/>
      <c r="AD635" s="37"/>
      <c r="AE635" s="195">
        <f>(AE632+AF632)</f>
        <v>0</v>
      </c>
      <c r="AF635" s="194"/>
      <c r="AG635" s="37"/>
      <c r="AH635" s="195">
        <f>(AH632+AI632)</f>
        <v>0</v>
      </c>
      <c r="AI635" s="194"/>
      <c r="AJ635" s="37"/>
    </row>
    <row r="636" spans="1:36" hidden="1" x14ac:dyDescent="0.2">
      <c r="A636" s="5" t="s">
        <v>40</v>
      </c>
      <c r="B636" s="191" t="e">
        <f>SUM(D636:AI636)</f>
        <v>#DIV/0!</v>
      </c>
      <c r="C636" s="194"/>
      <c r="D636" s="191" t="e">
        <f>(D635/B635*100)</f>
        <v>#DIV/0!</v>
      </c>
      <c r="E636" s="191"/>
      <c r="F636" s="36"/>
      <c r="G636" s="191" t="e">
        <f>(G635/B635*100)</f>
        <v>#DIV/0!</v>
      </c>
      <c r="H636" s="191"/>
      <c r="I636" s="36"/>
      <c r="J636" s="191" t="e">
        <f>(J635/B635*100)</f>
        <v>#DIV/0!</v>
      </c>
      <c r="K636" s="191"/>
      <c r="L636" s="36"/>
      <c r="M636" s="191" t="e">
        <f>(M635/B635*100)</f>
        <v>#DIV/0!</v>
      </c>
      <c r="N636" s="191"/>
      <c r="O636" s="36"/>
      <c r="P636" s="191" t="e">
        <f>(P635/B635*100)</f>
        <v>#DIV/0!</v>
      </c>
      <c r="Q636" s="191"/>
      <c r="R636" s="36"/>
      <c r="S636" s="191" t="e">
        <f>(S635/B635*100)</f>
        <v>#DIV/0!</v>
      </c>
      <c r="T636" s="191"/>
      <c r="U636" s="36"/>
      <c r="V636" s="191" t="e">
        <f>(V635/B635*100)</f>
        <v>#DIV/0!</v>
      </c>
      <c r="W636" s="191"/>
      <c r="X636" s="36"/>
      <c r="Y636" s="191" t="e">
        <f>(Y635/B635*100)</f>
        <v>#DIV/0!</v>
      </c>
      <c r="Z636" s="191"/>
      <c r="AA636" s="36"/>
      <c r="AB636" s="191" t="e">
        <f>(AB635/B635*100)</f>
        <v>#DIV/0!</v>
      </c>
      <c r="AC636" s="191"/>
      <c r="AD636" s="36"/>
      <c r="AE636" s="191" t="e">
        <f>(AE635/B635*100)</f>
        <v>#DIV/0!</v>
      </c>
      <c r="AF636" s="191"/>
      <c r="AG636" s="36"/>
      <c r="AH636" s="191" t="e">
        <f>(AH635/B635*100)</f>
        <v>#DIV/0!</v>
      </c>
      <c r="AI636" s="191"/>
      <c r="AJ636" s="36"/>
    </row>
    <row r="637" spans="1:36" hidden="1" x14ac:dyDescent="0.2">
      <c r="A637" s="111" t="s">
        <v>94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">
      <c r="A646" s="192" t="s">
        <v>56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">
      <c r="A647" s="199" t="s">
        <v>136</v>
      </c>
      <c r="B647" s="198"/>
      <c r="C647" s="198"/>
      <c r="D647" s="198"/>
      <c r="E647" s="198"/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</row>
    <row r="648" spans="1:36" hidden="1" x14ac:dyDescent="0.2">
      <c r="A648" s="192" t="s">
        <v>109</v>
      </c>
      <c r="B648" s="192"/>
      <c r="C648" s="192"/>
      <c r="D648" s="192"/>
      <c r="E648" s="192"/>
      <c r="F648" s="19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  <c r="AA648" s="192"/>
      <c r="AB648" s="192"/>
      <c r="AC648" s="192"/>
      <c r="AD648" s="192"/>
      <c r="AE648" s="192"/>
      <c r="AF648" s="192"/>
      <c r="AG648" s="192"/>
      <c r="AH648" s="192"/>
      <c r="AI648" s="192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0" t="s">
        <v>33</v>
      </c>
      <c r="B651" s="193" t="s">
        <v>0</v>
      </c>
      <c r="C651" s="193"/>
      <c r="D651" s="193" t="s">
        <v>12</v>
      </c>
      <c r="E651" s="193"/>
      <c r="F651" s="158"/>
      <c r="G651" s="193" t="s">
        <v>13</v>
      </c>
      <c r="H651" s="193"/>
      <c r="I651" s="158"/>
      <c r="J651" s="193" t="s">
        <v>14</v>
      </c>
      <c r="K651" s="193"/>
      <c r="L651" s="158"/>
      <c r="M651" s="193" t="s">
        <v>15</v>
      </c>
      <c r="N651" s="193"/>
      <c r="O651" s="158"/>
      <c r="P651" s="193" t="s">
        <v>27</v>
      </c>
      <c r="Q651" s="193"/>
      <c r="R651" s="158"/>
      <c r="S651" s="193" t="s">
        <v>35</v>
      </c>
      <c r="T651" s="193"/>
      <c r="U651" s="158"/>
      <c r="V651" s="193" t="s">
        <v>16</v>
      </c>
      <c r="W651" s="193"/>
      <c r="X651" s="158"/>
      <c r="Y651" s="193" t="s">
        <v>68</v>
      </c>
      <c r="Z651" s="193"/>
      <c r="AA651" s="158"/>
      <c r="AB651" s="193" t="s">
        <v>34</v>
      </c>
      <c r="AC651" s="193"/>
      <c r="AD651" s="158"/>
      <c r="AE651" s="193" t="s">
        <v>17</v>
      </c>
      <c r="AF651" s="193"/>
      <c r="AG651" s="158"/>
      <c r="AH651" s="193" t="s">
        <v>18</v>
      </c>
      <c r="AI651" s="193"/>
      <c r="AJ651" s="74"/>
    </row>
    <row r="652" spans="1:36" ht="25.5" hidden="1" thickTop="1" thickBot="1" x14ac:dyDescent="0.25">
      <c r="A652" s="197"/>
      <c r="B652" s="158" t="s">
        <v>28</v>
      </c>
      <c r="C652" s="158" t="s">
        <v>25</v>
      </c>
      <c r="D652" s="158" t="s">
        <v>28</v>
      </c>
      <c r="E652" s="158" t="s">
        <v>25</v>
      </c>
      <c r="F652" s="158"/>
      <c r="G652" s="158" t="s">
        <v>28</v>
      </c>
      <c r="H652" s="158" t="s">
        <v>25</v>
      </c>
      <c r="I652" s="158"/>
      <c r="J652" s="158" t="s">
        <v>28</v>
      </c>
      <c r="K652" s="158" t="s">
        <v>25</v>
      </c>
      <c r="L652" s="158"/>
      <c r="M652" s="158" t="s">
        <v>28</v>
      </c>
      <c r="N652" s="158" t="s">
        <v>25</v>
      </c>
      <c r="O652" s="158"/>
      <c r="P652" s="158" t="s">
        <v>28</v>
      </c>
      <c r="Q652" s="158" t="s">
        <v>25</v>
      </c>
      <c r="R652" s="158"/>
      <c r="S652" s="158" t="s">
        <v>28</v>
      </c>
      <c r="T652" s="158" t="s">
        <v>25</v>
      </c>
      <c r="U652" s="158"/>
      <c r="V652" s="158" t="s">
        <v>28</v>
      </c>
      <c r="W652" s="158" t="s">
        <v>25</v>
      </c>
      <c r="X652" s="158"/>
      <c r="Y652" s="158" t="s">
        <v>28</v>
      </c>
      <c r="Z652" s="158" t="s">
        <v>25</v>
      </c>
      <c r="AA652" s="158"/>
      <c r="AB652" s="158" t="s">
        <v>28</v>
      </c>
      <c r="AC652" s="158" t="s">
        <v>25</v>
      </c>
      <c r="AD652" s="158"/>
      <c r="AE652" s="158" t="s">
        <v>28</v>
      </c>
      <c r="AF652" s="158" t="s">
        <v>25</v>
      </c>
      <c r="AG652" s="158"/>
      <c r="AH652" s="158" t="s">
        <v>28</v>
      </c>
      <c r="AI652" s="158" t="s">
        <v>25</v>
      </c>
      <c r="AJ652" s="74"/>
    </row>
    <row r="653" spans="1:36" ht="15.95" hidden="1" customHeight="1" thickTop="1" thickBot="1" x14ac:dyDescent="0.25">
      <c r="A653" s="102" t="s">
        <v>87</v>
      </c>
      <c r="B653" s="103">
        <f t="shared" ref="B653:B690" si="158">(D653+G653+J653+M653+P653+S653+V653+Y653+AB653+AE653+AH653)</f>
        <v>0</v>
      </c>
      <c r="C653" s="103">
        <f t="shared" ref="C653:C690" si="159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5.95" hidden="1" customHeight="1" thickTop="1" thickBot="1" x14ac:dyDescent="0.25">
      <c r="A654" s="52" t="s">
        <v>117</v>
      </c>
      <c r="B654" s="103">
        <f t="shared" si="158"/>
        <v>0</v>
      </c>
      <c r="C654" s="103">
        <f t="shared" si="159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60">AH654+AI654</f>
        <v>0</v>
      </c>
    </row>
    <row r="655" spans="1:36" ht="15.95" hidden="1" customHeight="1" thickTop="1" thickBot="1" x14ac:dyDescent="0.25">
      <c r="A655" s="52" t="s">
        <v>96</v>
      </c>
      <c r="B655" s="103">
        <f t="shared" si="158"/>
        <v>0</v>
      </c>
      <c r="C655" s="103">
        <f t="shared" si="159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60"/>
        <v>0</v>
      </c>
    </row>
    <row r="656" spans="1:36" ht="15.95" hidden="1" customHeight="1" thickTop="1" thickBot="1" x14ac:dyDescent="0.25">
      <c r="A656" s="52" t="s">
        <v>93</v>
      </c>
      <c r="B656" s="103">
        <f t="shared" si="158"/>
        <v>0</v>
      </c>
      <c r="C656" s="103">
        <f t="shared" si="159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60"/>
        <v>0</v>
      </c>
    </row>
    <row r="657" spans="1:36" ht="15.95" hidden="1" customHeight="1" thickTop="1" thickBot="1" x14ac:dyDescent="0.25">
      <c r="A657" s="52" t="s">
        <v>88</v>
      </c>
      <c r="B657" s="103">
        <f t="shared" si="158"/>
        <v>0</v>
      </c>
      <c r="C657" s="103">
        <f t="shared" si="159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60"/>
        <v>0</v>
      </c>
    </row>
    <row r="658" spans="1:36" ht="15.95" hidden="1" customHeight="1" thickTop="1" thickBot="1" x14ac:dyDescent="0.25">
      <c r="A658" s="52" t="s">
        <v>125</v>
      </c>
      <c r="B658" s="103">
        <f t="shared" si="158"/>
        <v>0</v>
      </c>
      <c r="C658" s="103">
        <f t="shared" si="159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60"/>
        <v>0</v>
      </c>
    </row>
    <row r="659" spans="1:36" ht="15.95" hidden="1" customHeight="1" thickTop="1" thickBot="1" x14ac:dyDescent="0.25">
      <c r="A659" s="52" t="s">
        <v>90</v>
      </c>
      <c r="B659" s="103">
        <f t="shared" si="158"/>
        <v>0</v>
      </c>
      <c r="C659" s="103">
        <f t="shared" si="159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60"/>
        <v>0</v>
      </c>
    </row>
    <row r="660" spans="1:36" ht="15.95" hidden="1" customHeight="1" thickTop="1" thickBot="1" x14ac:dyDescent="0.25">
      <c r="A660" s="52" t="s">
        <v>122</v>
      </c>
      <c r="B660" s="103">
        <f t="shared" si="158"/>
        <v>0</v>
      </c>
      <c r="C660" s="103">
        <f t="shared" si="159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60"/>
        <v>0</v>
      </c>
    </row>
    <row r="661" spans="1:36" ht="15.95" hidden="1" customHeight="1" thickTop="1" thickBot="1" x14ac:dyDescent="0.25">
      <c r="A661" s="52" t="s">
        <v>78</v>
      </c>
      <c r="B661" s="103">
        <f t="shared" si="158"/>
        <v>0</v>
      </c>
      <c r="C661" s="103">
        <f t="shared" si="159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60"/>
        <v>0</v>
      </c>
    </row>
    <row r="662" spans="1:36" ht="15.95" hidden="1" customHeight="1" thickTop="1" thickBot="1" x14ac:dyDescent="0.25">
      <c r="A662" s="52" t="s">
        <v>92</v>
      </c>
      <c r="B662" s="103">
        <f t="shared" si="158"/>
        <v>0</v>
      </c>
      <c r="C662" s="103">
        <f t="shared" si="159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60"/>
        <v>0</v>
      </c>
    </row>
    <row r="663" spans="1:36" ht="15.95" hidden="1" customHeight="1" thickTop="1" thickBot="1" x14ac:dyDescent="0.25">
      <c r="A663" s="52" t="s">
        <v>95</v>
      </c>
      <c r="B663" s="103">
        <f t="shared" si="158"/>
        <v>0</v>
      </c>
      <c r="C663" s="103">
        <f t="shared" si="159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60"/>
        <v>0</v>
      </c>
    </row>
    <row r="664" spans="1:36" ht="15.95" hidden="1" customHeight="1" thickTop="1" thickBot="1" x14ac:dyDescent="0.25">
      <c r="A664" s="52" t="s">
        <v>83</v>
      </c>
      <c r="B664" s="103">
        <f t="shared" si="158"/>
        <v>0</v>
      </c>
      <c r="C664" s="103">
        <f t="shared" si="159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60"/>
        <v>0</v>
      </c>
    </row>
    <row r="665" spans="1:36" ht="15.95" hidden="1" customHeight="1" thickTop="1" thickBot="1" x14ac:dyDescent="0.25">
      <c r="A665" s="52" t="s">
        <v>124</v>
      </c>
      <c r="B665" s="103">
        <f t="shared" si="158"/>
        <v>0</v>
      </c>
      <c r="C665" s="103">
        <f t="shared" si="159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60"/>
        <v>0</v>
      </c>
    </row>
    <row r="666" spans="1:36" ht="15.95" hidden="1" customHeight="1" thickTop="1" thickBot="1" x14ac:dyDescent="0.25">
      <c r="A666" s="52" t="s">
        <v>81</v>
      </c>
      <c r="B666" s="103">
        <f t="shared" si="158"/>
        <v>0</v>
      </c>
      <c r="C666" s="103">
        <f t="shared" si="159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60"/>
        <v>0</v>
      </c>
    </row>
    <row r="667" spans="1:36" ht="15.95" hidden="1" customHeight="1" thickTop="1" thickBot="1" x14ac:dyDescent="0.25">
      <c r="A667" s="52" t="s">
        <v>80</v>
      </c>
      <c r="B667" s="103">
        <f t="shared" si="158"/>
        <v>0</v>
      </c>
      <c r="C667" s="103">
        <f t="shared" si="159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60"/>
        <v>0</v>
      </c>
    </row>
    <row r="668" spans="1:36" ht="15.95" hidden="1" customHeight="1" thickTop="1" thickBot="1" x14ac:dyDescent="0.25">
      <c r="A668" s="52" t="s">
        <v>103</v>
      </c>
      <c r="B668" s="103">
        <f t="shared" si="158"/>
        <v>0</v>
      </c>
      <c r="C668" s="103">
        <f t="shared" si="159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60"/>
        <v>0</v>
      </c>
    </row>
    <row r="669" spans="1:36" ht="15.95" hidden="1" customHeight="1" thickTop="1" thickBot="1" x14ac:dyDescent="0.25">
      <c r="A669" s="52" t="s">
        <v>79</v>
      </c>
      <c r="B669" s="103">
        <f t="shared" si="158"/>
        <v>0</v>
      </c>
      <c r="C669" s="103">
        <f t="shared" si="159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60"/>
        <v>0</v>
      </c>
    </row>
    <row r="670" spans="1:36" ht="15.95" hidden="1" customHeight="1" thickTop="1" thickBot="1" x14ac:dyDescent="0.25">
      <c r="A670" s="52" t="s">
        <v>84</v>
      </c>
      <c r="B670" s="103">
        <f t="shared" si="158"/>
        <v>0</v>
      </c>
      <c r="C670" s="103">
        <f t="shared" si="159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60"/>
        <v>0</v>
      </c>
    </row>
    <row r="671" spans="1:36" ht="15.95" hidden="1" customHeight="1" thickTop="1" thickBot="1" x14ac:dyDescent="0.25">
      <c r="A671" s="52" t="s">
        <v>97</v>
      </c>
      <c r="B671" s="103">
        <f t="shared" si="158"/>
        <v>0</v>
      </c>
      <c r="C671" s="103">
        <f t="shared" si="159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60"/>
        <v>0</v>
      </c>
    </row>
    <row r="672" spans="1:36" ht="15.95" hidden="1" customHeight="1" thickTop="1" thickBot="1" x14ac:dyDescent="0.25">
      <c r="A672" s="52" t="s">
        <v>89</v>
      </c>
      <c r="B672" s="103">
        <f t="shared" si="158"/>
        <v>0</v>
      </c>
      <c r="C672" s="103">
        <f t="shared" si="159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60"/>
        <v>0</v>
      </c>
    </row>
    <row r="673" spans="1:36" ht="15.95" hidden="1" customHeight="1" thickTop="1" thickBot="1" x14ac:dyDescent="0.25">
      <c r="A673" s="52" t="s">
        <v>98</v>
      </c>
      <c r="B673" s="103">
        <f t="shared" si="158"/>
        <v>0</v>
      </c>
      <c r="C673" s="103">
        <f t="shared" si="159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60"/>
        <v>0</v>
      </c>
    </row>
    <row r="674" spans="1:36" ht="15.95" hidden="1" customHeight="1" thickTop="1" thickBot="1" x14ac:dyDescent="0.25">
      <c r="A674" s="51" t="s">
        <v>111</v>
      </c>
      <c r="B674" s="103">
        <f t="shared" si="158"/>
        <v>0</v>
      </c>
      <c r="C674" s="103">
        <f t="shared" si="159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60"/>
        <v>0</v>
      </c>
    </row>
    <row r="675" spans="1:36" ht="15.95" hidden="1" customHeight="1" thickTop="1" thickBot="1" x14ac:dyDescent="0.25">
      <c r="A675" s="52" t="s">
        <v>102</v>
      </c>
      <c r="B675" s="103">
        <f t="shared" si="158"/>
        <v>0</v>
      </c>
      <c r="C675" s="103">
        <f t="shared" si="159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60"/>
        <v>0</v>
      </c>
    </row>
    <row r="676" spans="1:36" ht="15.95" hidden="1" customHeight="1" thickTop="1" thickBot="1" x14ac:dyDescent="0.25">
      <c r="A676" s="52" t="s">
        <v>82</v>
      </c>
      <c r="B676" s="103">
        <f t="shared" si="158"/>
        <v>0</v>
      </c>
      <c r="C676" s="103">
        <f t="shared" si="159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60"/>
        <v>0</v>
      </c>
    </row>
    <row r="677" spans="1:36" ht="15.95" hidden="1" customHeight="1" thickTop="1" thickBot="1" x14ac:dyDescent="0.25">
      <c r="A677" s="52" t="s">
        <v>101</v>
      </c>
      <c r="B677" s="103">
        <f t="shared" si="158"/>
        <v>0</v>
      </c>
      <c r="C677" s="103">
        <f t="shared" si="159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60"/>
        <v>0</v>
      </c>
    </row>
    <row r="678" spans="1:36" ht="15.95" hidden="1" customHeight="1" thickTop="1" thickBot="1" x14ac:dyDescent="0.25">
      <c r="A678" s="52" t="s">
        <v>110</v>
      </c>
      <c r="B678" s="103">
        <f t="shared" si="158"/>
        <v>0</v>
      </c>
      <c r="C678" s="103">
        <f t="shared" si="159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60"/>
        <v>0</v>
      </c>
    </row>
    <row r="679" spans="1:36" ht="15.95" hidden="1" customHeight="1" thickTop="1" thickBot="1" x14ac:dyDescent="0.25">
      <c r="A679" s="52" t="s">
        <v>112</v>
      </c>
      <c r="B679" s="103">
        <f t="shared" si="158"/>
        <v>0</v>
      </c>
      <c r="C679" s="103">
        <f t="shared" si="159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60"/>
        <v>0</v>
      </c>
    </row>
    <row r="680" spans="1:36" ht="15.95" hidden="1" customHeight="1" thickTop="1" thickBot="1" x14ac:dyDescent="0.25">
      <c r="A680" s="52" t="s">
        <v>115</v>
      </c>
      <c r="B680" s="103">
        <f t="shared" si="158"/>
        <v>0</v>
      </c>
      <c r="C680" s="103">
        <f t="shared" si="159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60"/>
        <v>0</v>
      </c>
    </row>
    <row r="681" spans="1:36" ht="15.95" hidden="1" customHeight="1" thickTop="1" thickBot="1" x14ac:dyDescent="0.25">
      <c r="A681" s="52" t="s">
        <v>119</v>
      </c>
      <c r="B681" s="103">
        <f t="shared" si="158"/>
        <v>0</v>
      </c>
      <c r="C681" s="103">
        <f t="shared" si="159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60"/>
        <v>0</v>
      </c>
    </row>
    <row r="682" spans="1:36" s="45" customFormat="1" ht="15.95" hidden="1" customHeight="1" thickTop="1" thickBot="1" x14ac:dyDescent="0.25">
      <c r="A682" s="52" t="s">
        <v>99</v>
      </c>
      <c r="B682" s="105">
        <f t="shared" si="158"/>
        <v>0</v>
      </c>
      <c r="C682" s="105">
        <f t="shared" si="159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60"/>
        <v>0</v>
      </c>
    </row>
    <row r="683" spans="1:36" ht="15.95" hidden="1" customHeight="1" thickTop="1" thickBot="1" x14ac:dyDescent="0.25">
      <c r="A683" s="51" t="s">
        <v>105</v>
      </c>
      <c r="B683" s="103">
        <f t="shared" si="158"/>
        <v>0</v>
      </c>
      <c r="C683" s="103">
        <f t="shared" si="159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60"/>
        <v>0</v>
      </c>
    </row>
    <row r="684" spans="1:36" s="45" customFormat="1" ht="15.95" hidden="1" customHeight="1" thickTop="1" thickBot="1" x14ac:dyDescent="0.25">
      <c r="A684" s="52" t="s">
        <v>118</v>
      </c>
      <c r="B684" s="105">
        <f t="shared" si="158"/>
        <v>0</v>
      </c>
      <c r="C684" s="105">
        <f t="shared" si="159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60"/>
        <v>0</v>
      </c>
    </row>
    <row r="685" spans="1:36" ht="15.95" hidden="1" customHeight="1" thickTop="1" thickBot="1" x14ac:dyDescent="0.25">
      <c r="A685" s="52" t="s">
        <v>114</v>
      </c>
      <c r="B685" s="103">
        <f t="shared" si="158"/>
        <v>0</v>
      </c>
      <c r="C685" s="103">
        <f t="shared" si="159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60"/>
        <v>0</v>
      </c>
    </row>
    <row r="686" spans="1:36" ht="15.95" hidden="1" customHeight="1" thickTop="1" thickBot="1" x14ac:dyDescent="0.25">
      <c r="A686" s="52" t="s">
        <v>116</v>
      </c>
      <c r="B686" s="103">
        <f t="shared" si="158"/>
        <v>0</v>
      </c>
      <c r="C686" s="103">
        <f t="shared" si="159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60"/>
        <v>0</v>
      </c>
    </row>
    <row r="687" spans="1:36" s="45" customFormat="1" ht="15.95" hidden="1" customHeight="1" thickTop="1" thickBot="1" x14ac:dyDescent="0.25">
      <c r="A687" s="52" t="s">
        <v>121</v>
      </c>
      <c r="B687" s="105">
        <f t="shared" si="158"/>
        <v>0</v>
      </c>
      <c r="C687" s="105">
        <f t="shared" si="159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60"/>
        <v>0</v>
      </c>
    </row>
    <row r="688" spans="1:36" s="45" customFormat="1" ht="15.95" hidden="1" customHeight="1" thickTop="1" thickBot="1" x14ac:dyDescent="0.25">
      <c r="A688" s="52" t="s">
        <v>123</v>
      </c>
      <c r="B688" s="105">
        <f t="shared" si="158"/>
        <v>0</v>
      </c>
      <c r="C688" s="105">
        <f t="shared" si="159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60"/>
        <v>0</v>
      </c>
    </row>
    <row r="689" spans="1:36" ht="15.95" hidden="1" customHeight="1" thickTop="1" thickBot="1" x14ac:dyDescent="0.25">
      <c r="A689" s="52" t="s">
        <v>100</v>
      </c>
      <c r="B689" s="103">
        <f t="shared" si="158"/>
        <v>0</v>
      </c>
      <c r="C689" s="103">
        <f t="shared" si="159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60"/>
        <v>0</v>
      </c>
    </row>
    <row r="690" spans="1:36" ht="15.95" hidden="1" customHeight="1" thickTop="1" thickBot="1" x14ac:dyDescent="0.25">
      <c r="A690" s="52" t="s">
        <v>106</v>
      </c>
      <c r="B690" s="103">
        <f t="shared" si="158"/>
        <v>0</v>
      </c>
      <c r="C690" s="103">
        <f t="shared" si="159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6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61">SUM(C653:C690)</f>
        <v>0</v>
      </c>
      <c r="D691" s="66">
        <f t="shared" si="161"/>
        <v>0</v>
      </c>
      <c r="E691" s="66">
        <f t="shared" si="161"/>
        <v>0</v>
      </c>
      <c r="F691" s="66">
        <f t="shared" si="161"/>
        <v>0</v>
      </c>
      <c r="G691" s="66">
        <f t="shared" si="161"/>
        <v>0</v>
      </c>
      <c r="H691" s="66">
        <f t="shared" si="161"/>
        <v>0</v>
      </c>
      <c r="I691" s="66">
        <f t="shared" si="161"/>
        <v>0</v>
      </c>
      <c r="J691" s="66">
        <f t="shared" si="161"/>
        <v>0</v>
      </c>
      <c r="K691" s="66">
        <f t="shared" si="161"/>
        <v>0</v>
      </c>
      <c r="L691" s="66">
        <f t="shared" si="161"/>
        <v>0</v>
      </c>
      <c r="M691" s="66">
        <f t="shared" si="161"/>
        <v>0</v>
      </c>
      <c r="N691" s="66">
        <f t="shared" si="161"/>
        <v>0</v>
      </c>
      <c r="O691" s="66">
        <f t="shared" si="161"/>
        <v>0</v>
      </c>
      <c r="P691" s="66">
        <f t="shared" si="161"/>
        <v>0</v>
      </c>
      <c r="Q691" s="66">
        <f t="shared" si="161"/>
        <v>0</v>
      </c>
      <c r="R691" s="66">
        <f t="shared" si="161"/>
        <v>0</v>
      </c>
      <c r="S691" s="66">
        <f t="shared" si="161"/>
        <v>0</v>
      </c>
      <c r="T691" s="66">
        <f t="shared" si="161"/>
        <v>0</v>
      </c>
      <c r="U691" s="66">
        <f t="shared" si="161"/>
        <v>0</v>
      </c>
      <c r="V691" s="66">
        <f t="shared" si="161"/>
        <v>0</v>
      </c>
      <c r="W691" s="66">
        <f t="shared" si="161"/>
        <v>0</v>
      </c>
      <c r="X691" s="66">
        <f t="shared" si="161"/>
        <v>0</v>
      </c>
      <c r="Y691" s="66">
        <f t="shared" si="161"/>
        <v>0</v>
      </c>
      <c r="Z691" s="66">
        <f t="shared" si="161"/>
        <v>0</v>
      </c>
      <c r="AA691" s="66">
        <f t="shared" si="161"/>
        <v>0</v>
      </c>
      <c r="AB691" s="66">
        <f t="shared" si="161"/>
        <v>0</v>
      </c>
      <c r="AC691" s="66">
        <f t="shared" si="161"/>
        <v>0</v>
      </c>
      <c r="AD691" s="66">
        <f t="shared" si="161"/>
        <v>0</v>
      </c>
      <c r="AE691" s="66">
        <f t="shared" si="161"/>
        <v>0</v>
      </c>
      <c r="AF691" s="66">
        <f t="shared" si="161"/>
        <v>0</v>
      </c>
      <c r="AG691" s="66">
        <f t="shared" si="161"/>
        <v>0</v>
      </c>
      <c r="AH691" s="66">
        <f t="shared" si="161"/>
        <v>0</v>
      </c>
      <c r="AI691" s="66">
        <f t="shared" si="161"/>
        <v>0</v>
      </c>
      <c r="AJ691" s="101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1" t="e">
        <f>(C691/B694*100)</f>
        <v>#DIV/0!</v>
      </c>
      <c r="C693" s="191"/>
      <c r="D693" s="191" t="e">
        <f>(E691/D694*100)</f>
        <v>#DIV/0!</v>
      </c>
      <c r="E693" s="191"/>
      <c r="F693" s="36"/>
      <c r="G693" s="191" t="e">
        <f>(H691/G694*100)</f>
        <v>#DIV/0!</v>
      </c>
      <c r="H693" s="191"/>
      <c r="I693" s="36"/>
      <c r="J693" s="191" t="e">
        <f>(K691/J694*100)</f>
        <v>#DIV/0!</v>
      </c>
      <c r="K693" s="191"/>
      <c r="L693" s="36"/>
      <c r="M693" s="191" t="e">
        <f>(N691/M694*100)</f>
        <v>#DIV/0!</v>
      </c>
      <c r="N693" s="191"/>
      <c r="O693" s="36"/>
      <c r="P693" s="191" t="e">
        <f>(Q691/P694*100)</f>
        <v>#DIV/0!</v>
      </c>
      <c r="Q693" s="191"/>
      <c r="R693" s="36"/>
      <c r="S693" s="191" t="e">
        <f>(T691/S694*100)</f>
        <v>#DIV/0!</v>
      </c>
      <c r="T693" s="191"/>
      <c r="U693" s="36"/>
      <c r="V693" s="191" t="e">
        <f>(W691/V694*100)</f>
        <v>#DIV/0!</v>
      </c>
      <c r="W693" s="191"/>
      <c r="X693" s="36"/>
      <c r="Y693" s="191" t="e">
        <f>(Z691/Y694*100)</f>
        <v>#DIV/0!</v>
      </c>
      <c r="Z693" s="191"/>
      <c r="AA693" s="36"/>
      <c r="AB693" s="191" t="e">
        <f>(AC691/AB694*100)</f>
        <v>#DIV/0!</v>
      </c>
      <c r="AC693" s="191"/>
      <c r="AD693" s="36"/>
      <c r="AE693" s="191" t="e">
        <f>(AF691/AE694*100)</f>
        <v>#DIV/0!</v>
      </c>
      <c r="AF693" s="191"/>
      <c r="AG693" s="36"/>
      <c r="AH693" s="191" t="e">
        <f>(AI691/AH694*100)</f>
        <v>#DIV/0!</v>
      </c>
      <c r="AI693" s="191"/>
      <c r="AJ693" s="36"/>
    </row>
    <row r="694" spans="1:36" hidden="1" x14ac:dyDescent="0.2">
      <c r="A694" s="5" t="s">
        <v>39</v>
      </c>
      <c r="B694" s="195">
        <f>(B691+C691)</f>
        <v>0</v>
      </c>
      <c r="C694" s="194"/>
      <c r="D694" s="195">
        <f>(D691+E691)</f>
        <v>0</v>
      </c>
      <c r="E694" s="194"/>
      <c r="F694" s="37"/>
      <c r="G694" s="195">
        <f>(G691+H691)</f>
        <v>0</v>
      </c>
      <c r="H694" s="194"/>
      <c r="I694" s="37"/>
      <c r="J694" s="195">
        <f>(J691+K691)</f>
        <v>0</v>
      </c>
      <c r="K694" s="194"/>
      <c r="L694" s="37"/>
      <c r="M694" s="195">
        <f>(M691+N691)</f>
        <v>0</v>
      </c>
      <c r="N694" s="194"/>
      <c r="O694" s="37"/>
      <c r="P694" s="195">
        <f>(P691+Q691)</f>
        <v>0</v>
      </c>
      <c r="Q694" s="194"/>
      <c r="R694" s="37"/>
      <c r="S694" s="195">
        <f>(S691+T691)</f>
        <v>0</v>
      </c>
      <c r="T694" s="194"/>
      <c r="U694" s="37"/>
      <c r="V694" s="195">
        <f>(V691+W691)</f>
        <v>0</v>
      </c>
      <c r="W694" s="194"/>
      <c r="X694" s="37"/>
      <c r="Y694" s="195">
        <f>(Y691+Z691)</f>
        <v>0</v>
      </c>
      <c r="Z694" s="194"/>
      <c r="AA694" s="37"/>
      <c r="AB694" s="195">
        <f>(AB691+AC691)</f>
        <v>0</v>
      </c>
      <c r="AC694" s="194"/>
      <c r="AD694" s="37"/>
      <c r="AE694" s="195">
        <f>(AE691+AF691)</f>
        <v>0</v>
      </c>
      <c r="AF694" s="194"/>
      <c r="AG694" s="37"/>
      <c r="AH694" s="195">
        <f>(AH691+AI691)</f>
        <v>0</v>
      </c>
      <c r="AI694" s="194"/>
      <c r="AJ694" s="37"/>
    </row>
    <row r="695" spans="1:36" hidden="1" x14ac:dyDescent="0.2">
      <c r="A695" s="5" t="s">
        <v>40</v>
      </c>
      <c r="B695" s="191" t="e">
        <f>SUM(D695:AI695)</f>
        <v>#DIV/0!</v>
      </c>
      <c r="C695" s="194"/>
      <c r="D695" s="191" t="e">
        <f>(D694/B694*100)</f>
        <v>#DIV/0!</v>
      </c>
      <c r="E695" s="191"/>
      <c r="F695" s="36"/>
      <c r="G695" s="191" t="e">
        <f>(G694/B694*100)</f>
        <v>#DIV/0!</v>
      </c>
      <c r="H695" s="191"/>
      <c r="I695" s="36"/>
      <c r="J695" s="191" t="e">
        <f>(J694/B694*100)</f>
        <v>#DIV/0!</v>
      </c>
      <c r="K695" s="191"/>
      <c r="L695" s="36"/>
      <c r="M695" s="191" t="e">
        <f>(M694/B694*100)</f>
        <v>#DIV/0!</v>
      </c>
      <c r="N695" s="191"/>
      <c r="O695" s="36"/>
      <c r="P695" s="191" t="e">
        <f>(P694/B694*100)</f>
        <v>#DIV/0!</v>
      </c>
      <c r="Q695" s="191"/>
      <c r="R695" s="36"/>
      <c r="S695" s="191" t="e">
        <f>(S694/B694*100)</f>
        <v>#DIV/0!</v>
      </c>
      <c r="T695" s="191"/>
      <c r="U695" s="36"/>
      <c r="V695" s="191" t="e">
        <f>(V694/B694*100)</f>
        <v>#DIV/0!</v>
      </c>
      <c r="W695" s="191"/>
      <c r="X695" s="36"/>
      <c r="Y695" s="191" t="e">
        <f>(Y694/B694*100)</f>
        <v>#DIV/0!</v>
      </c>
      <c r="Z695" s="191"/>
      <c r="AA695" s="36"/>
      <c r="AB695" s="191" t="e">
        <f>(AB694/B694*100)</f>
        <v>#DIV/0!</v>
      </c>
      <c r="AC695" s="191"/>
      <c r="AD695" s="36"/>
      <c r="AE695" s="191" t="e">
        <f>(AE694/B694*100)</f>
        <v>#DIV/0!</v>
      </c>
      <c r="AF695" s="191"/>
      <c r="AG695" s="36"/>
      <c r="AH695" s="191" t="e">
        <f>(AH694/B694*100)</f>
        <v>#DIV/0!</v>
      </c>
      <c r="AI695" s="191"/>
      <c r="AJ695" s="36"/>
    </row>
    <row r="696" spans="1:36" hidden="1" x14ac:dyDescent="0.2">
      <c r="A696" s="111" t="s">
        <v>94</v>
      </c>
    </row>
    <row r="697" spans="1:36" ht="14.25" hidden="1" x14ac:dyDescent="0.2">
      <c r="A697" s="179"/>
    </row>
    <row r="698" spans="1:36" hidden="1" x14ac:dyDescent="0.2">
      <c r="A698" s="111"/>
    </row>
    <row r="699" spans="1:36" hidden="1" x14ac:dyDescent="0.2">
      <c r="A699" s="111"/>
    </row>
    <row r="700" spans="1:36" hidden="1" x14ac:dyDescent="0.2">
      <c r="A700" s="111"/>
    </row>
    <row r="701" spans="1:36" hidden="1" x14ac:dyDescent="0.2">
      <c r="A701" s="111"/>
    </row>
    <row r="702" spans="1:36" hidden="1" x14ac:dyDescent="0.2">
      <c r="A702" s="111"/>
    </row>
    <row r="703" spans="1:36" hidden="1" x14ac:dyDescent="0.2">
      <c r="A703" s="111"/>
    </row>
    <row r="704" spans="1:36" ht="20.25" hidden="1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">
      <c r="A705" s="192" t="s">
        <v>56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">
      <c r="A706" s="199" t="s">
        <v>137</v>
      </c>
      <c r="B706" s="198"/>
      <c r="C706" s="198"/>
      <c r="D706" s="198"/>
      <c r="E706" s="198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</row>
    <row r="707" spans="1:36" hidden="1" x14ac:dyDescent="0.2">
      <c r="A707" s="192" t="s">
        <v>109</v>
      </c>
      <c r="B707" s="192"/>
      <c r="C707" s="192"/>
      <c r="D707" s="192"/>
      <c r="E707" s="192"/>
      <c r="F707" s="19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  <c r="Z707" s="192"/>
      <c r="AA707" s="192"/>
      <c r="AB707" s="192"/>
      <c r="AC707" s="192"/>
      <c r="AD707" s="192"/>
      <c r="AE707" s="192"/>
      <c r="AF707" s="192"/>
      <c r="AG707" s="192"/>
      <c r="AH707" s="192"/>
      <c r="AI707" s="192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0" t="s">
        <v>33</v>
      </c>
      <c r="B710" s="193" t="s">
        <v>0</v>
      </c>
      <c r="C710" s="193"/>
      <c r="D710" s="193" t="s">
        <v>12</v>
      </c>
      <c r="E710" s="193"/>
      <c r="F710" s="158"/>
      <c r="G710" s="193" t="s">
        <v>13</v>
      </c>
      <c r="H710" s="193"/>
      <c r="I710" s="158"/>
      <c r="J710" s="193" t="s">
        <v>14</v>
      </c>
      <c r="K710" s="193"/>
      <c r="L710" s="158"/>
      <c r="M710" s="193" t="s">
        <v>15</v>
      </c>
      <c r="N710" s="193"/>
      <c r="O710" s="158"/>
      <c r="P710" s="193" t="s">
        <v>27</v>
      </c>
      <c r="Q710" s="193"/>
      <c r="R710" s="158"/>
      <c r="S710" s="193" t="s">
        <v>35</v>
      </c>
      <c r="T710" s="193"/>
      <c r="U710" s="158"/>
      <c r="V710" s="193" t="s">
        <v>16</v>
      </c>
      <c r="W710" s="193"/>
      <c r="X710" s="158"/>
      <c r="Y710" s="193" t="s">
        <v>68</v>
      </c>
      <c r="Z710" s="193"/>
      <c r="AA710" s="158"/>
      <c r="AB710" s="193" t="s">
        <v>34</v>
      </c>
      <c r="AC710" s="193"/>
      <c r="AD710" s="158"/>
      <c r="AE710" s="193" t="s">
        <v>17</v>
      </c>
      <c r="AF710" s="193"/>
      <c r="AG710" s="158"/>
      <c r="AH710" s="193" t="s">
        <v>18</v>
      </c>
      <c r="AI710" s="193"/>
      <c r="AJ710" s="74"/>
    </row>
    <row r="711" spans="1:36" ht="25.5" hidden="1" thickTop="1" thickBot="1" x14ac:dyDescent="0.25">
      <c r="A711" s="197"/>
      <c r="B711" s="158" t="s">
        <v>28</v>
      </c>
      <c r="C711" s="158" t="s">
        <v>25</v>
      </c>
      <c r="D711" s="158" t="s">
        <v>28</v>
      </c>
      <c r="E711" s="158" t="s">
        <v>25</v>
      </c>
      <c r="F711" s="158"/>
      <c r="G711" s="158" t="s">
        <v>28</v>
      </c>
      <c r="H711" s="158" t="s">
        <v>25</v>
      </c>
      <c r="I711" s="158"/>
      <c r="J711" s="158" t="s">
        <v>28</v>
      </c>
      <c r="K711" s="158" t="s">
        <v>25</v>
      </c>
      <c r="L711" s="158"/>
      <c r="M711" s="158" t="s">
        <v>28</v>
      </c>
      <c r="N711" s="158" t="s">
        <v>25</v>
      </c>
      <c r="O711" s="158"/>
      <c r="P711" s="158" t="s">
        <v>28</v>
      </c>
      <c r="Q711" s="158" t="s">
        <v>25</v>
      </c>
      <c r="R711" s="158"/>
      <c r="S711" s="158" t="s">
        <v>28</v>
      </c>
      <c r="T711" s="158" t="s">
        <v>25</v>
      </c>
      <c r="U711" s="158"/>
      <c r="V711" s="158" t="s">
        <v>28</v>
      </c>
      <c r="W711" s="158" t="s">
        <v>25</v>
      </c>
      <c r="X711" s="158"/>
      <c r="Y711" s="158" t="s">
        <v>28</v>
      </c>
      <c r="Z711" s="158" t="s">
        <v>25</v>
      </c>
      <c r="AA711" s="158"/>
      <c r="AB711" s="158" t="s">
        <v>28</v>
      </c>
      <c r="AC711" s="158" t="s">
        <v>25</v>
      </c>
      <c r="AD711" s="158"/>
      <c r="AE711" s="158" t="s">
        <v>28</v>
      </c>
      <c r="AF711" s="158" t="s">
        <v>25</v>
      </c>
      <c r="AG711" s="158"/>
      <c r="AH711" s="158" t="s">
        <v>28</v>
      </c>
      <c r="AI711" s="158" t="s">
        <v>25</v>
      </c>
      <c r="AJ711" s="74"/>
    </row>
    <row r="712" spans="1:36" s="156" customFormat="1" ht="15.95" hidden="1" customHeight="1" thickTop="1" thickBot="1" x14ac:dyDescent="0.25">
      <c r="A712" s="102" t="s">
        <v>87</v>
      </c>
      <c r="B712" s="105">
        <f t="shared" ref="B712:B747" si="162">(D712+G712+J712+M712+P712+S712+V712+Y712+AB712+AE712+AH712)</f>
        <v>0</v>
      </c>
      <c r="C712" s="105">
        <f t="shared" ref="C712:C747" si="163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5">
        <f>AH712+AI712</f>
        <v>0</v>
      </c>
    </row>
    <row r="713" spans="1:36" s="45" customFormat="1" ht="15.95" hidden="1" customHeight="1" thickTop="1" thickBot="1" x14ac:dyDescent="0.25">
      <c r="A713" s="52" t="s">
        <v>117</v>
      </c>
      <c r="B713" s="105">
        <f t="shared" si="162"/>
        <v>0</v>
      </c>
      <c r="C713" s="105">
        <f t="shared" si="163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64">AH713+AI713</f>
        <v>0</v>
      </c>
    </row>
    <row r="714" spans="1:36" s="45" customFormat="1" ht="15.95" hidden="1" customHeight="1" thickTop="1" thickBot="1" x14ac:dyDescent="0.25">
      <c r="A714" s="52" t="s">
        <v>96</v>
      </c>
      <c r="B714" s="105">
        <f t="shared" si="162"/>
        <v>0</v>
      </c>
      <c r="C714" s="105">
        <f t="shared" si="163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64"/>
        <v>0</v>
      </c>
    </row>
    <row r="715" spans="1:36" s="45" customFormat="1" ht="15.95" hidden="1" customHeight="1" thickTop="1" thickBot="1" x14ac:dyDescent="0.25">
      <c r="A715" s="52" t="s">
        <v>93</v>
      </c>
      <c r="B715" s="105">
        <f t="shared" si="162"/>
        <v>0</v>
      </c>
      <c r="C715" s="105">
        <f t="shared" si="163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64"/>
        <v>0</v>
      </c>
    </row>
    <row r="716" spans="1:36" s="45" customFormat="1" ht="15.95" hidden="1" customHeight="1" thickTop="1" thickBot="1" x14ac:dyDescent="0.25">
      <c r="A716" s="52" t="s">
        <v>88</v>
      </c>
      <c r="B716" s="105">
        <f t="shared" si="162"/>
        <v>0</v>
      </c>
      <c r="C716" s="105">
        <f t="shared" si="163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64"/>
        <v>0</v>
      </c>
    </row>
    <row r="717" spans="1:36" ht="15.95" hidden="1" customHeight="1" thickTop="1" thickBot="1" x14ac:dyDescent="0.25">
      <c r="A717" s="52" t="s">
        <v>125</v>
      </c>
      <c r="B717" s="103">
        <f t="shared" si="162"/>
        <v>0</v>
      </c>
      <c r="C717" s="103">
        <f t="shared" si="163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64"/>
        <v>0</v>
      </c>
    </row>
    <row r="718" spans="1:36" s="45" customFormat="1" ht="15.95" hidden="1" customHeight="1" thickTop="1" thickBot="1" x14ac:dyDescent="0.25">
      <c r="A718" s="52" t="s">
        <v>90</v>
      </c>
      <c r="B718" s="105">
        <f t="shared" si="162"/>
        <v>0</v>
      </c>
      <c r="C718" s="105">
        <f t="shared" si="163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64"/>
        <v>0</v>
      </c>
    </row>
    <row r="719" spans="1:36" s="45" customFormat="1" ht="15.95" hidden="1" customHeight="1" thickTop="1" thickBot="1" x14ac:dyDescent="0.25">
      <c r="A719" s="52" t="s">
        <v>122</v>
      </c>
      <c r="B719" s="105">
        <f t="shared" si="162"/>
        <v>0</v>
      </c>
      <c r="C719" s="105">
        <f t="shared" si="163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3"/>
      <c r="AJ719" s="100">
        <f t="shared" si="164"/>
        <v>0</v>
      </c>
    </row>
    <row r="720" spans="1:36" s="45" customFormat="1" ht="15.95" hidden="1" customHeight="1" thickTop="1" thickBot="1" x14ac:dyDescent="0.25">
      <c r="A720" s="52" t="s">
        <v>78</v>
      </c>
      <c r="B720" s="105">
        <f t="shared" si="162"/>
        <v>0</v>
      </c>
      <c r="C720" s="105">
        <f t="shared" si="163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64"/>
        <v>0</v>
      </c>
    </row>
    <row r="721" spans="1:36" s="45" customFormat="1" ht="15.95" hidden="1" customHeight="1" thickTop="1" thickBot="1" x14ac:dyDescent="0.25">
      <c r="A721" s="52" t="s">
        <v>92</v>
      </c>
      <c r="B721" s="105">
        <f t="shared" si="162"/>
        <v>0</v>
      </c>
      <c r="C721" s="105">
        <f t="shared" si="163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64"/>
        <v>0</v>
      </c>
    </row>
    <row r="722" spans="1:36" s="45" customFormat="1" ht="15.95" hidden="1" customHeight="1" thickTop="1" thickBot="1" x14ac:dyDescent="0.25">
      <c r="A722" s="52" t="s">
        <v>95</v>
      </c>
      <c r="B722" s="105">
        <f t="shared" si="162"/>
        <v>0</v>
      </c>
      <c r="C722" s="105">
        <f t="shared" si="163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64"/>
        <v>0</v>
      </c>
    </row>
    <row r="723" spans="1:36" s="45" customFormat="1" ht="15.95" hidden="1" customHeight="1" thickTop="1" thickBot="1" x14ac:dyDescent="0.25">
      <c r="A723" s="52" t="s">
        <v>83</v>
      </c>
      <c r="B723" s="105">
        <f t="shared" si="162"/>
        <v>0</v>
      </c>
      <c r="C723" s="105">
        <f t="shared" si="163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64"/>
        <v>0</v>
      </c>
    </row>
    <row r="724" spans="1:36" s="45" customFormat="1" ht="15.95" hidden="1" customHeight="1" thickTop="1" thickBot="1" x14ac:dyDescent="0.25">
      <c r="A724" s="52" t="s">
        <v>124</v>
      </c>
      <c r="B724" s="105">
        <f t="shared" si="162"/>
        <v>0</v>
      </c>
      <c r="C724" s="105">
        <f t="shared" si="163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64"/>
        <v>0</v>
      </c>
    </row>
    <row r="725" spans="1:36" s="45" customFormat="1" ht="15.95" hidden="1" customHeight="1" thickTop="1" thickBot="1" x14ac:dyDescent="0.25">
      <c r="A725" s="52" t="s">
        <v>81</v>
      </c>
      <c r="B725" s="105">
        <f t="shared" si="162"/>
        <v>0</v>
      </c>
      <c r="C725" s="105">
        <f t="shared" si="163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64"/>
        <v>0</v>
      </c>
    </row>
    <row r="726" spans="1:36" s="45" customFormat="1" ht="15.95" hidden="1" customHeight="1" thickTop="1" thickBot="1" x14ac:dyDescent="0.25">
      <c r="A726" s="52" t="s">
        <v>80</v>
      </c>
      <c r="B726" s="105">
        <f t="shared" si="162"/>
        <v>0</v>
      </c>
      <c r="C726" s="105">
        <f t="shared" si="163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64"/>
        <v>0</v>
      </c>
    </row>
    <row r="727" spans="1:36" s="45" customFormat="1" ht="15.95" hidden="1" customHeight="1" thickTop="1" thickBot="1" x14ac:dyDescent="0.25">
      <c r="A727" s="52" t="s">
        <v>103</v>
      </c>
      <c r="B727" s="105">
        <f t="shared" si="162"/>
        <v>0</v>
      </c>
      <c r="C727" s="105">
        <f t="shared" si="163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64"/>
        <v>0</v>
      </c>
    </row>
    <row r="728" spans="1:36" ht="15.95" hidden="1" customHeight="1" thickTop="1" thickBot="1" x14ac:dyDescent="0.25">
      <c r="A728" s="52" t="s">
        <v>79</v>
      </c>
      <c r="B728" s="103">
        <f t="shared" si="162"/>
        <v>0</v>
      </c>
      <c r="C728" s="103">
        <f t="shared" si="163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64"/>
        <v>0</v>
      </c>
    </row>
    <row r="729" spans="1:36" s="45" customFormat="1" ht="15.95" hidden="1" customHeight="1" thickTop="1" thickBot="1" x14ac:dyDescent="0.25">
      <c r="A729" s="52" t="s">
        <v>84</v>
      </c>
      <c r="B729" s="105">
        <f t="shared" si="162"/>
        <v>0</v>
      </c>
      <c r="C729" s="105">
        <f t="shared" si="163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64"/>
        <v>0</v>
      </c>
    </row>
    <row r="730" spans="1:36" s="45" customFormat="1" ht="15.95" hidden="1" customHeight="1" thickTop="1" thickBot="1" x14ac:dyDescent="0.25">
      <c r="A730" s="52" t="s">
        <v>97</v>
      </c>
      <c r="B730" s="105">
        <f t="shared" si="162"/>
        <v>0</v>
      </c>
      <c r="C730" s="105">
        <f t="shared" si="163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64"/>
        <v>0</v>
      </c>
    </row>
    <row r="731" spans="1:36" s="45" customFormat="1" ht="15.95" hidden="1" customHeight="1" thickTop="1" thickBot="1" x14ac:dyDescent="0.25">
      <c r="A731" s="52" t="s">
        <v>89</v>
      </c>
      <c r="B731" s="105">
        <f t="shared" si="162"/>
        <v>0</v>
      </c>
      <c r="C731" s="105">
        <f t="shared" si="163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64"/>
        <v>0</v>
      </c>
    </row>
    <row r="732" spans="1:36" s="45" customFormat="1" ht="15.95" hidden="1" customHeight="1" thickTop="1" thickBot="1" x14ac:dyDescent="0.25">
      <c r="A732" s="52" t="s">
        <v>98</v>
      </c>
      <c r="B732" s="105">
        <f t="shared" si="162"/>
        <v>0</v>
      </c>
      <c r="C732" s="105">
        <f t="shared" si="163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64"/>
        <v>0</v>
      </c>
    </row>
    <row r="733" spans="1:36" s="45" customFormat="1" ht="15.95" hidden="1" customHeight="1" thickTop="1" thickBot="1" x14ac:dyDescent="0.25">
      <c r="A733" s="51" t="s">
        <v>111</v>
      </c>
      <c r="B733" s="105">
        <f t="shared" si="162"/>
        <v>0</v>
      </c>
      <c r="C733" s="105">
        <f t="shared" si="163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64"/>
        <v>0</v>
      </c>
    </row>
    <row r="734" spans="1:36" s="45" customFormat="1" ht="15.95" hidden="1" customHeight="1" thickTop="1" thickBot="1" x14ac:dyDescent="0.25">
      <c r="A734" s="52" t="s">
        <v>102</v>
      </c>
      <c r="B734" s="105">
        <f t="shared" si="162"/>
        <v>0</v>
      </c>
      <c r="C734" s="105">
        <f t="shared" si="163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64"/>
        <v>0</v>
      </c>
    </row>
    <row r="735" spans="1:36" s="45" customFormat="1" ht="15.95" hidden="1" customHeight="1" thickTop="1" thickBot="1" x14ac:dyDescent="0.25">
      <c r="A735" s="52" t="s">
        <v>82</v>
      </c>
      <c r="B735" s="105">
        <f t="shared" si="162"/>
        <v>0</v>
      </c>
      <c r="C735" s="105">
        <f t="shared" si="163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4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64"/>
        <v>0</v>
      </c>
    </row>
    <row r="736" spans="1:36" s="45" customFormat="1" ht="15.95" hidden="1" customHeight="1" thickTop="1" thickBot="1" x14ac:dyDescent="0.25">
      <c r="A736" s="52" t="s">
        <v>101</v>
      </c>
      <c r="B736" s="105">
        <f t="shared" si="162"/>
        <v>0</v>
      </c>
      <c r="C736" s="105">
        <f t="shared" si="163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64"/>
        <v>0</v>
      </c>
    </row>
    <row r="737" spans="1:36" s="45" customFormat="1" ht="15.95" hidden="1" customHeight="1" thickTop="1" thickBot="1" x14ac:dyDescent="0.25">
      <c r="A737" s="52" t="s">
        <v>110</v>
      </c>
      <c r="B737" s="105">
        <f t="shared" si="162"/>
        <v>0</v>
      </c>
      <c r="C737" s="105">
        <f t="shared" si="163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64"/>
        <v>0</v>
      </c>
    </row>
    <row r="738" spans="1:36" s="45" customFormat="1" ht="15.95" hidden="1" customHeight="1" thickTop="1" thickBot="1" x14ac:dyDescent="0.25">
      <c r="A738" s="52" t="s">
        <v>112</v>
      </c>
      <c r="B738" s="105">
        <f t="shared" si="162"/>
        <v>0</v>
      </c>
      <c r="C738" s="105">
        <f t="shared" si="163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64"/>
        <v>0</v>
      </c>
    </row>
    <row r="739" spans="1:36" s="45" customFormat="1" ht="15.95" hidden="1" customHeight="1" thickTop="1" thickBot="1" x14ac:dyDescent="0.25">
      <c r="A739" s="52" t="s">
        <v>115</v>
      </c>
      <c r="B739" s="105">
        <f t="shared" si="162"/>
        <v>0</v>
      </c>
      <c r="C739" s="105">
        <f t="shared" si="163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64"/>
        <v>0</v>
      </c>
    </row>
    <row r="740" spans="1:36" s="45" customFormat="1" ht="15.95" hidden="1" customHeight="1" thickTop="1" thickBot="1" x14ac:dyDescent="0.25">
      <c r="A740" s="52" t="s">
        <v>119</v>
      </c>
      <c r="B740" s="105">
        <f t="shared" si="162"/>
        <v>0</v>
      </c>
      <c r="C740" s="105">
        <f t="shared" si="163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64"/>
        <v>0</v>
      </c>
    </row>
    <row r="741" spans="1:36" s="45" customFormat="1" ht="15.95" hidden="1" customHeight="1" thickTop="1" thickBot="1" x14ac:dyDescent="0.25">
      <c r="A741" s="52" t="s">
        <v>99</v>
      </c>
      <c r="B741" s="105">
        <f t="shared" si="162"/>
        <v>0</v>
      </c>
      <c r="C741" s="105">
        <f t="shared" si="163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64"/>
        <v>0</v>
      </c>
    </row>
    <row r="742" spans="1:36" s="45" customFormat="1" ht="15.95" hidden="1" customHeight="1" thickTop="1" thickBot="1" x14ac:dyDescent="0.25">
      <c r="A742" s="51" t="s">
        <v>105</v>
      </c>
      <c r="B742" s="105">
        <f t="shared" si="162"/>
        <v>0</v>
      </c>
      <c r="C742" s="105">
        <f t="shared" si="163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64"/>
        <v>0</v>
      </c>
    </row>
    <row r="743" spans="1:36" s="45" customFormat="1" ht="15.95" hidden="1" customHeight="1" thickTop="1" thickBot="1" x14ac:dyDescent="0.25">
      <c r="A743" s="52" t="s">
        <v>118</v>
      </c>
      <c r="B743" s="105">
        <f t="shared" si="162"/>
        <v>0</v>
      </c>
      <c r="C743" s="105">
        <f t="shared" si="163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64"/>
        <v>0</v>
      </c>
    </row>
    <row r="744" spans="1:36" s="45" customFormat="1" ht="15.95" hidden="1" customHeight="1" thickTop="1" thickBot="1" x14ac:dyDescent="0.25">
      <c r="A744" s="52" t="s">
        <v>114</v>
      </c>
      <c r="B744" s="105">
        <f t="shared" si="162"/>
        <v>0</v>
      </c>
      <c r="C744" s="105">
        <f t="shared" si="163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64"/>
        <v>0</v>
      </c>
    </row>
    <row r="745" spans="1:36" s="45" customFormat="1" ht="15.95" hidden="1" customHeight="1" thickTop="1" thickBot="1" x14ac:dyDescent="0.25">
      <c r="A745" s="52" t="s">
        <v>116</v>
      </c>
      <c r="B745" s="105">
        <f t="shared" si="162"/>
        <v>0</v>
      </c>
      <c r="C745" s="105">
        <f t="shared" si="163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64"/>
        <v>0</v>
      </c>
    </row>
    <row r="746" spans="1:36" s="45" customFormat="1" ht="15.95" hidden="1" customHeight="1" thickTop="1" thickBot="1" x14ac:dyDescent="0.25">
      <c r="A746" s="52" t="s">
        <v>121</v>
      </c>
      <c r="B746" s="105">
        <f t="shared" si="162"/>
        <v>0</v>
      </c>
      <c r="C746" s="105">
        <f t="shared" si="163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64"/>
        <v>0</v>
      </c>
    </row>
    <row r="747" spans="1:36" s="45" customFormat="1" ht="15.95" hidden="1" customHeight="1" thickTop="1" thickBot="1" x14ac:dyDescent="0.25">
      <c r="A747" s="52" t="s">
        <v>123</v>
      </c>
      <c r="B747" s="105">
        <f t="shared" si="162"/>
        <v>0</v>
      </c>
      <c r="C747" s="105">
        <f t="shared" si="163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64"/>
        <v>0</v>
      </c>
    </row>
    <row r="748" spans="1:36" s="45" customFormat="1" ht="15.95" hidden="1" customHeight="1" thickTop="1" thickBot="1" x14ac:dyDescent="0.25">
      <c r="A748" s="52" t="s">
        <v>100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64"/>
        <v>0</v>
      </c>
    </row>
    <row r="749" spans="1:36" s="45" customFormat="1" ht="15.95" hidden="1" customHeight="1" thickTop="1" thickBot="1" x14ac:dyDescent="0.25">
      <c r="A749" s="52" t="s">
        <v>106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64"/>
        <v>0</v>
      </c>
    </row>
    <row r="750" spans="1:36" ht="14.25" hidden="1" thickTop="1" thickBot="1" x14ac:dyDescent="0.25">
      <c r="A750" s="149" t="s">
        <v>19</v>
      </c>
      <c r="B750" s="150">
        <f>SUM(B712:B749)</f>
        <v>0</v>
      </c>
      <c r="C750" s="150">
        <f>SUM(C712:C749)</f>
        <v>0</v>
      </c>
      <c r="D750" s="150">
        <f>SUM(D712:D749)</f>
        <v>0</v>
      </c>
      <c r="E750" s="150">
        <f t="shared" ref="E750:AI750" si="165">SUM(E712:E749)</f>
        <v>0</v>
      </c>
      <c r="F750" s="150">
        <f t="shared" si="165"/>
        <v>0</v>
      </c>
      <c r="G750" s="150">
        <f t="shared" si="165"/>
        <v>0</v>
      </c>
      <c r="H750" s="150">
        <f t="shared" si="165"/>
        <v>0</v>
      </c>
      <c r="I750" s="150">
        <f t="shared" si="165"/>
        <v>0</v>
      </c>
      <c r="J750" s="150">
        <f t="shared" si="165"/>
        <v>0</v>
      </c>
      <c r="K750" s="150">
        <f t="shared" si="165"/>
        <v>0</v>
      </c>
      <c r="L750" s="150">
        <f t="shared" si="165"/>
        <v>0</v>
      </c>
      <c r="M750" s="150">
        <f t="shared" si="165"/>
        <v>0</v>
      </c>
      <c r="N750" s="150">
        <f t="shared" si="165"/>
        <v>0</v>
      </c>
      <c r="O750" s="150">
        <f t="shared" si="165"/>
        <v>0</v>
      </c>
      <c r="P750" s="150">
        <f t="shared" si="165"/>
        <v>0</v>
      </c>
      <c r="Q750" s="150">
        <f t="shared" si="165"/>
        <v>0</v>
      </c>
      <c r="R750" s="150">
        <f t="shared" si="165"/>
        <v>0</v>
      </c>
      <c r="S750" s="150">
        <f t="shared" si="165"/>
        <v>0</v>
      </c>
      <c r="T750" s="150">
        <f t="shared" si="165"/>
        <v>0</v>
      </c>
      <c r="U750" s="150">
        <f t="shared" si="165"/>
        <v>0</v>
      </c>
      <c r="V750" s="150">
        <f t="shared" si="165"/>
        <v>0</v>
      </c>
      <c r="W750" s="150">
        <f t="shared" si="165"/>
        <v>0</v>
      </c>
      <c r="X750" s="150">
        <f t="shared" si="165"/>
        <v>0</v>
      </c>
      <c r="Y750" s="150">
        <f t="shared" si="165"/>
        <v>0</v>
      </c>
      <c r="Z750" s="150">
        <f t="shared" si="165"/>
        <v>0</v>
      </c>
      <c r="AA750" s="150">
        <f t="shared" si="165"/>
        <v>0</v>
      </c>
      <c r="AB750" s="150">
        <f t="shared" si="165"/>
        <v>0</v>
      </c>
      <c r="AC750" s="150">
        <f t="shared" si="165"/>
        <v>0</v>
      </c>
      <c r="AD750" s="150">
        <f t="shared" si="165"/>
        <v>0</v>
      </c>
      <c r="AE750" s="150">
        <f t="shared" si="165"/>
        <v>0</v>
      </c>
      <c r="AF750" s="150">
        <f t="shared" si="165"/>
        <v>0</v>
      </c>
      <c r="AG750" s="150">
        <f t="shared" si="165"/>
        <v>0</v>
      </c>
      <c r="AH750" s="150">
        <f t="shared" si="165"/>
        <v>0</v>
      </c>
      <c r="AI750" s="150">
        <f t="shared" si="165"/>
        <v>0</v>
      </c>
      <c r="AJ750" s="148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1" t="e">
        <f>(C750/B753*100)</f>
        <v>#DIV/0!</v>
      </c>
      <c r="C752" s="191"/>
      <c r="D752" s="191" t="e">
        <f>(E750/D753*100)</f>
        <v>#DIV/0!</v>
      </c>
      <c r="E752" s="191"/>
      <c r="F752" s="36"/>
      <c r="G752" s="191" t="e">
        <f>(H750/G753*100)</f>
        <v>#DIV/0!</v>
      </c>
      <c r="H752" s="191"/>
      <c r="I752" s="36"/>
      <c r="J752" s="191" t="e">
        <f>(K750/J753*100)</f>
        <v>#DIV/0!</v>
      </c>
      <c r="K752" s="191"/>
      <c r="L752" s="36"/>
      <c r="M752" s="191" t="e">
        <f>(N750/M753*100)</f>
        <v>#DIV/0!</v>
      </c>
      <c r="N752" s="191"/>
      <c r="O752" s="36"/>
      <c r="P752" s="191" t="e">
        <f>(Q750/P753*100)</f>
        <v>#DIV/0!</v>
      </c>
      <c r="Q752" s="191"/>
      <c r="R752" s="36"/>
      <c r="S752" s="191" t="e">
        <f>(T750/S753*100)</f>
        <v>#DIV/0!</v>
      </c>
      <c r="T752" s="191"/>
      <c r="U752" s="36"/>
      <c r="V752" s="191" t="e">
        <f>(W750/V753*100)</f>
        <v>#DIV/0!</v>
      </c>
      <c r="W752" s="191"/>
      <c r="X752" s="36"/>
      <c r="Y752" s="191" t="e">
        <f>(Z750/Y753*100)</f>
        <v>#DIV/0!</v>
      </c>
      <c r="Z752" s="191"/>
      <c r="AA752" s="36"/>
      <c r="AB752" s="191" t="e">
        <f>(AC750/AB753*100)</f>
        <v>#DIV/0!</v>
      </c>
      <c r="AC752" s="191"/>
      <c r="AD752" s="36"/>
      <c r="AE752" s="191" t="e">
        <f>(AF750/AE753*100)</f>
        <v>#DIV/0!</v>
      </c>
      <c r="AF752" s="191"/>
      <c r="AG752" s="36"/>
      <c r="AH752" s="191" t="e">
        <f>(AI750/AH753*100)</f>
        <v>#DIV/0!</v>
      </c>
      <c r="AI752" s="191"/>
      <c r="AJ752" s="36"/>
    </row>
    <row r="753" spans="1:36" hidden="1" x14ac:dyDescent="0.2">
      <c r="A753" s="5" t="s">
        <v>39</v>
      </c>
      <c r="B753" s="195">
        <f>(B750+C750)</f>
        <v>0</v>
      </c>
      <c r="C753" s="194"/>
      <c r="D753" s="195">
        <f>(D750+E750)</f>
        <v>0</v>
      </c>
      <c r="E753" s="194"/>
      <c r="F753" s="37"/>
      <c r="G753" s="195">
        <f>(G750+H750)</f>
        <v>0</v>
      </c>
      <c r="H753" s="194"/>
      <c r="I753" s="37"/>
      <c r="J753" s="195">
        <f>(J750+K750)</f>
        <v>0</v>
      </c>
      <c r="K753" s="194"/>
      <c r="L753" s="37"/>
      <c r="M753" s="195">
        <f>(M750+N750)</f>
        <v>0</v>
      </c>
      <c r="N753" s="194"/>
      <c r="O753" s="37"/>
      <c r="P753" s="195">
        <f>(P750+Q750)</f>
        <v>0</v>
      </c>
      <c r="Q753" s="194"/>
      <c r="R753" s="37"/>
      <c r="S753" s="195">
        <f>(S750+T750)</f>
        <v>0</v>
      </c>
      <c r="T753" s="194"/>
      <c r="U753" s="37"/>
      <c r="V753" s="195">
        <f>(V750+W750)</f>
        <v>0</v>
      </c>
      <c r="W753" s="194"/>
      <c r="X753" s="37"/>
      <c r="Y753" s="195">
        <f>(Y750+Z750)</f>
        <v>0</v>
      </c>
      <c r="Z753" s="194"/>
      <c r="AA753" s="37"/>
      <c r="AB753" s="195">
        <f>(AB750+AC750)</f>
        <v>0</v>
      </c>
      <c r="AC753" s="194"/>
      <c r="AD753" s="37"/>
      <c r="AE753" s="195">
        <f>(AE750+AF750)</f>
        <v>0</v>
      </c>
      <c r="AF753" s="194"/>
      <c r="AG753" s="37"/>
      <c r="AH753" s="195">
        <f>(AH750+AI750)</f>
        <v>0</v>
      </c>
      <c r="AI753" s="194"/>
      <c r="AJ753" s="37"/>
    </row>
    <row r="754" spans="1:36" hidden="1" x14ac:dyDescent="0.2">
      <c r="A754" s="5" t="s">
        <v>40</v>
      </c>
      <c r="B754" s="191" t="e">
        <f>SUM(D754:AI754)</f>
        <v>#DIV/0!</v>
      </c>
      <c r="C754" s="194"/>
      <c r="D754" s="191" t="e">
        <f>(D753/B753*100)</f>
        <v>#DIV/0!</v>
      </c>
      <c r="E754" s="191"/>
      <c r="F754" s="36"/>
      <c r="G754" s="191" t="e">
        <f>(G753/B753*100)</f>
        <v>#DIV/0!</v>
      </c>
      <c r="H754" s="191"/>
      <c r="I754" s="36"/>
      <c r="J754" s="191" t="e">
        <f>(J753/B753*100)</f>
        <v>#DIV/0!</v>
      </c>
      <c r="K754" s="191"/>
      <c r="L754" s="36"/>
      <c r="M754" s="191" t="e">
        <f>(M753/B753*100)</f>
        <v>#DIV/0!</v>
      </c>
      <c r="N754" s="191"/>
      <c r="O754" s="36"/>
      <c r="P754" s="191" t="e">
        <f>(P753/B753*100)</f>
        <v>#DIV/0!</v>
      </c>
      <c r="Q754" s="191"/>
      <c r="R754" s="36"/>
      <c r="S754" s="191" t="e">
        <f>(S753/B753*100)</f>
        <v>#DIV/0!</v>
      </c>
      <c r="T754" s="191"/>
      <c r="U754" s="36"/>
      <c r="V754" s="191" t="e">
        <f>(V753/B753*100)</f>
        <v>#DIV/0!</v>
      </c>
      <c r="W754" s="191"/>
      <c r="X754" s="36"/>
      <c r="Y754" s="191" t="e">
        <f>(Y753/B753*100)</f>
        <v>#DIV/0!</v>
      </c>
      <c r="Z754" s="191"/>
      <c r="AA754" s="36"/>
      <c r="AB754" s="191" t="e">
        <f>(AB753/B753*100)</f>
        <v>#DIV/0!</v>
      </c>
      <c r="AC754" s="191"/>
      <c r="AD754" s="36"/>
      <c r="AE754" s="191" t="e">
        <f>(AE753/B753*100)</f>
        <v>#DIV/0!</v>
      </c>
      <c r="AF754" s="191"/>
      <c r="AG754" s="36"/>
      <c r="AH754" s="191" t="e">
        <f>(AH753/B753*100)</f>
        <v>#DIV/0!</v>
      </c>
      <c r="AI754" s="191"/>
      <c r="AJ754" s="36"/>
    </row>
    <row r="755" spans="1:36" hidden="1" x14ac:dyDescent="0.2">
      <c r="A755" s="111" t="s">
        <v>94</v>
      </c>
    </row>
    <row r="756" spans="1:36" hidden="1" x14ac:dyDescent="0.2"/>
    <row r="757" spans="1:36" hidden="1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rintOptions horizontalCentered="1"/>
  <pageMargins left="1.1417322834645669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168</v>
      </c>
      <c r="B3" s="187"/>
      <c r="C3" s="187"/>
      <c r="D3" s="187"/>
      <c r="E3" s="187"/>
    </row>
    <row r="4" spans="1:5" x14ac:dyDescent="0.2">
      <c r="A4" s="187" t="s">
        <v>109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2019</v>
      </c>
      <c r="C9" s="203"/>
      <c r="D9" s="201">
        <v>2020</v>
      </c>
      <c r="E9" s="203"/>
    </row>
    <row r="10" spans="1:5" ht="15.95" customHeight="1" x14ac:dyDescent="0.2">
      <c r="A10" s="102" t="s">
        <v>87</v>
      </c>
      <c r="B10" s="180">
        <v>1</v>
      </c>
      <c r="C10" s="181">
        <v>10982811422.09</v>
      </c>
      <c r="D10" s="180">
        <v>1</v>
      </c>
      <c r="E10" s="184">
        <v>11232640347.66</v>
      </c>
    </row>
    <row r="11" spans="1:5" ht="15.95" customHeight="1" x14ac:dyDescent="0.2">
      <c r="A11" s="52" t="s">
        <v>112</v>
      </c>
      <c r="B11" s="180">
        <v>2</v>
      </c>
      <c r="C11" s="181">
        <v>7462737679.0300007</v>
      </c>
      <c r="D11" s="180">
        <v>2</v>
      </c>
      <c r="E11" s="184">
        <v>7746047636.1799974</v>
      </c>
    </row>
    <row r="12" spans="1:5" ht="15.95" customHeight="1" x14ac:dyDescent="0.2">
      <c r="A12" s="52" t="s">
        <v>117</v>
      </c>
      <c r="B12" s="180">
        <v>3</v>
      </c>
      <c r="C12" s="181">
        <v>5915902597.9699993</v>
      </c>
      <c r="D12" s="180">
        <v>3</v>
      </c>
      <c r="E12" s="184">
        <v>6718292104.2600002</v>
      </c>
    </row>
    <row r="13" spans="1:5" ht="15.95" customHeight="1" x14ac:dyDescent="0.2">
      <c r="A13" s="52" t="s">
        <v>96</v>
      </c>
      <c r="B13" s="180">
        <v>4</v>
      </c>
      <c r="C13" s="181">
        <v>5872204953.1199999</v>
      </c>
      <c r="D13" s="180">
        <v>4</v>
      </c>
      <c r="E13" s="184">
        <v>5272409024.4500008</v>
      </c>
    </row>
    <row r="14" spans="1:5" ht="15.95" customHeight="1" x14ac:dyDescent="0.2">
      <c r="A14" s="52" t="s">
        <v>88</v>
      </c>
      <c r="B14" s="180">
        <v>5</v>
      </c>
      <c r="C14" s="181">
        <v>3502374263.3200002</v>
      </c>
      <c r="D14" s="180">
        <v>5</v>
      </c>
      <c r="E14" s="184">
        <v>3834304891.8199997</v>
      </c>
    </row>
    <row r="15" spans="1:5" ht="15.95" customHeight="1" x14ac:dyDescent="0.2">
      <c r="A15" s="52" t="s">
        <v>93</v>
      </c>
      <c r="B15" s="180">
        <v>6</v>
      </c>
      <c r="C15" s="181">
        <v>3260167792.3699999</v>
      </c>
      <c r="D15" s="180">
        <v>6</v>
      </c>
      <c r="E15" s="184">
        <v>3425083362.0299997</v>
      </c>
    </row>
    <row r="16" spans="1:5" ht="15.95" customHeight="1" x14ac:dyDescent="0.2">
      <c r="A16" s="52" t="s">
        <v>92</v>
      </c>
      <c r="B16" s="180">
        <v>7</v>
      </c>
      <c r="C16" s="181">
        <v>1469648328.55</v>
      </c>
      <c r="D16" s="180">
        <v>7</v>
      </c>
      <c r="E16" s="184">
        <v>1610127802.3786209</v>
      </c>
    </row>
    <row r="17" spans="1:5" ht="15.95" customHeight="1" x14ac:dyDescent="0.2">
      <c r="A17" s="52" t="s">
        <v>79</v>
      </c>
      <c r="B17" s="180">
        <v>9</v>
      </c>
      <c r="C17" s="181">
        <v>999570262.50999999</v>
      </c>
      <c r="D17" s="180">
        <v>8</v>
      </c>
      <c r="E17" s="184">
        <v>984124350.80137932</v>
      </c>
    </row>
    <row r="18" spans="1:5" ht="15.95" customHeight="1" x14ac:dyDescent="0.2">
      <c r="A18" s="52" t="s">
        <v>122</v>
      </c>
      <c r="B18" s="182">
        <v>8</v>
      </c>
      <c r="C18" s="183">
        <v>1018687521.4300001</v>
      </c>
      <c r="D18" s="180">
        <v>9</v>
      </c>
      <c r="E18" s="184">
        <v>956111791.97859573</v>
      </c>
    </row>
    <row r="19" spans="1:5" ht="15.95" customHeight="1" x14ac:dyDescent="0.2">
      <c r="A19" s="52" t="s">
        <v>78</v>
      </c>
      <c r="B19" s="182">
        <v>11</v>
      </c>
      <c r="C19" s="183">
        <v>714526233.82000005</v>
      </c>
      <c r="D19" s="180">
        <v>10</v>
      </c>
      <c r="E19" s="184">
        <v>699991173.59620678</v>
      </c>
    </row>
    <row r="20" spans="1:5" x14ac:dyDescent="0.2">
      <c r="A20" s="81" t="s">
        <v>94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169</v>
      </c>
      <c r="B55" s="187"/>
      <c r="C55" s="187"/>
      <c r="D55" s="187"/>
      <c r="E55" s="187"/>
    </row>
    <row r="56" spans="1:5" x14ac:dyDescent="0.2">
      <c r="A56" s="187" t="s">
        <v>109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2019</v>
      </c>
      <c r="C61" s="203"/>
      <c r="D61" s="201">
        <v>2020</v>
      </c>
      <c r="E61" s="203"/>
    </row>
    <row r="62" spans="1:5" ht="15.95" customHeight="1" x14ac:dyDescent="0.2">
      <c r="A62" s="102" t="s">
        <v>87</v>
      </c>
      <c r="B62" s="180">
        <v>1</v>
      </c>
      <c r="C62" s="181">
        <v>1527772578.1700001</v>
      </c>
      <c r="D62" s="180">
        <v>1</v>
      </c>
      <c r="E62" s="184">
        <v>1473141033.6799998</v>
      </c>
    </row>
    <row r="63" spans="1:5" ht="15.95" customHeight="1" x14ac:dyDescent="0.2">
      <c r="A63" s="52" t="s">
        <v>117</v>
      </c>
      <c r="B63" s="180">
        <v>3</v>
      </c>
      <c r="C63" s="181">
        <v>713790229.96000004</v>
      </c>
      <c r="D63" s="180">
        <v>2</v>
      </c>
      <c r="E63" s="184">
        <v>997247576.37000012</v>
      </c>
    </row>
    <row r="64" spans="1:5" ht="15.95" customHeight="1" x14ac:dyDescent="0.2">
      <c r="A64" s="52" t="s">
        <v>112</v>
      </c>
      <c r="B64" s="180">
        <v>2</v>
      </c>
      <c r="C64" s="181">
        <v>901487136.71000004</v>
      </c>
      <c r="D64" s="180">
        <v>3</v>
      </c>
      <c r="E64" s="184">
        <v>944746035.18999994</v>
      </c>
    </row>
    <row r="65" spans="1:5" ht="15.95" customHeight="1" x14ac:dyDescent="0.2">
      <c r="A65" s="52" t="s">
        <v>96</v>
      </c>
      <c r="B65" s="180">
        <v>4</v>
      </c>
      <c r="C65" s="181">
        <v>668351002.25</v>
      </c>
      <c r="D65" s="180">
        <v>4</v>
      </c>
      <c r="E65" s="184">
        <v>786710354.45999992</v>
      </c>
    </row>
    <row r="66" spans="1:5" ht="15.95" customHeight="1" x14ac:dyDescent="0.2">
      <c r="A66" s="52" t="s">
        <v>88</v>
      </c>
      <c r="B66" s="180">
        <v>5</v>
      </c>
      <c r="C66" s="181">
        <v>576072186.85000014</v>
      </c>
      <c r="D66" s="180">
        <v>5</v>
      </c>
      <c r="E66" s="184">
        <v>579132829.62</v>
      </c>
    </row>
    <row r="67" spans="1:5" ht="15.95" customHeight="1" x14ac:dyDescent="0.2">
      <c r="A67" s="52" t="s">
        <v>93</v>
      </c>
      <c r="B67" s="180">
        <v>6</v>
      </c>
      <c r="C67" s="181">
        <v>391694613.74000001</v>
      </c>
      <c r="D67" s="180">
        <v>6</v>
      </c>
      <c r="E67" s="184">
        <v>400716515.51999998</v>
      </c>
    </row>
    <row r="68" spans="1:5" ht="15.95" customHeight="1" x14ac:dyDescent="0.2">
      <c r="A68" s="52" t="s">
        <v>92</v>
      </c>
      <c r="B68" s="180">
        <v>7</v>
      </c>
      <c r="C68" s="181">
        <v>173614039.83999997</v>
      </c>
      <c r="D68" s="180">
        <v>7</v>
      </c>
      <c r="E68" s="184">
        <v>184145703.31137931</v>
      </c>
    </row>
    <row r="69" spans="1:5" ht="15.95" customHeight="1" x14ac:dyDescent="0.2">
      <c r="A69" s="52" t="s">
        <v>122</v>
      </c>
      <c r="B69" s="180">
        <v>8</v>
      </c>
      <c r="C69" s="181">
        <v>138022120.06</v>
      </c>
      <c r="D69" s="180">
        <v>8</v>
      </c>
      <c r="E69" s="184">
        <v>132646805.1541051</v>
      </c>
    </row>
    <row r="70" spans="1:5" ht="15.95" customHeight="1" x14ac:dyDescent="0.2">
      <c r="A70" s="52" t="s">
        <v>79</v>
      </c>
      <c r="B70" s="182">
        <v>9</v>
      </c>
      <c r="C70" s="183">
        <v>132842531.75</v>
      </c>
      <c r="D70" s="180">
        <v>9</v>
      </c>
      <c r="E70" s="184">
        <v>121335658.13689655</v>
      </c>
    </row>
    <row r="71" spans="1:5" ht="15.95" customHeight="1" x14ac:dyDescent="0.2">
      <c r="A71" s="52" t="s">
        <v>90</v>
      </c>
      <c r="B71" s="182">
        <v>10</v>
      </c>
      <c r="C71" s="183">
        <v>89038431.590000004</v>
      </c>
      <c r="D71" s="180">
        <v>10</v>
      </c>
      <c r="E71" s="184">
        <v>102491124.57620689</v>
      </c>
    </row>
    <row r="72" spans="1:5" x14ac:dyDescent="0.2">
      <c r="A72" s="81" t="s">
        <v>94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0.82677165354330717" right="3.937007874015748E-2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6">
        <f>SUM(B8:B10)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">
      <c r="A12" s="62"/>
      <c r="B12" s="16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6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754956242.99241388</v>
      </c>
      <c r="E15" s="48">
        <f>'P.N.C. x Comp. x Ramos'!F400</f>
        <v>1635319108.8900001</v>
      </c>
      <c r="F15" s="48">
        <f>'P.N.C. x Comp. x Ramos'!G400</f>
        <v>47185441.086206906</v>
      </c>
      <c r="G15" s="48">
        <f>'P.N.C. x Comp. x Ramos'!H400</f>
        <v>1756736692.3068967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125611190.61068928</v>
      </c>
      <c r="M15" s="48">
        <f>'P.N.C. x Comp. x Ramos'!N400</f>
        <v>207302050.00413796</v>
      </c>
    </row>
    <row r="16" spans="1:13" x14ac:dyDescent="0.2">
      <c r="A16" s="62" t="s">
        <v>70</v>
      </c>
      <c r="B16" s="86">
        <f t="shared" ref="B16:M16" si="1">SUM(B13:B15)</f>
        <v>15846931086.784315</v>
      </c>
      <c r="C16" s="86">
        <f t="shared" si="1"/>
        <v>76502895.568620682</v>
      </c>
      <c r="D16" s="86">
        <f t="shared" si="1"/>
        <v>2255117362.1396728</v>
      </c>
      <c r="E16" s="86">
        <f t="shared" si="1"/>
        <v>4532145482.369997</v>
      </c>
      <c r="F16" s="86">
        <f t="shared" si="1"/>
        <v>169370633.72965518</v>
      </c>
      <c r="G16" s="86">
        <f t="shared" si="1"/>
        <v>4220994358.6972413</v>
      </c>
      <c r="H16" s="86">
        <f t="shared" si="1"/>
        <v>94935980.905172423</v>
      </c>
      <c r="I16" s="86">
        <f t="shared" si="1"/>
        <v>159590321.75206894</v>
      </c>
      <c r="J16" s="86">
        <f t="shared" si="1"/>
        <v>3278851655.9322414</v>
      </c>
      <c r="K16" s="86">
        <f t="shared" si="1"/>
        <v>99236899.280000001</v>
      </c>
      <c r="L16" s="86">
        <f t="shared" si="1"/>
        <v>249685479.65034455</v>
      </c>
      <c r="M16" s="86">
        <f t="shared" si="1"/>
        <v>710500016.75930214</v>
      </c>
    </row>
    <row r="17" spans="1:13" x14ac:dyDescent="0.2">
      <c r="A17" s="62"/>
      <c r="B17" s="16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7114507298.0931044</v>
      </c>
      <c r="C18" s="48">
        <f>'P.N.C. x Comp. x Ramos'!D466</f>
        <v>29025816.696551725</v>
      </c>
      <c r="D18" s="48">
        <f>'P.N.C. x Comp. x Ramos'!E466</f>
        <v>849635367.86482787</v>
      </c>
      <c r="E18" s="48">
        <f>'P.N.C. x Comp. x Ramos'!F466</f>
        <v>1912046609.1899998</v>
      </c>
      <c r="F18" s="48">
        <f>'P.N.C. x Comp. x Ramos'!G466</f>
        <v>55708409.298620686</v>
      </c>
      <c r="G18" s="48">
        <f>'P.N.C. x Comp. x Ramos'!H466</f>
        <v>1948583147.6431038</v>
      </c>
      <c r="H18" s="48">
        <f>'P.N.C. x Comp. x Ramos'!I466</f>
        <v>32315243.824137934</v>
      </c>
      <c r="I18" s="48">
        <f>'P.N.C. x Comp. x Ramos'!J466</f>
        <v>83589619.7437931</v>
      </c>
      <c r="J18" s="48">
        <f>'P.N.C. x Comp. x Ramos'!K466</f>
        <v>1568068495.6906898</v>
      </c>
      <c r="K18" s="48">
        <f>'P.N.C. x Comp. x Ramos'!L466</f>
        <v>175350098.66</v>
      </c>
      <c r="L18" s="48">
        <f>'P.N.C. x Comp. x Ramos'!M466</f>
        <v>123326481.67379257</v>
      </c>
      <c r="M18" s="48">
        <f>'P.N.C. x Comp. x Ramos'!N466</f>
        <v>336858007.80758637</v>
      </c>
    </row>
    <row r="19" spans="1:13" x14ac:dyDescent="0.2">
      <c r="A19" s="62" t="s">
        <v>7</v>
      </c>
      <c r="B19" s="86">
        <f>SUM(C19:M19)</f>
        <v>6376014628.2054825</v>
      </c>
      <c r="C19" s="48">
        <f>'P.N.C. x Comp. x Ramos'!D532</f>
        <v>25870993.373448279</v>
      </c>
      <c r="D19" s="48">
        <f>'P.N.C. x Comp. x Ramos'!E532</f>
        <v>905247119.98757958</v>
      </c>
      <c r="E19" s="48">
        <f>'P.N.C. x Comp. x Ramos'!F532</f>
        <v>1646916623.7199998</v>
      </c>
      <c r="F19" s="48">
        <f>'P.N.C. x Comp. x Ramos'!G532</f>
        <v>49003033.648275353</v>
      </c>
      <c r="G19" s="48">
        <f>'P.N.C. x Comp. x Ramos'!H532</f>
        <v>1678467079.0155146</v>
      </c>
      <c r="H19" s="48">
        <f>'P.N.C. x Comp. x Ramos'!I532</f>
        <v>148552494.39137927</v>
      </c>
      <c r="I19" s="48">
        <f>'P.N.C. x Comp. x Ramos'!J532</f>
        <v>113635999.91241376</v>
      </c>
      <c r="J19" s="48">
        <f>'P.N.C. x Comp. x Ramos'!K532</f>
        <v>1403887978.8306897</v>
      </c>
      <c r="K19" s="48">
        <f>'P.N.C. x Comp. x Ramos'!L532</f>
        <v>43323591.500000007</v>
      </c>
      <c r="L19" s="48">
        <f>'P.N.C. x Comp. x Ramos'!M532</f>
        <v>92199188.803448096</v>
      </c>
      <c r="M19" s="48">
        <f>'P.N.C. x Comp. x Ramos'!N532</f>
        <v>268910525.02273512</v>
      </c>
    </row>
    <row r="20" spans="1:13" x14ac:dyDescent="0.2">
      <c r="A20" s="62" t="s">
        <v>8</v>
      </c>
      <c r="B20" s="8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6">
        <f t="shared" ref="B21:M21" si="2">SUM(B18:B20)</f>
        <v>13490521926.298588</v>
      </c>
      <c r="C21" s="86">
        <f t="shared" si="2"/>
        <v>54896810.070000008</v>
      </c>
      <c r="D21" s="86">
        <f t="shared" si="2"/>
        <v>1754882487.8524075</v>
      </c>
      <c r="E21" s="86">
        <f t="shared" si="2"/>
        <v>3558963232.9099998</v>
      </c>
      <c r="F21" s="86">
        <f t="shared" si="2"/>
        <v>104711442.94689605</v>
      </c>
      <c r="G21" s="86">
        <f t="shared" si="2"/>
        <v>3627050226.6586185</v>
      </c>
      <c r="H21" s="86">
        <f t="shared" si="2"/>
        <v>180867738.21551719</v>
      </c>
      <c r="I21" s="86">
        <f t="shared" si="2"/>
        <v>197225619.65620685</v>
      </c>
      <c r="J21" s="86">
        <f t="shared" si="2"/>
        <v>2971956474.5213795</v>
      </c>
      <c r="K21" s="86">
        <f t="shared" si="2"/>
        <v>218673690.16</v>
      </c>
      <c r="L21" s="86">
        <f t="shared" si="2"/>
        <v>215525670.47724068</v>
      </c>
      <c r="M21" s="86">
        <f t="shared" si="2"/>
        <v>605768532.83032155</v>
      </c>
    </row>
    <row r="22" spans="1:13" x14ac:dyDescent="0.2">
      <c r="A22" s="62"/>
      <c r="B22" s="16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6">
        <f t="shared" ref="B26:M26" si="3">SUM(B23:B25)</f>
        <v>0</v>
      </c>
      <c r="C26" s="86">
        <f t="shared" si="3"/>
        <v>0</v>
      </c>
      <c r="D26" s="86">
        <f t="shared" si="3"/>
        <v>0</v>
      </c>
      <c r="E26" s="86">
        <f t="shared" si="3"/>
        <v>0</v>
      </c>
      <c r="F26" s="86">
        <f t="shared" si="3"/>
        <v>0</v>
      </c>
      <c r="G26" s="86">
        <f t="shared" si="3"/>
        <v>0</v>
      </c>
      <c r="H26" s="86">
        <f t="shared" si="3"/>
        <v>0</v>
      </c>
      <c r="I26" s="86">
        <f t="shared" si="3"/>
        <v>0</v>
      </c>
      <c r="J26" s="86">
        <f t="shared" si="3"/>
        <v>0</v>
      </c>
      <c r="K26" s="86">
        <f t="shared" si="3"/>
        <v>0</v>
      </c>
      <c r="L26" s="86">
        <f t="shared" si="3"/>
        <v>0</v>
      </c>
      <c r="M26" s="86">
        <f t="shared" si="3"/>
        <v>0</v>
      </c>
    </row>
    <row r="27" spans="1:13" x14ac:dyDescent="0.2">
      <c r="A27" s="62"/>
      <c r="B27" s="16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B11+B16+B21+B26</f>
        <v>47241853805.202896</v>
      </c>
      <c r="C28" s="56">
        <f t="shared" ref="C28:M28" si="4">C11+C16+C21+C26</f>
        <v>217334090.13862067</v>
      </c>
      <c r="D28" s="56">
        <f t="shared" si="4"/>
        <v>6699870166.4420795</v>
      </c>
      <c r="E28" s="56">
        <f t="shared" si="4"/>
        <v>12674100441.259996</v>
      </c>
      <c r="F28" s="56">
        <f t="shared" si="4"/>
        <v>451324169.52655125</v>
      </c>
      <c r="G28" s="56">
        <f t="shared" si="4"/>
        <v>12621398311.915859</v>
      </c>
      <c r="H28" s="56">
        <f t="shared" si="4"/>
        <v>510003565.1706897</v>
      </c>
      <c r="I28" s="56">
        <f t="shared" si="4"/>
        <v>523702113.62827575</v>
      </c>
      <c r="J28" s="56">
        <f t="shared" si="4"/>
        <v>10229237452.64362</v>
      </c>
      <c r="K28" s="56">
        <f t="shared" si="4"/>
        <v>453328725.16999996</v>
      </c>
      <c r="L28" s="56">
        <f t="shared" si="4"/>
        <v>756358520.38758528</v>
      </c>
      <c r="M28" s="56">
        <f t="shared" si="4"/>
        <v>2105196248.9196236</v>
      </c>
    </row>
    <row r="29" spans="1:13" x14ac:dyDescent="0.2">
      <c r="A29" s="88" t="s">
        <v>55</v>
      </c>
      <c r="B29" s="89">
        <f>SUM(C29:M29)</f>
        <v>100.00000000000001</v>
      </c>
      <c r="C29" s="89">
        <f>C28/B28*100</f>
        <v>0.46004564307483842</v>
      </c>
      <c r="D29" s="89">
        <f>D28/B28*100</f>
        <v>14.182064476276334</v>
      </c>
      <c r="E29" s="89">
        <f>E28/B28*100</f>
        <v>26.828118332359256</v>
      </c>
      <c r="F29" s="89">
        <f>F28/B28*100</f>
        <v>0.95534813554849429</v>
      </c>
      <c r="G29" s="89">
        <f>G28/B28*100</f>
        <v>26.716560200958551</v>
      </c>
      <c r="H29" s="89">
        <f>H28/B28*100</f>
        <v>1.0795587473633843</v>
      </c>
      <c r="I29" s="89">
        <f>I28/B28*100</f>
        <v>1.1085553835116411</v>
      </c>
      <c r="J29" s="89">
        <f>J28/B28*100</f>
        <v>21.652912891231718</v>
      </c>
      <c r="K29" s="89">
        <f>K28/B28*100</f>
        <v>0.95959131290498467</v>
      </c>
      <c r="L29" s="89">
        <f>L28/B28*100</f>
        <v>1.6010348016958749</v>
      </c>
      <c r="M29" s="89">
        <f>M28/B28*100</f>
        <v>4.4562100750749369</v>
      </c>
    </row>
    <row r="30" spans="1:13" x14ac:dyDescent="0.2">
      <c r="A30" s="81" t="s">
        <v>94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0"/>
      <c r="E5" s="90"/>
      <c r="F5" s="90"/>
    </row>
    <row r="6" spans="1:19" ht="15.75" x14ac:dyDescent="0.25">
      <c r="A6" s="206" t="s">
        <v>33</v>
      </c>
      <c r="B6" s="205" t="s">
        <v>65</v>
      </c>
      <c r="C6" s="205"/>
      <c r="D6" s="205"/>
      <c r="E6" s="207" t="s">
        <v>73</v>
      </c>
      <c r="F6" s="205" t="s">
        <v>65</v>
      </c>
      <c r="G6" s="205"/>
      <c r="H6" s="205"/>
      <c r="I6" s="207" t="s">
        <v>74</v>
      </c>
      <c r="J6" s="205" t="s">
        <v>65</v>
      </c>
      <c r="K6" s="205"/>
      <c r="L6" s="205"/>
      <c r="M6" s="207" t="s">
        <v>75</v>
      </c>
      <c r="N6" s="205" t="s">
        <v>65</v>
      </c>
      <c r="O6" s="205"/>
      <c r="P6" s="205"/>
      <c r="Q6" s="207" t="s">
        <v>76</v>
      </c>
      <c r="R6" s="208" t="s">
        <v>77</v>
      </c>
      <c r="S6" s="209" t="s">
        <v>62</v>
      </c>
    </row>
    <row r="7" spans="1:19" ht="14.25" customHeight="1" x14ac:dyDescent="0.2">
      <c r="A7" s="206"/>
      <c r="B7" s="84" t="s">
        <v>23</v>
      </c>
      <c r="C7" s="84" t="s">
        <v>1</v>
      </c>
      <c r="D7" s="84" t="s">
        <v>2</v>
      </c>
      <c r="E7" s="207"/>
      <c r="F7" s="84" t="s">
        <v>3</v>
      </c>
      <c r="G7" s="84" t="s">
        <v>4</v>
      </c>
      <c r="H7" s="84" t="s">
        <v>5</v>
      </c>
      <c r="I7" s="207"/>
      <c r="J7" s="84" t="s">
        <v>6</v>
      </c>
      <c r="K7" s="84" t="s">
        <v>7</v>
      </c>
      <c r="L7" s="84" t="s">
        <v>8</v>
      </c>
      <c r="M7" s="207"/>
      <c r="N7" s="84" t="s">
        <v>9</v>
      </c>
      <c r="O7" s="84" t="s">
        <v>10</v>
      </c>
      <c r="P7" s="84" t="s">
        <v>11</v>
      </c>
      <c r="Q7" s="207"/>
      <c r="R7" s="208"/>
      <c r="S7" s="210"/>
    </row>
    <row r="8" spans="1:19" ht="14.1" customHeight="1" x14ac:dyDescent="0.2">
      <c r="A8" s="102" t="s">
        <v>87</v>
      </c>
      <c r="B8" s="49">
        <v>1639633723.3</v>
      </c>
      <c r="C8" s="49">
        <v>1691547605.25</v>
      </c>
      <c r="D8" s="49">
        <v>1280260505.8899996</v>
      </c>
      <c r="E8" s="86">
        <f t="shared" ref="E8:E45" si="0">SUM(B8:D8)</f>
        <v>4611441834.4399996</v>
      </c>
      <c r="F8" s="49">
        <v>994910992.48000014</v>
      </c>
      <c r="G8" s="49">
        <v>1053696962.5599999</v>
      </c>
      <c r="H8" s="49">
        <v>1361931058.4399998</v>
      </c>
      <c r="I8" s="86">
        <f t="shared" ref="I8:I45" si="1">SUM(F8:H8)</f>
        <v>3410539013.4799995</v>
      </c>
      <c r="J8" s="49">
        <v>1737518466.0600002</v>
      </c>
      <c r="K8" s="49">
        <v>1473141033.6799998</v>
      </c>
      <c r="L8" s="49">
        <v>0</v>
      </c>
      <c r="M8" s="86">
        <f t="shared" ref="M8:M45" si="2">SUM(J8:L8)</f>
        <v>3210659499.7399998</v>
      </c>
      <c r="N8" s="49">
        <v>0</v>
      </c>
      <c r="O8" s="49">
        <v>0</v>
      </c>
      <c r="P8" s="49">
        <v>0</v>
      </c>
      <c r="Q8" s="86">
        <f t="shared" ref="Q8:Q45" si="3">SUM(N8:P8)</f>
        <v>0</v>
      </c>
      <c r="R8" s="86">
        <f t="shared" ref="R8:R45" si="4">(E8+I8+M8+Q8)</f>
        <v>11232640347.66</v>
      </c>
      <c r="S8" s="166">
        <f>R8/R46*100</f>
        <v>23.776883087561881</v>
      </c>
    </row>
    <row r="9" spans="1:19" ht="14.1" customHeight="1" x14ac:dyDescent="0.2">
      <c r="A9" s="52" t="s">
        <v>112</v>
      </c>
      <c r="B9" s="49">
        <v>981293569.28999984</v>
      </c>
      <c r="C9" s="49">
        <v>850125342.29999995</v>
      </c>
      <c r="D9" s="49">
        <v>1048416533.8100002</v>
      </c>
      <c r="E9" s="86">
        <f t="shared" si="0"/>
        <v>2879835445.3999996</v>
      </c>
      <c r="F9" s="49">
        <v>800827499.94999707</v>
      </c>
      <c r="G9" s="49">
        <v>1001429919.5899999</v>
      </c>
      <c r="H9" s="49">
        <v>1032570960.97</v>
      </c>
      <c r="I9" s="86">
        <f t="shared" si="1"/>
        <v>2834828380.5099974</v>
      </c>
      <c r="J9" s="49">
        <v>1086637775.0799999</v>
      </c>
      <c r="K9" s="49">
        <v>944746035.18999982</v>
      </c>
      <c r="L9" s="49">
        <v>0</v>
      </c>
      <c r="M9" s="86">
        <f t="shared" si="2"/>
        <v>2031383810.2699997</v>
      </c>
      <c r="N9" s="49">
        <v>0</v>
      </c>
      <c r="O9" s="49">
        <v>0</v>
      </c>
      <c r="P9" s="49">
        <v>0</v>
      </c>
      <c r="Q9" s="86">
        <f t="shared" si="3"/>
        <v>0</v>
      </c>
      <c r="R9" s="86">
        <f t="shared" si="4"/>
        <v>7746047636.1799965</v>
      </c>
      <c r="S9" s="166">
        <f>R9/R46*100</f>
        <v>16.396578483393252</v>
      </c>
    </row>
    <row r="10" spans="1:19" ht="14.1" customHeight="1" x14ac:dyDescent="0.2">
      <c r="A10" s="52" t="s">
        <v>117</v>
      </c>
      <c r="B10" s="49">
        <v>1080401435.8599997</v>
      </c>
      <c r="C10" s="49">
        <v>851141783.63</v>
      </c>
      <c r="D10" s="49">
        <v>722736223.13000011</v>
      </c>
      <c r="E10" s="86">
        <f t="shared" si="0"/>
        <v>2654279442.6199999</v>
      </c>
      <c r="F10" s="49">
        <v>581689123.54000008</v>
      </c>
      <c r="G10" s="49">
        <v>615586688.76999998</v>
      </c>
      <c r="H10" s="49">
        <v>901869680.8599999</v>
      </c>
      <c r="I10" s="86">
        <f t="shared" si="1"/>
        <v>2099145493.1699998</v>
      </c>
      <c r="J10" s="49">
        <v>967619592.10000014</v>
      </c>
      <c r="K10" s="49">
        <v>997247576.37000012</v>
      </c>
      <c r="L10" s="49">
        <v>0</v>
      </c>
      <c r="M10" s="86">
        <f t="shared" si="2"/>
        <v>1964867168.4700003</v>
      </c>
      <c r="N10" s="49">
        <v>0</v>
      </c>
      <c r="O10" s="49">
        <v>0</v>
      </c>
      <c r="P10" s="49">
        <v>0</v>
      </c>
      <c r="Q10" s="86">
        <f t="shared" si="3"/>
        <v>0</v>
      </c>
      <c r="R10" s="86">
        <f t="shared" si="4"/>
        <v>6718292104.2600002</v>
      </c>
      <c r="S10" s="166">
        <f>R10/R46*100</f>
        <v>14.221059427435279</v>
      </c>
    </row>
    <row r="11" spans="1:19" ht="14.1" customHeight="1" x14ac:dyDescent="0.2">
      <c r="A11" s="52" t="s">
        <v>96</v>
      </c>
      <c r="B11" s="49">
        <v>621751352.54999995</v>
      </c>
      <c r="C11" s="49">
        <v>636546704.72000003</v>
      </c>
      <c r="D11" s="49">
        <v>635365811.17000008</v>
      </c>
      <c r="E11" s="86">
        <f t="shared" si="0"/>
        <v>1893663868.4400001</v>
      </c>
      <c r="F11" s="49">
        <v>817703859.90999997</v>
      </c>
      <c r="G11" s="49">
        <v>563895327.59000003</v>
      </c>
      <c r="H11" s="49">
        <v>641799505.10000002</v>
      </c>
      <c r="I11" s="86">
        <f t="shared" si="1"/>
        <v>2023398692.5999999</v>
      </c>
      <c r="J11" s="49">
        <v>568636108.94999993</v>
      </c>
      <c r="K11" s="49">
        <v>786710354.46000004</v>
      </c>
      <c r="L11" s="49">
        <v>0</v>
      </c>
      <c r="M11" s="86">
        <f t="shared" si="2"/>
        <v>1355346463.4099998</v>
      </c>
      <c r="N11" s="49">
        <v>0</v>
      </c>
      <c r="O11" s="49">
        <v>0</v>
      </c>
      <c r="P11" s="49">
        <v>0</v>
      </c>
      <c r="Q11" s="86">
        <f t="shared" si="3"/>
        <v>0</v>
      </c>
      <c r="R11" s="86">
        <f t="shared" si="4"/>
        <v>5272409024.4499998</v>
      </c>
      <c r="S11" s="166">
        <f>R11/R46*100</f>
        <v>11.160461751120636</v>
      </c>
    </row>
    <row r="12" spans="1:19" ht="14.1" customHeight="1" x14ac:dyDescent="0.2">
      <c r="A12" s="52" t="s">
        <v>88</v>
      </c>
      <c r="B12" s="49">
        <v>433394865.14000005</v>
      </c>
      <c r="C12" s="49">
        <v>353489267.94999999</v>
      </c>
      <c r="D12" s="49">
        <v>342916213.71000004</v>
      </c>
      <c r="E12" s="86">
        <f t="shared" si="0"/>
        <v>1129800346.8000002</v>
      </c>
      <c r="F12" s="49">
        <v>358488898.76999998</v>
      </c>
      <c r="G12" s="49">
        <v>450868280.94</v>
      </c>
      <c r="H12" s="49">
        <v>550466192.41999996</v>
      </c>
      <c r="I12" s="86">
        <f t="shared" si="1"/>
        <v>1359823372.1300001</v>
      </c>
      <c r="J12" s="49">
        <v>765548343.26999998</v>
      </c>
      <c r="K12" s="49">
        <v>579132829.62</v>
      </c>
      <c r="L12" s="49">
        <v>0</v>
      </c>
      <c r="M12" s="86">
        <f t="shared" si="2"/>
        <v>1344681172.8899999</v>
      </c>
      <c r="N12" s="49">
        <v>0</v>
      </c>
      <c r="O12" s="49">
        <v>0</v>
      </c>
      <c r="P12" s="49">
        <v>0</v>
      </c>
      <c r="Q12" s="86">
        <f t="shared" si="3"/>
        <v>0</v>
      </c>
      <c r="R12" s="86">
        <f t="shared" si="4"/>
        <v>3834304891.8200002</v>
      </c>
      <c r="S12" s="166">
        <f>R12/R46*100</f>
        <v>8.1163302939600452</v>
      </c>
    </row>
    <row r="13" spans="1:19" ht="14.1" customHeight="1" x14ac:dyDescent="0.2">
      <c r="A13" s="52" t="s">
        <v>93</v>
      </c>
      <c r="B13" s="49">
        <v>402595295.91000003</v>
      </c>
      <c r="C13" s="49">
        <v>457317665.37</v>
      </c>
      <c r="D13" s="49">
        <v>474517632.35000008</v>
      </c>
      <c r="E13" s="86">
        <f t="shared" si="0"/>
        <v>1334430593.6300001</v>
      </c>
      <c r="F13" s="49">
        <v>343179783.71000004</v>
      </c>
      <c r="G13" s="49">
        <v>426853496.85999995</v>
      </c>
      <c r="H13" s="49">
        <v>371929480.09000003</v>
      </c>
      <c r="I13" s="86">
        <f t="shared" si="1"/>
        <v>1141962760.6599998</v>
      </c>
      <c r="J13" s="49">
        <v>547973492.22000003</v>
      </c>
      <c r="K13" s="49">
        <v>400716515.52000004</v>
      </c>
      <c r="L13" s="49">
        <v>0</v>
      </c>
      <c r="M13" s="86">
        <f t="shared" si="2"/>
        <v>948690007.74000001</v>
      </c>
      <c r="N13" s="49">
        <v>0</v>
      </c>
      <c r="O13" s="49">
        <v>0</v>
      </c>
      <c r="P13" s="49">
        <v>0</v>
      </c>
      <c r="Q13" s="86">
        <f t="shared" si="3"/>
        <v>0</v>
      </c>
      <c r="R13" s="86">
        <f t="shared" si="4"/>
        <v>3425083362.0299997</v>
      </c>
      <c r="S13" s="166">
        <f>R13/R46*100</f>
        <v>7.2501036393554559</v>
      </c>
    </row>
    <row r="14" spans="1:19" ht="14.1" customHeight="1" x14ac:dyDescent="0.2">
      <c r="A14" s="52" t="s">
        <v>92</v>
      </c>
      <c r="B14" s="49">
        <v>176239112.04999998</v>
      </c>
      <c r="C14" s="49">
        <v>222186322.91999999</v>
      </c>
      <c r="D14" s="49">
        <v>184598508.78</v>
      </c>
      <c r="E14" s="86">
        <f t="shared" si="0"/>
        <v>583023943.75</v>
      </c>
      <c r="F14" s="49">
        <v>156776079.86551723</v>
      </c>
      <c r="G14" s="49">
        <v>235533005.17965516</v>
      </c>
      <c r="H14" s="49">
        <v>210386229.27000001</v>
      </c>
      <c r="I14" s="86">
        <f t="shared" si="1"/>
        <v>602695314.31517243</v>
      </c>
      <c r="J14" s="49">
        <v>240262841.00206897</v>
      </c>
      <c r="K14" s="49">
        <v>184145703.31137931</v>
      </c>
      <c r="L14" s="49">
        <v>0</v>
      </c>
      <c r="M14" s="86">
        <f t="shared" si="2"/>
        <v>424408544.31344831</v>
      </c>
      <c r="N14" s="49">
        <v>0</v>
      </c>
      <c r="O14" s="49">
        <v>0</v>
      </c>
      <c r="P14" s="49">
        <v>0</v>
      </c>
      <c r="Q14" s="86">
        <f t="shared" si="3"/>
        <v>0</v>
      </c>
      <c r="R14" s="86">
        <f t="shared" si="4"/>
        <v>1610127802.3786206</v>
      </c>
      <c r="S14" s="166">
        <f>R14/R46*100</f>
        <v>3.408265494867798</v>
      </c>
    </row>
    <row r="15" spans="1:19" ht="14.1" customHeight="1" x14ac:dyDescent="0.2">
      <c r="A15" s="52" t="s">
        <v>79</v>
      </c>
      <c r="B15" s="49">
        <v>135682606.32000002</v>
      </c>
      <c r="C15" s="49">
        <v>123660654.12</v>
      </c>
      <c r="D15" s="49">
        <v>125805427.03000002</v>
      </c>
      <c r="E15" s="86">
        <f t="shared" si="0"/>
        <v>385148687.47000003</v>
      </c>
      <c r="F15" s="49">
        <v>112201229.30586208</v>
      </c>
      <c r="G15" s="49">
        <v>111890021.04551722</v>
      </c>
      <c r="H15" s="49">
        <v>127048580.48724139</v>
      </c>
      <c r="I15" s="86">
        <f t="shared" si="1"/>
        <v>351139830.83862066</v>
      </c>
      <c r="J15" s="49">
        <v>126500174.35586205</v>
      </c>
      <c r="K15" s="49">
        <v>121335658.13689652</v>
      </c>
      <c r="L15" s="49">
        <v>0</v>
      </c>
      <c r="M15" s="86">
        <f t="shared" si="2"/>
        <v>247835832.49275857</v>
      </c>
      <c r="N15" s="49">
        <v>0</v>
      </c>
      <c r="O15" s="49">
        <v>0</v>
      </c>
      <c r="P15" s="49">
        <v>0</v>
      </c>
      <c r="Q15" s="86">
        <f t="shared" si="3"/>
        <v>0</v>
      </c>
      <c r="R15" s="86">
        <f t="shared" si="4"/>
        <v>984124350.8013792</v>
      </c>
      <c r="S15" s="166">
        <f>R15/R46*100</f>
        <v>2.0831620089662826</v>
      </c>
    </row>
    <row r="16" spans="1:19" ht="14.1" customHeight="1" x14ac:dyDescent="0.2">
      <c r="A16" s="52" t="s">
        <v>122</v>
      </c>
      <c r="B16" s="49">
        <v>135805770.16</v>
      </c>
      <c r="C16" s="49">
        <v>113164193.87</v>
      </c>
      <c r="D16" s="49">
        <v>136881814.33000001</v>
      </c>
      <c r="E16" s="86">
        <f t="shared" si="0"/>
        <v>385851778.36000001</v>
      </c>
      <c r="F16" s="49">
        <v>113962100.57758622</v>
      </c>
      <c r="G16" s="49">
        <v>90312652.630352631</v>
      </c>
      <c r="H16" s="49">
        <v>115436543.26206896</v>
      </c>
      <c r="I16" s="86">
        <f t="shared" si="1"/>
        <v>319711296.47000778</v>
      </c>
      <c r="J16" s="49">
        <v>117901911.99448276</v>
      </c>
      <c r="K16" s="49">
        <v>132646805.1541051</v>
      </c>
      <c r="L16" s="49">
        <v>0</v>
      </c>
      <c r="M16" s="86">
        <f t="shared" si="2"/>
        <v>250548717.14858785</v>
      </c>
      <c r="N16" s="49">
        <v>0</v>
      </c>
      <c r="O16" s="49">
        <v>0</v>
      </c>
      <c r="P16" s="49">
        <v>0</v>
      </c>
      <c r="Q16" s="86">
        <f t="shared" si="3"/>
        <v>0</v>
      </c>
      <c r="R16" s="86">
        <f t="shared" si="4"/>
        <v>956111791.97859561</v>
      </c>
      <c r="S16" s="166">
        <f>R16/R46*100</f>
        <v>2.0238659471768989</v>
      </c>
    </row>
    <row r="17" spans="1:19" ht="14.1" customHeight="1" x14ac:dyDescent="0.2">
      <c r="A17" s="52" t="s">
        <v>78</v>
      </c>
      <c r="B17" s="49">
        <v>102829270.11000001</v>
      </c>
      <c r="C17" s="49">
        <v>90324419.099999994</v>
      </c>
      <c r="D17" s="49">
        <v>62757334.530000001</v>
      </c>
      <c r="E17" s="86">
        <f t="shared" si="0"/>
        <v>255911023.74000001</v>
      </c>
      <c r="F17" s="49">
        <v>49171308.381724134</v>
      </c>
      <c r="G17" s="49">
        <v>82298940.717241392</v>
      </c>
      <c r="H17" s="49">
        <v>107548884.17344826</v>
      </c>
      <c r="I17" s="86">
        <f t="shared" si="1"/>
        <v>239019133.27241379</v>
      </c>
      <c r="J17" s="49">
        <v>105892677.78448276</v>
      </c>
      <c r="K17" s="49">
        <v>99168338.799310356</v>
      </c>
      <c r="L17" s="49">
        <v>0</v>
      </c>
      <c r="M17" s="86">
        <f t="shared" si="2"/>
        <v>205061016.5837931</v>
      </c>
      <c r="N17" s="49">
        <v>0</v>
      </c>
      <c r="O17" s="49">
        <v>0</v>
      </c>
      <c r="P17" s="49">
        <v>0</v>
      </c>
      <c r="Q17" s="86">
        <f t="shared" si="3"/>
        <v>0</v>
      </c>
      <c r="R17" s="86">
        <f t="shared" si="4"/>
        <v>699991173.5962069</v>
      </c>
      <c r="S17" s="166">
        <f>R17/R46*100</f>
        <v>1.4817182587341957</v>
      </c>
    </row>
    <row r="18" spans="1:19" ht="14.1" customHeight="1" x14ac:dyDescent="0.2">
      <c r="A18" s="52" t="s">
        <v>90</v>
      </c>
      <c r="B18" s="49">
        <v>100133009.91000001</v>
      </c>
      <c r="C18" s="49">
        <v>90174641.460000008</v>
      </c>
      <c r="D18" s="49">
        <v>74240925.649999991</v>
      </c>
      <c r="E18" s="86">
        <f t="shared" si="0"/>
        <v>264548577.01999998</v>
      </c>
      <c r="F18" s="49">
        <v>54729341.217931032</v>
      </c>
      <c r="G18" s="49">
        <v>73144058.043793097</v>
      </c>
      <c r="H18" s="49">
        <v>94236820.248275876</v>
      </c>
      <c r="I18" s="86">
        <f t="shared" si="1"/>
        <v>222110219.50999999</v>
      </c>
      <c r="J18" s="49">
        <v>100297971.34689654</v>
      </c>
      <c r="K18" s="49">
        <v>102491124.57620689</v>
      </c>
      <c r="L18" s="49">
        <v>0</v>
      </c>
      <c r="M18" s="86">
        <f t="shared" si="2"/>
        <v>202789095.92310345</v>
      </c>
      <c r="N18" s="49">
        <v>0</v>
      </c>
      <c r="O18" s="49">
        <v>0</v>
      </c>
      <c r="P18" s="49">
        <v>0</v>
      </c>
      <c r="Q18" s="86">
        <f t="shared" si="3"/>
        <v>0</v>
      </c>
      <c r="R18" s="86">
        <f t="shared" si="4"/>
        <v>689447892.45310342</v>
      </c>
      <c r="S18" s="166">
        <f>R18/R46*100</f>
        <v>1.4594005885035191</v>
      </c>
    </row>
    <row r="19" spans="1:19" ht="14.1" customHeight="1" x14ac:dyDescent="0.2">
      <c r="A19" s="52" t="s">
        <v>100</v>
      </c>
      <c r="B19" s="49">
        <v>56464110.269999996</v>
      </c>
      <c r="C19" s="49">
        <v>48040589.539999999</v>
      </c>
      <c r="D19" s="49">
        <v>36718514.43</v>
      </c>
      <c r="E19" s="86">
        <f t="shared" si="0"/>
        <v>141223214.24000001</v>
      </c>
      <c r="F19" s="49">
        <v>35573917.960000008</v>
      </c>
      <c r="G19" s="49">
        <v>36471401.050000004</v>
      </c>
      <c r="H19" s="49">
        <v>33067013.890000001</v>
      </c>
      <c r="I19" s="86">
        <f t="shared" si="1"/>
        <v>105112332.90000002</v>
      </c>
      <c r="J19" s="49">
        <v>178014164.34</v>
      </c>
      <c r="K19" s="49">
        <v>45924579.45000001</v>
      </c>
      <c r="L19" s="49">
        <v>0</v>
      </c>
      <c r="M19" s="86">
        <f t="shared" si="2"/>
        <v>223938743.79000002</v>
      </c>
      <c r="N19" s="49">
        <v>0</v>
      </c>
      <c r="O19" s="49">
        <v>0</v>
      </c>
      <c r="P19" s="49">
        <v>0</v>
      </c>
      <c r="Q19" s="86">
        <f t="shared" si="3"/>
        <v>0</v>
      </c>
      <c r="R19" s="86">
        <f t="shared" si="4"/>
        <v>470274290.93000007</v>
      </c>
      <c r="S19" s="166">
        <f>R19/R46*100</f>
        <v>0.995461128323053</v>
      </c>
    </row>
    <row r="20" spans="1:19" ht="14.1" customHeight="1" x14ac:dyDescent="0.2">
      <c r="A20" s="52" t="s">
        <v>98</v>
      </c>
      <c r="B20" s="49">
        <v>66146684.949999996</v>
      </c>
      <c r="C20" s="49">
        <v>65436003.689999998</v>
      </c>
      <c r="D20" s="49">
        <v>42897100.770000003</v>
      </c>
      <c r="E20" s="86">
        <f t="shared" si="0"/>
        <v>174479789.41</v>
      </c>
      <c r="F20" s="49">
        <v>23379345.275862072</v>
      </c>
      <c r="G20" s="49">
        <v>48265413.98275888</v>
      </c>
      <c r="H20" s="49">
        <v>60790502.737930603</v>
      </c>
      <c r="I20" s="86">
        <f t="shared" si="1"/>
        <v>132435261.99655154</v>
      </c>
      <c r="J20" s="49">
        <v>86293013.851378709</v>
      </c>
      <c r="K20" s="49">
        <v>65756441.260344408</v>
      </c>
      <c r="L20" s="49">
        <v>0</v>
      </c>
      <c r="M20" s="86">
        <f t="shared" si="2"/>
        <v>152049455.11172312</v>
      </c>
      <c r="N20" s="49">
        <v>0</v>
      </c>
      <c r="O20" s="49">
        <v>0</v>
      </c>
      <c r="P20" s="49">
        <v>0</v>
      </c>
      <c r="Q20" s="86">
        <f t="shared" si="3"/>
        <v>0</v>
      </c>
      <c r="R20" s="86">
        <f t="shared" si="4"/>
        <v>458964506.51827466</v>
      </c>
      <c r="S20" s="166">
        <f>R20/R46*100</f>
        <v>0.97152094922178367</v>
      </c>
    </row>
    <row r="21" spans="1:19" ht="14.1" customHeight="1" x14ac:dyDescent="0.2">
      <c r="A21" s="52" t="s">
        <v>103</v>
      </c>
      <c r="B21" s="49">
        <v>65628393.75</v>
      </c>
      <c r="C21" s="49">
        <v>58901128.919999994</v>
      </c>
      <c r="D21" s="49">
        <v>40333820.509999998</v>
      </c>
      <c r="E21" s="86">
        <f t="shared" si="0"/>
        <v>164863343.17999998</v>
      </c>
      <c r="F21" s="49">
        <v>27654286.789999999</v>
      </c>
      <c r="G21" s="49">
        <v>43892352.890000001</v>
      </c>
      <c r="H21" s="49">
        <v>62268915.960000001</v>
      </c>
      <c r="I21" s="86">
        <f t="shared" si="1"/>
        <v>133815555.64000002</v>
      </c>
      <c r="J21" s="49">
        <v>66519990.820000015</v>
      </c>
      <c r="K21" s="49">
        <v>61426502.720000006</v>
      </c>
      <c r="L21" s="49">
        <v>0</v>
      </c>
      <c r="M21" s="86">
        <f t="shared" si="2"/>
        <v>127946493.54000002</v>
      </c>
      <c r="N21" s="49">
        <v>0</v>
      </c>
      <c r="O21" s="49">
        <v>0</v>
      </c>
      <c r="P21" s="49">
        <v>0</v>
      </c>
      <c r="Q21" s="86">
        <f t="shared" si="3"/>
        <v>0</v>
      </c>
      <c r="R21" s="86">
        <f t="shared" si="4"/>
        <v>426625392.36000001</v>
      </c>
      <c r="S21" s="166">
        <f>R21/R46*100</f>
        <v>0.9030665776138832</v>
      </c>
    </row>
    <row r="22" spans="1:19" ht="14.1" customHeight="1" x14ac:dyDescent="0.2">
      <c r="A22" s="52" t="s">
        <v>110</v>
      </c>
      <c r="B22" s="49">
        <v>49069427.029999994</v>
      </c>
      <c r="C22" s="49">
        <v>49902741.640000008</v>
      </c>
      <c r="D22" s="49">
        <v>35415725.879999995</v>
      </c>
      <c r="E22" s="86">
        <f t="shared" si="0"/>
        <v>134387894.55000001</v>
      </c>
      <c r="F22" s="49">
        <v>37978791.210000001</v>
      </c>
      <c r="G22" s="49">
        <v>39122987.259999998</v>
      </c>
      <c r="H22" s="49">
        <v>44144780.25</v>
      </c>
      <c r="I22" s="86">
        <f t="shared" si="1"/>
        <v>121246558.72</v>
      </c>
      <c r="J22" s="49">
        <v>45103947.139999993</v>
      </c>
      <c r="K22" s="49">
        <v>48256206.670000002</v>
      </c>
      <c r="L22" s="49">
        <v>0</v>
      </c>
      <c r="M22" s="86">
        <f t="shared" si="2"/>
        <v>93360153.810000002</v>
      </c>
      <c r="N22" s="49">
        <v>0</v>
      </c>
      <c r="O22" s="49">
        <v>0</v>
      </c>
      <c r="P22" s="49">
        <v>0</v>
      </c>
      <c r="Q22" s="86">
        <f t="shared" si="3"/>
        <v>0</v>
      </c>
      <c r="R22" s="86">
        <f t="shared" si="4"/>
        <v>348994607.08000004</v>
      </c>
      <c r="S22" s="166">
        <f>R22/R46*100</f>
        <v>0.73874028847183815</v>
      </c>
    </row>
    <row r="23" spans="1:19" ht="14.1" customHeight="1" x14ac:dyDescent="0.2">
      <c r="A23" s="51" t="s">
        <v>111</v>
      </c>
      <c r="B23" s="49">
        <v>46171756.880000003</v>
      </c>
      <c r="C23" s="49">
        <v>41383821.57</v>
      </c>
      <c r="D23" s="49">
        <v>34555463.240000002</v>
      </c>
      <c r="E23" s="86">
        <f t="shared" si="0"/>
        <v>122111041.69</v>
      </c>
      <c r="F23" s="49">
        <v>16752689.094827589</v>
      </c>
      <c r="G23" s="49">
        <v>22451792.120689657</v>
      </c>
      <c r="H23" s="49">
        <v>39529761.698275872</v>
      </c>
      <c r="I23" s="86">
        <f t="shared" si="1"/>
        <v>78734242.913793117</v>
      </c>
      <c r="J23" s="49">
        <v>44430975.715517253</v>
      </c>
      <c r="K23" s="49">
        <v>41264815.465517238</v>
      </c>
      <c r="L23" s="49">
        <v>0</v>
      </c>
      <c r="M23" s="86">
        <f t="shared" si="2"/>
        <v>85695791.18103449</v>
      </c>
      <c r="N23" s="49">
        <v>0</v>
      </c>
      <c r="O23" s="49">
        <v>0</v>
      </c>
      <c r="P23" s="49">
        <v>0</v>
      </c>
      <c r="Q23" s="86">
        <f t="shared" si="3"/>
        <v>0</v>
      </c>
      <c r="R23" s="86">
        <f t="shared" si="4"/>
        <v>286541075.78482759</v>
      </c>
      <c r="S23" s="166">
        <f>R23/R46*100</f>
        <v>0.6065407106299241</v>
      </c>
    </row>
    <row r="24" spans="1:19" ht="14.1" customHeight="1" x14ac:dyDescent="0.2">
      <c r="A24" s="52" t="s">
        <v>81</v>
      </c>
      <c r="B24" s="49">
        <v>37624111.969999999</v>
      </c>
      <c r="C24" s="49">
        <v>37302601.089999996</v>
      </c>
      <c r="D24" s="49">
        <v>30635639.289999999</v>
      </c>
      <c r="E24" s="86">
        <f t="shared" si="0"/>
        <v>105562352.34999999</v>
      </c>
      <c r="F24" s="49">
        <v>28947055.993448276</v>
      </c>
      <c r="G24" s="49">
        <v>31163954.854137935</v>
      </c>
      <c r="H24" s="49">
        <v>37094651.663103446</v>
      </c>
      <c r="I24" s="86">
        <f t="shared" si="1"/>
        <v>97205662.510689661</v>
      </c>
      <c r="J24" s="49">
        <v>45893198.348275863</v>
      </c>
      <c r="K24" s="49">
        <v>35293383.127586208</v>
      </c>
      <c r="L24" s="49">
        <v>0</v>
      </c>
      <c r="M24" s="86">
        <f t="shared" si="2"/>
        <v>81186581.475862071</v>
      </c>
      <c r="N24" s="49">
        <v>0</v>
      </c>
      <c r="O24" s="49">
        <v>0</v>
      </c>
      <c r="P24" s="49">
        <v>0</v>
      </c>
      <c r="Q24" s="86">
        <f t="shared" si="3"/>
        <v>0</v>
      </c>
      <c r="R24" s="86">
        <f t="shared" si="4"/>
        <v>283954596.33655173</v>
      </c>
      <c r="S24" s="166">
        <f>R24/R46*100</f>
        <v>0.60106573613180014</v>
      </c>
    </row>
    <row r="25" spans="1:19" ht="14.1" customHeight="1" x14ac:dyDescent="0.2">
      <c r="A25" s="52" t="s">
        <v>97</v>
      </c>
      <c r="B25" s="49">
        <v>30345105.390000001</v>
      </c>
      <c r="C25" s="49">
        <v>25325986.989999998</v>
      </c>
      <c r="D25" s="49">
        <v>34836077.600000001</v>
      </c>
      <c r="E25" s="86">
        <f t="shared" si="0"/>
        <v>90507169.979999989</v>
      </c>
      <c r="F25" s="49">
        <v>24791988.797586206</v>
      </c>
      <c r="G25" s="49">
        <v>33094340.630344827</v>
      </c>
      <c r="H25" s="49">
        <v>32689777.856551725</v>
      </c>
      <c r="I25" s="86">
        <f t="shared" si="1"/>
        <v>90576107.284482762</v>
      </c>
      <c r="J25" s="49">
        <v>38654843.50931035</v>
      </c>
      <c r="K25" s="49">
        <v>25267185.115862068</v>
      </c>
      <c r="L25" s="49">
        <v>0</v>
      </c>
      <c r="M25" s="86">
        <f t="shared" si="2"/>
        <v>63922028.625172421</v>
      </c>
      <c r="N25" s="49">
        <v>0</v>
      </c>
      <c r="O25" s="49">
        <v>0</v>
      </c>
      <c r="P25" s="49">
        <v>0</v>
      </c>
      <c r="Q25" s="86">
        <f t="shared" si="3"/>
        <v>0</v>
      </c>
      <c r="R25" s="86">
        <f t="shared" si="4"/>
        <v>245005305.88965517</v>
      </c>
      <c r="S25" s="166">
        <f>R25/R46*100</f>
        <v>0.51861916109369921</v>
      </c>
    </row>
    <row r="26" spans="1:19" ht="14.1" customHeight="1" x14ac:dyDescent="0.2">
      <c r="A26" s="52" t="s">
        <v>106</v>
      </c>
      <c r="B26" s="49">
        <v>32049426.489999998</v>
      </c>
      <c r="C26" s="49">
        <v>28281822.289999999</v>
      </c>
      <c r="D26" s="49">
        <v>24127104.710000001</v>
      </c>
      <c r="E26" s="86">
        <f t="shared" si="0"/>
        <v>84458353.49000001</v>
      </c>
      <c r="F26" s="49">
        <v>36333106.590000004</v>
      </c>
      <c r="G26" s="49">
        <v>13104190.58</v>
      </c>
      <c r="H26" s="49">
        <v>32655017.140000001</v>
      </c>
      <c r="I26" s="86">
        <f t="shared" si="1"/>
        <v>82092314.310000002</v>
      </c>
      <c r="J26" s="49">
        <v>29848077.280000001</v>
      </c>
      <c r="K26" s="49">
        <v>31907649.830000002</v>
      </c>
      <c r="L26" s="49">
        <v>0</v>
      </c>
      <c r="M26" s="86">
        <f t="shared" si="2"/>
        <v>61755727.109999999</v>
      </c>
      <c r="N26" s="49">
        <v>0</v>
      </c>
      <c r="O26" s="49">
        <v>0</v>
      </c>
      <c r="P26" s="49">
        <v>0</v>
      </c>
      <c r="Q26" s="86">
        <f t="shared" si="3"/>
        <v>0</v>
      </c>
      <c r="R26" s="86">
        <f t="shared" si="4"/>
        <v>228306394.91000003</v>
      </c>
      <c r="S26" s="166">
        <f>R26/R46*100</f>
        <v>0.48327145638991803</v>
      </c>
    </row>
    <row r="27" spans="1:19" ht="14.1" customHeight="1" x14ac:dyDescent="0.2">
      <c r="A27" s="51" t="s">
        <v>105</v>
      </c>
      <c r="B27" s="49">
        <v>30727095.120000001</v>
      </c>
      <c r="C27" s="49">
        <v>31587723.879999999</v>
      </c>
      <c r="D27" s="49">
        <v>25590868.48</v>
      </c>
      <c r="E27" s="86">
        <f t="shared" si="0"/>
        <v>87905687.480000004</v>
      </c>
      <c r="F27" s="49">
        <v>19761358.09</v>
      </c>
      <c r="G27" s="49">
        <v>23403082.190000001</v>
      </c>
      <c r="H27" s="49">
        <v>21445884.379999999</v>
      </c>
      <c r="I27" s="86">
        <f t="shared" si="1"/>
        <v>64610324.659999996</v>
      </c>
      <c r="J27" s="49">
        <v>38828778</v>
      </c>
      <c r="K27" s="49">
        <v>32333954.57</v>
      </c>
      <c r="L27" s="49">
        <v>0</v>
      </c>
      <c r="M27" s="86">
        <f t="shared" si="2"/>
        <v>71162732.569999993</v>
      </c>
      <c r="N27" s="49">
        <v>0</v>
      </c>
      <c r="O27" s="49">
        <v>0</v>
      </c>
      <c r="P27" s="49">
        <v>0</v>
      </c>
      <c r="Q27" s="86">
        <f t="shared" si="3"/>
        <v>0</v>
      </c>
      <c r="R27" s="86">
        <f t="shared" si="4"/>
        <v>223678744.70999998</v>
      </c>
      <c r="S27" s="166">
        <f>R27/R46*100</f>
        <v>0.47347579888019858</v>
      </c>
    </row>
    <row r="28" spans="1:19" ht="14.1" customHeight="1" x14ac:dyDescent="0.2">
      <c r="A28" s="52" t="s">
        <v>115</v>
      </c>
      <c r="B28" s="49">
        <v>16673089.789999999</v>
      </c>
      <c r="C28" s="49">
        <v>29371993.850000001</v>
      </c>
      <c r="D28" s="49">
        <v>23616857.349999998</v>
      </c>
      <c r="E28" s="86">
        <f t="shared" si="0"/>
        <v>69661940.989999995</v>
      </c>
      <c r="F28" s="49">
        <v>20222816.240000002</v>
      </c>
      <c r="G28" s="49">
        <v>21478633.179999996</v>
      </c>
      <c r="H28" s="49">
        <v>35686215.675000004</v>
      </c>
      <c r="I28" s="86">
        <f t="shared" si="1"/>
        <v>77387665.094999999</v>
      </c>
      <c r="J28" s="49">
        <v>32780265.010000002</v>
      </c>
      <c r="K28" s="49">
        <v>30583307.280000001</v>
      </c>
      <c r="L28" s="49">
        <v>0</v>
      </c>
      <c r="M28" s="86">
        <f t="shared" si="2"/>
        <v>63363572.290000007</v>
      </c>
      <c r="N28" s="49">
        <v>0</v>
      </c>
      <c r="O28" s="49">
        <v>0</v>
      </c>
      <c r="P28" s="49">
        <v>0</v>
      </c>
      <c r="Q28" s="86">
        <f t="shared" si="3"/>
        <v>0</v>
      </c>
      <c r="R28" s="86">
        <f t="shared" si="4"/>
        <v>210413178.375</v>
      </c>
      <c r="S28" s="166">
        <f>R28/R46*100</f>
        <v>0.44539568502670923</v>
      </c>
    </row>
    <row r="29" spans="1:19" ht="14.1" customHeight="1" x14ac:dyDescent="0.2">
      <c r="A29" s="52" t="s">
        <v>80</v>
      </c>
      <c r="B29" s="49">
        <v>37288640.640000001</v>
      </c>
      <c r="C29" s="49">
        <v>31329482</v>
      </c>
      <c r="D29" s="49">
        <v>23097877.689999998</v>
      </c>
      <c r="E29" s="86">
        <f t="shared" si="0"/>
        <v>91716000.329999998</v>
      </c>
      <c r="F29" s="49">
        <v>12974423.099999998</v>
      </c>
      <c r="G29" s="49">
        <v>14149248.08</v>
      </c>
      <c r="H29" s="49">
        <v>25551166.749999996</v>
      </c>
      <c r="I29" s="86">
        <f t="shared" si="1"/>
        <v>52674837.929999992</v>
      </c>
      <c r="J29" s="49">
        <v>27558347.050000001</v>
      </c>
      <c r="K29" s="49">
        <v>32773101.719999999</v>
      </c>
      <c r="L29" s="49">
        <v>0</v>
      </c>
      <c r="M29" s="86">
        <f t="shared" si="2"/>
        <v>60331448.769999996</v>
      </c>
      <c r="N29" s="49">
        <v>0</v>
      </c>
      <c r="O29" s="49">
        <v>0</v>
      </c>
      <c r="P29" s="49">
        <v>0</v>
      </c>
      <c r="Q29" s="86">
        <f t="shared" si="3"/>
        <v>0</v>
      </c>
      <c r="R29" s="86">
        <f t="shared" si="4"/>
        <v>204722287.02999997</v>
      </c>
      <c r="S29" s="166">
        <f>R29/R46*100</f>
        <v>0.43334939368415132</v>
      </c>
    </row>
    <row r="30" spans="1:19" ht="14.1" customHeight="1" x14ac:dyDescent="0.2">
      <c r="A30" s="52" t="s">
        <v>83</v>
      </c>
      <c r="B30" s="49">
        <v>31264180.059999999</v>
      </c>
      <c r="C30" s="49">
        <v>28490655.879999999</v>
      </c>
      <c r="D30" s="49">
        <v>15725959.109999999</v>
      </c>
      <c r="E30" s="86">
        <f t="shared" si="0"/>
        <v>75480795.049999997</v>
      </c>
      <c r="F30" s="49">
        <v>10306394.862068966</v>
      </c>
      <c r="G30" s="49">
        <v>21121497.75</v>
      </c>
      <c r="H30" s="49">
        <v>28506638.327586208</v>
      </c>
      <c r="I30" s="86">
        <f t="shared" si="1"/>
        <v>59934530.93965517</v>
      </c>
      <c r="J30" s="49">
        <v>33838398.93965517</v>
      </c>
      <c r="K30" s="49">
        <v>34285041.181034483</v>
      </c>
      <c r="L30" s="49">
        <v>0</v>
      </c>
      <c r="M30" s="86">
        <f t="shared" si="2"/>
        <v>68123440.12068966</v>
      </c>
      <c r="N30" s="49">
        <v>0</v>
      </c>
      <c r="O30" s="49">
        <v>0</v>
      </c>
      <c r="P30" s="49">
        <v>0</v>
      </c>
      <c r="Q30" s="86">
        <f t="shared" si="3"/>
        <v>0</v>
      </c>
      <c r="R30" s="86">
        <f t="shared" si="4"/>
        <v>203538766.11034483</v>
      </c>
      <c r="S30" s="166">
        <f>R30/R46*100</f>
        <v>0.43084415558630851</v>
      </c>
    </row>
    <row r="31" spans="1:19" ht="14.1" customHeight="1" x14ac:dyDescent="0.2">
      <c r="A31" s="52" t="s">
        <v>119</v>
      </c>
      <c r="B31" s="49">
        <v>23409540.32</v>
      </c>
      <c r="C31" s="49">
        <v>19463574.609999999</v>
      </c>
      <c r="D31" s="49">
        <v>17254467.34</v>
      </c>
      <c r="E31" s="86">
        <f t="shared" si="0"/>
        <v>60127582.269999996</v>
      </c>
      <c r="F31" s="49">
        <v>7195256.5862068962</v>
      </c>
      <c r="G31" s="49">
        <v>13189678.948275862</v>
      </c>
      <c r="H31" s="49">
        <v>15600049.327586206</v>
      </c>
      <c r="I31" s="86">
        <f t="shared" si="1"/>
        <v>35984984.862068966</v>
      </c>
      <c r="J31" s="49">
        <v>26843618.672413789</v>
      </c>
      <c r="K31" s="49">
        <v>19874464.043103464</v>
      </c>
      <c r="L31" s="49">
        <v>0</v>
      </c>
      <c r="M31" s="86">
        <f t="shared" si="2"/>
        <v>46718082.715517253</v>
      </c>
      <c r="N31" s="49">
        <v>0</v>
      </c>
      <c r="O31" s="49">
        <v>0</v>
      </c>
      <c r="P31" s="49">
        <v>0</v>
      </c>
      <c r="Q31" s="86">
        <f t="shared" si="3"/>
        <v>0</v>
      </c>
      <c r="R31" s="86">
        <f t="shared" si="4"/>
        <v>142830649.84758621</v>
      </c>
      <c r="S31" s="166">
        <f>R31/R46*100</f>
        <v>0.3023392147914733</v>
      </c>
    </row>
    <row r="32" spans="1:19" ht="14.1" customHeight="1" x14ac:dyDescent="0.2">
      <c r="A32" s="52" t="s">
        <v>114</v>
      </c>
      <c r="B32" s="49">
        <v>12777788.230000002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14563353.709999997</v>
      </c>
      <c r="H32" s="49">
        <v>6675278.9399999995</v>
      </c>
      <c r="I32" s="86">
        <f t="shared" si="1"/>
        <v>35600430.219999999</v>
      </c>
      <c r="J32" s="49">
        <v>22601047.32</v>
      </c>
      <c r="K32" s="49">
        <v>13576129.789999999</v>
      </c>
      <c r="L32" s="49">
        <v>0</v>
      </c>
      <c r="M32" s="86">
        <f t="shared" si="2"/>
        <v>36177177.109999999</v>
      </c>
      <c r="N32" s="49">
        <v>0</v>
      </c>
      <c r="O32" s="49">
        <v>0</v>
      </c>
      <c r="P32" s="49">
        <v>0</v>
      </c>
      <c r="Q32" s="86">
        <f t="shared" si="3"/>
        <v>0</v>
      </c>
      <c r="R32" s="86">
        <f t="shared" si="4"/>
        <v>118104999.22</v>
      </c>
      <c r="S32" s="166">
        <f>R32/R46*100</f>
        <v>0.25000077199974879</v>
      </c>
    </row>
    <row r="33" spans="1:19" ht="14.1" customHeight="1" x14ac:dyDescent="0.2">
      <c r="A33" s="52" t="s">
        <v>95</v>
      </c>
      <c r="B33" s="49">
        <v>7422804.6500000004</v>
      </c>
      <c r="C33" s="49">
        <v>9682324.0099999998</v>
      </c>
      <c r="D33" s="49">
        <v>6030235.8400000008</v>
      </c>
      <c r="E33" s="86">
        <f t="shared" si="0"/>
        <v>23135364.5</v>
      </c>
      <c r="F33" s="49">
        <v>3645519.56</v>
      </c>
      <c r="G33" s="49">
        <v>6407668.7600000007</v>
      </c>
      <c r="H33" s="49">
        <v>8314014.1100000013</v>
      </c>
      <c r="I33" s="86">
        <f t="shared" si="1"/>
        <v>18367202.43</v>
      </c>
      <c r="J33" s="49">
        <v>11271860.129999999</v>
      </c>
      <c r="K33" s="49">
        <v>10569046.829999998</v>
      </c>
      <c r="L33" s="49">
        <v>0</v>
      </c>
      <c r="M33" s="86">
        <f t="shared" si="2"/>
        <v>21840906.959999997</v>
      </c>
      <c r="N33" s="49">
        <v>0</v>
      </c>
      <c r="O33" s="49">
        <v>0</v>
      </c>
      <c r="P33" s="49">
        <v>0</v>
      </c>
      <c r="Q33" s="86">
        <f t="shared" si="3"/>
        <v>0</v>
      </c>
      <c r="R33" s="86">
        <f t="shared" si="4"/>
        <v>63343473.890000001</v>
      </c>
      <c r="S33" s="166">
        <f>R33/R46*100</f>
        <v>0.13408337901215842</v>
      </c>
    </row>
    <row r="34" spans="1:19" ht="14.1" customHeight="1" x14ac:dyDescent="0.2">
      <c r="A34" s="52" t="s">
        <v>118</v>
      </c>
      <c r="B34" s="49">
        <v>7297730.9700000007</v>
      </c>
      <c r="C34" s="49">
        <v>7022894.1099999994</v>
      </c>
      <c r="D34" s="49">
        <v>4942576.2399999993</v>
      </c>
      <c r="E34" s="86">
        <f t="shared" si="0"/>
        <v>19263201.32</v>
      </c>
      <c r="F34" s="49">
        <v>2157721.2800000003</v>
      </c>
      <c r="G34" s="49">
        <v>5463348.7300000004</v>
      </c>
      <c r="H34" s="49">
        <v>7626982.8799999999</v>
      </c>
      <c r="I34" s="86">
        <f t="shared" si="1"/>
        <v>15248052.890000001</v>
      </c>
      <c r="J34" s="49">
        <v>8082664.0700000003</v>
      </c>
      <c r="K34" s="49">
        <v>12435278.900000002</v>
      </c>
      <c r="L34" s="49">
        <v>0</v>
      </c>
      <c r="M34" s="86">
        <f t="shared" si="2"/>
        <v>20517942.970000003</v>
      </c>
      <c r="N34" s="49">
        <v>0</v>
      </c>
      <c r="O34" s="49">
        <v>0</v>
      </c>
      <c r="P34" s="49">
        <v>0</v>
      </c>
      <c r="Q34" s="86">
        <f t="shared" si="3"/>
        <v>0</v>
      </c>
      <c r="R34" s="86">
        <f t="shared" si="4"/>
        <v>55029197.180000007</v>
      </c>
      <c r="S34" s="166">
        <f>R34/R46*100</f>
        <v>0.11648399194262662</v>
      </c>
    </row>
    <row r="35" spans="1:19" ht="14.1" customHeight="1" x14ac:dyDescent="0.2">
      <c r="A35" s="52" t="s">
        <v>89</v>
      </c>
      <c r="B35" s="49">
        <v>5975681.7799999993</v>
      </c>
      <c r="C35" s="49">
        <v>5192012.7</v>
      </c>
      <c r="D35" s="49">
        <v>4470582.0600000005</v>
      </c>
      <c r="E35" s="76">
        <f t="shared" si="0"/>
        <v>15638276.540000001</v>
      </c>
      <c r="F35" s="49">
        <v>2892097.7155172415</v>
      </c>
      <c r="G35" s="49">
        <v>4166631.215517242</v>
      </c>
      <c r="H35" s="49">
        <v>4416181.3620689651</v>
      </c>
      <c r="I35" s="86">
        <f t="shared" si="1"/>
        <v>11474910.293103449</v>
      </c>
      <c r="J35" s="49">
        <v>4635761.9655172424</v>
      </c>
      <c r="K35" s="49">
        <v>5218888.1034482773</v>
      </c>
      <c r="L35" s="49">
        <v>0</v>
      </c>
      <c r="M35" s="86">
        <f t="shared" si="2"/>
        <v>9854650.0689655207</v>
      </c>
      <c r="N35" s="49">
        <v>0</v>
      </c>
      <c r="O35" s="49">
        <v>0</v>
      </c>
      <c r="P35" s="49">
        <v>0</v>
      </c>
      <c r="Q35" s="86">
        <f t="shared" si="3"/>
        <v>0</v>
      </c>
      <c r="R35" s="86">
        <f t="shared" si="4"/>
        <v>36967836.902068973</v>
      </c>
      <c r="S35" s="166">
        <f>R35/R46*100</f>
        <v>7.8252299442994278E-2</v>
      </c>
    </row>
    <row r="36" spans="1:19" ht="14.1" customHeight="1" x14ac:dyDescent="0.2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552020.5948275862</v>
      </c>
      <c r="G36" s="49">
        <v>2235149.3793103448</v>
      </c>
      <c r="H36" s="49">
        <v>6966892.9827586217</v>
      </c>
      <c r="I36" s="86">
        <f t="shared" si="1"/>
        <v>9754062.9568965528</v>
      </c>
      <c r="J36" s="49">
        <v>5881017.1896551736</v>
      </c>
      <c r="K36" s="49">
        <v>5365979.4741379321</v>
      </c>
      <c r="L36" s="49">
        <v>0</v>
      </c>
      <c r="M36" s="86">
        <f t="shared" si="2"/>
        <v>11246996.663793106</v>
      </c>
      <c r="N36" s="49">
        <v>0</v>
      </c>
      <c r="O36" s="49">
        <v>0</v>
      </c>
      <c r="P36" s="49">
        <v>0</v>
      </c>
      <c r="Q36" s="86">
        <f t="shared" si="3"/>
        <v>0</v>
      </c>
      <c r="R36" s="86">
        <f t="shared" si="4"/>
        <v>36634111.520689659</v>
      </c>
      <c r="S36" s="166">
        <f>R36/R46*100</f>
        <v>7.7545880548521184E-2</v>
      </c>
    </row>
    <row r="37" spans="1:19" ht="14.1" customHeight="1" x14ac:dyDescent="0.2">
      <c r="A37" s="52" t="s">
        <v>125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5454680.2800000003</v>
      </c>
      <c r="H37" s="49">
        <v>2384308.41</v>
      </c>
      <c r="I37" s="86">
        <f t="shared" si="1"/>
        <v>16921489.440000001</v>
      </c>
      <c r="J37" s="49">
        <v>617145.27413793106</v>
      </c>
      <c r="K37" s="49">
        <v>932884.58</v>
      </c>
      <c r="L37" s="49">
        <v>0</v>
      </c>
      <c r="M37" s="86">
        <f t="shared" si="2"/>
        <v>1550029.854137931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18471519.294137932</v>
      </c>
      <c r="S37" s="167">
        <f>R37/R46*100</f>
        <v>3.9099903594603649E-2</v>
      </c>
    </row>
    <row r="38" spans="1:19" ht="14.1" customHeight="1" x14ac:dyDescent="0.2">
      <c r="A38" s="52" t="s">
        <v>121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435246.28448275873</v>
      </c>
      <c r="G38" s="49">
        <v>456812.34482758626</v>
      </c>
      <c r="H38" s="49">
        <v>612922.35344827594</v>
      </c>
      <c r="I38" s="86">
        <f t="shared" si="1"/>
        <v>1504980.982758621</v>
      </c>
      <c r="J38" s="49">
        <v>1181999.6637931035</v>
      </c>
      <c r="K38" s="49">
        <v>482263.61206896557</v>
      </c>
      <c r="L38" s="49">
        <v>0</v>
      </c>
      <c r="M38" s="86">
        <f t="shared" si="2"/>
        <v>1664263.2758620691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6633854.3186206901</v>
      </c>
      <c r="S38" s="166">
        <f>R38/R46*100</f>
        <v>1.4042324304153536E-2</v>
      </c>
    </row>
    <row r="39" spans="1:19" ht="14.1" customHeight="1" x14ac:dyDescent="0.2">
      <c r="A39" s="52" t="s">
        <v>123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1171998.4310344828</v>
      </c>
      <c r="G39" s="49">
        <v>53932.948275862072</v>
      </c>
      <c r="H39" s="49">
        <v>390317.16379310348</v>
      </c>
      <c r="I39" s="86">
        <f t="shared" si="1"/>
        <v>1616248.5431034483</v>
      </c>
      <c r="J39" s="49">
        <v>722426.18965517252</v>
      </c>
      <c r="K39" s="49">
        <v>848907.78448275873</v>
      </c>
      <c r="L39" s="49">
        <v>0</v>
      </c>
      <c r="M39" s="86">
        <f t="shared" si="2"/>
        <v>1571333.9741379311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3560490.8772413796</v>
      </c>
      <c r="S39" s="167">
        <f>R39/R46*100</f>
        <v>7.5367298072652059E-3</v>
      </c>
    </row>
    <row r="40" spans="1:19" ht="14.1" customHeight="1" x14ac:dyDescent="0.2">
      <c r="A40" s="52" t="s">
        <v>124</v>
      </c>
      <c r="B40" s="49">
        <v>41253.730000000003</v>
      </c>
      <c r="C40" s="49">
        <v>44793.53</v>
      </c>
      <c r="D40" s="49">
        <v>59233.61</v>
      </c>
      <c r="E40" s="86">
        <f t="shared" si="0"/>
        <v>145280.87</v>
      </c>
      <c r="F40" s="49">
        <v>88040.320000000007</v>
      </c>
      <c r="G40" s="49">
        <v>67937.03</v>
      </c>
      <c r="H40" s="49">
        <v>103844.95999999999</v>
      </c>
      <c r="I40" s="86">
        <f t="shared" si="1"/>
        <v>259822.31</v>
      </c>
      <c r="J40" s="49">
        <v>116403.45000000001</v>
      </c>
      <c r="K40" s="49">
        <v>156641.88</v>
      </c>
      <c r="L40" s="49">
        <v>0</v>
      </c>
      <c r="M40" s="86">
        <f t="shared" si="2"/>
        <v>273045.33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678148.51</v>
      </c>
      <c r="S40" s="167">
        <f>R40/R46*100</f>
        <v>1.4354824279256227E-3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7">
        <f>R41/$R$46*100</f>
        <v>0</v>
      </c>
    </row>
    <row r="42" spans="1:19" ht="14.1" customHeight="1" x14ac:dyDescent="0.2">
      <c r="A42" s="52" t="s">
        <v>102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7">
        <f>R42/$R$46*100</f>
        <v>0</v>
      </c>
    </row>
    <row r="43" spans="1:19" ht="14.1" customHeight="1" x14ac:dyDescent="0.2">
      <c r="A43" s="52" t="s">
        <v>101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7">
        <f>R43/$R$46*100</f>
        <v>0</v>
      </c>
    </row>
    <row r="44" spans="1:19" ht="14.1" customHeight="1" x14ac:dyDescent="0.2">
      <c r="A44" s="52" t="s">
        <v>99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6">
        <f>R44/$R$46*100</f>
        <v>0</v>
      </c>
    </row>
    <row r="45" spans="1:19" ht="14.1" customHeight="1" x14ac:dyDescent="0.2">
      <c r="A45" s="52" t="s">
        <v>116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6">
        <f>R45/$R$46*100</f>
        <v>0</v>
      </c>
    </row>
    <row r="46" spans="1:19" ht="14.1" customHeight="1" x14ac:dyDescent="0.2">
      <c r="A46" s="84" t="s">
        <v>107</v>
      </c>
      <c r="B46" s="56">
        <f t="shared" ref="B46:Q46" si="5">SUM(B8:B45)</f>
        <v>6375206976.6899986</v>
      </c>
      <c r="C46" s="56">
        <f t="shared" si="5"/>
        <v>6018932808.1400003</v>
      </c>
      <c r="D46" s="56">
        <f t="shared" si="5"/>
        <v>5510261007.289999</v>
      </c>
      <c r="E46" s="56">
        <f t="shared" si="5"/>
        <v>17904400792.120007</v>
      </c>
      <c r="F46" s="56">
        <f t="shared" si="5"/>
        <v>4719898590.8044786</v>
      </c>
      <c r="G46" s="56">
        <f t="shared" si="5"/>
        <v>5105287441.8406963</v>
      </c>
      <c r="H46" s="56">
        <f t="shared" si="5"/>
        <v>6021745054.1391373</v>
      </c>
      <c r="I46" s="56">
        <f t="shared" si="5"/>
        <v>15846931086.784309</v>
      </c>
      <c r="J46" s="56">
        <f t="shared" si="5"/>
        <v>7114507298.0931034</v>
      </c>
      <c r="K46" s="56">
        <f t="shared" si="5"/>
        <v>6376014628.2054834</v>
      </c>
      <c r="L46" s="56">
        <f t="shared" si="5"/>
        <v>0</v>
      </c>
      <c r="M46" s="56">
        <f t="shared" si="5"/>
        <v>13490521926.298586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47241853805.202911</v>
      </c>
      <c r="S46" s="91">
        <f>SUM(S8:S45)</f>
        <v>100</v>
      </c>
    </row>
    <row r="47" spans="1:19" x14ac:dyDescent="0.2">
      <c r="A47" s="81" t="s">
        <v>94</v>
      </c>
    </row>
  </sheetData>
  <mergeCells count="15"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</mergeCells>
  <phoneticPr fontId="6" type="noConversion"/>
  <printOptions horizontalCentered="1"/>
  <pageMargins left="1.0236220472440944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2020-09-30T16:38:45Z</cp:lastPrinted>
  <dcterms:created xsi:type="dcterms:W3CDTF">2006-02-20T14:27:25Z</dcterms:created>
  <dcterms:modified xsi:type="dcterms:W3CDTF">2020-10-07T14:24:57Z</dcterms:modified>
</cp:coreProperties>
</file>