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2020\Transparencia\Ejecucion Presupuestaria\Cambios\"/>
    </mc:Choice>
  </mc:AlternateContent>
  <xr:revisionPtr revIDLastSave="0" documentId="13_ncr:1_{43E39E7C-6168-4C45-886B-8D8DDFB59BC3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</workbook>
</file>

<file path=xl/calcChain.xml><?xml version="1.0" encoding="utf-8"?>
<calcChain xmlns="http://schemas.openxmlformats.org/spreadsheetml/2006/main">
  <c r="S52" i="1" l="1"/>
  <c r="R55" i="1"/>
  <c r="Q55" i="1"/>
  <c r="R52" i="1"/>
  <c r="Q52" i="1"/>
  <c r="P55" i="1"/>
  <c r="O55" i="1"/>
  <c r="N55" i="1"/>
  <c r="M55" i="1"/>
  <c r="L55" i="1"/>
  <c r="K55" i="1"/>
  <c r="J55" i="1"/>
  <c r="I55" i="1"/>
  <c r="H55" i="1"/>
  <c r="G55" i="1"/>
  <c r="P52" i="1"/>
  <c r="O52" i="1"/>
  <c r="N52" i="1"/>
  <c r="M52" i="1"/>
  <c r="L52" i="1"/>
  <c r="K52" i="1"/>
  <c r="J52" i="1"/>
  <c r="I52" i="1"/>
  <c r="H52" i="1"/>
  <c r="G52" i="1"/>
  <c r="N42" i="1"/>
  <c r="S55" i="1" l="1"/>
  <c r="R38" i="1"/>
  <c r="Q38" i="1"/>
  <c r="P38" i="1"/>
  <c r="O38" i="1"/>
  <c r="N38" i="1"/>
  <c r="M38" i="1"/>
  <c r="L38" i="1"/>
  <c r="K38" i="1"/>
  <c r="J38" i="1"/>
  <c r="I38" i="1"/>
  <c r="G38" i="1"/>
  <c r="H38" i="1"/>
  <c r="G19" i="1"/>
  <c r="S38" i="1" l="1"/>
  <c r="S40" i="1"/>
  <c r="R19" i="1"/>
  <c r="Q19" i="1"/>
  <c r="P19" i="1"/>
  <c r="O19" i="1"/>
  <c r="N19" i="1"/>
  <c r="K19" i="1"/>
  <c r="J19" i="1"/>
  <c r="I19" i="1"/>
  <c r="H19" i="1"/>
  <c r="M19" i="1"/>
  <c r="S28" i="1"/>
  <c r="L33" i="1" l="1"/>
  <c r="L24" i="1" l="1"/>
  <c r="L26" i="1"/>
  <c r="L30" i="1"/>
  <c r="L19" i="1" l="1"/>
  <c r="S19" i="1" s="1"/>
  <c r="K13" i="1"/>
  <c r="L13" i="1"/>
  <c r="S23" i="1"/>
  <c r="R42" i="1" l="1"/>
  <c r="Q42" i="1"/>
  <c r="P42" i="1"/>
  <c r="O42" i="1"/>
  <c r="M42" i="1"/>
  <c r="L42" i="1"/>
  <c r="R29" i="1"/>
  <c r="Q29" i="1"/>
  <c r="P29" i="1"/>
  <c r="O29" i="1"/>
  <c r="N29" i="1"/>
  <c r="M29" i="1"/>
  <c r="L29" i="1"/>
  <c r="R13" i="1"/>
  <c r="Q13" i="1"/>
  <c r="P13" i="1"/>
  <c r="O13" i="1"/>
  <c r="N13" i="1"/>
  <c r="M13" i="1"/>
  <c r="S49" i="1"/>
  <c r="S47" i="1"/>
  <c r="S43" i="1"/>
  <c r="S41" i="1"/>
  <c r="S36" i="1"/>
  <c r="S34" i="1"/>
  <c r="S33" i="1"/>
  <c r="S32" i="1"/>
  <c r="S31" i="1"/>
  <c r="S30" i="1"/>
  <c r="S27" i="1"/>
  <c r="S26" i="1"/>
  <c r="S25" i="1"/>
  <c r="S24" i="1"/>
  <c r="S22" i="1"/>
  <c r="S21" i="1"/>
  <c r="S20" i="1"/>
  <c r="S18" i="1"/>
  <c r="S17" i="1"/>
  <c r="S16" i="1"/>
  <c r="S15" i="1"/>
  <c r="S14" i="1"/>
  <c r="O50" i="1" l="1"/>
  <c r="L50" i="1"/>
  <c r="R50" i="1"/>
  <c r="P50" i="1"/>
  <c r="M50" i="1"/>
  <c r="Q50" i="1"/>
  <c r="N50" i="1"/>
  <c r="K37" i="1"/>
  <c r="S37" i="1" s="1"/>
  <c r="G29" i="1" l="1"/>
  <c r="J42" i="1"/>
  <c r="I42" i="1"/>
  <c r="H42" i="1"/>
  <c r="G42" i="1"/>
  <c r="K42" i="1"/>
  <c r="K29" i="1"/>
  <c r="K50" i="1" s="1"/>
  <c r="J13" i="1"/>
  <c r="S42" i="1" l="1"/>
  <c r="J29" i="1"/>
  <c r="J50" i="1" s="1"/>
  <c r="I13" i="1" l="1"/>
  <c r="H13" i="1"/>
  <c r="I29" i="1"/>
  <c r="H29" i="1"/>
  <c r="G13" i="1"/>
  <c r="G50" i="1" s="1"/>
  <c r="H50" i="1" l="1"/>
  <c r="I50" i="1"/>
  <c r="S29" i="1"/>
  <c r="S13" i="1"/>
  <c r="S50" i="1" l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</calcChain>
</file>

<file path=xl/sharedStrings.xml><?xml version="1.0" encoding="utf-8"?>
<sst xmlns="http://schemas.openxmlformats.org/spreadsheetml/2006/main" count="89" uniqueCount="89">
  <si>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</si>
  <si>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</si>
  <si>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</si>
  <si>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</si>
  <si>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</si>
  <si>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</si>
  <si>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</si>
  <si>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</si>
  <si>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</si>
  <si>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</si>
  <si>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</si>
  <si>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</si>
  <si>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</si>
  <si>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</si>
  <si>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</si>
  <si>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Total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</si>
  <si>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</si>
  <si>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</si>
  <si>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</si>
  <si>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</si>
  <si>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</si>
  <si>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</si>
  <si>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</si>
  <si>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</si>
  <si>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</si>
  <si>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</si>
  <si>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</si>
  <si>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</si>
  <si>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 xml:space="preserve">               __________________________________________________________</t>
  </si>
  <si>
    <t xml:space="preserve">             JOSEFINA COATS HERNANDEZ</t>
  </si>
  <si>
    <t xml:space="preserve">                  Preparado por: 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</si>
  <si>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</si>
  <si>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</si>
  <si>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</si>
  <si>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</si>
  <si>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</si>
  <si>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</si>
  <si>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</si>
  <si>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</si>
  <si>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</si>
  <si>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</si>
  <si>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</si>
  <si>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</si>
  <si>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</si>
  <si>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</si>
  <si>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</si>
  <si>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</si>
  <si>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</si>
  <si>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PRODUCTOS DE PAPEL, CARTON E IMPRESOS</t>
  </si>
  <si>
    <t>GRATIFICACIONES Y BONIFICACIONES</t>
  </si>
  <si>
    <t>SERVICIOS BASICOS</t>
  </si>
  <si>
    <t>TRANSPORTE Y ALMACENAJE</t>
  </si>
  <si>
    <t>PRODUCTOS FARMACEUTICO</t>
  </si>
  <si>
    <t>OTRAS CONTRATACIONES DE SERVICIOS</t>
  </si>
  <si>
    <t xml:space="preserve">LIC. JOSEFA CASTILLO </t>
  </si>
  <si>
    <t xml:space="preserve">                                                 DIRECTOR FINANCIERO</t>
  </si>
  <si>
    <t xml:space="preserve">                                                LIC. DOMINGO CASTRO</t>
  </si>
  <si>
    <t xml:space="preserve">            ENCARGADA DE PRESUPUESTO</t>
  </si>
  <si>
    <t>9</t>
  </si>
  <si>
    <t>SERVICIOS DE CONSERVACION, REPARACIONES MENORES E INSTALACIONES</t>
  </si>
  <si>
    <t>OTROS SERVICIOS NO INCLUIDOS EN CONCEPTOS ANTERIORES</t>
  </si>
  <si>
    <t>PRODUCTOS DE CUERO, CAUCHO Y PLASTICO</t>
  </si>
  <si>
    <t>PRODUCTOS DE MINERALES, METALICOS Y NO METALICOS</t>
  </si>
  <si>
    <t>COMBUSTIBLES, LUBRICANTES, PRODUCTOS QUIMICOS Y CONEXOS</t>
  </si>
  <si>
    <t>TRANFERENCIAS CORRIENTES AL GOBIERNO GENERAL NACIONAL</t>
  </si>
  <si>
    <t>TRANFERENCIAS CORRIENTES AL SECTOR EXTERNO</t>
  </si>
  <si>
    <t>MOBILIARIO Y EQUIPO EDUCACIONAL Y RECREATIVO</t>
  </si>
  <si>
    <t>EQUIPO E INSTRUMENTAL, CIENTIFICO Y LABORATORIO</t>
  </si>
  <si>
    <t>EQUIPOS DE DEFENSA Y SEGURIDAD</t>
  </si>
  <si>
    <t>Ejecucion de Gastos y Aplicaciones Financieras</t>
  </si>
  <si>
    <t>Año 2020</t>
  </si>
  <si>
    <t xml:space="preserve">TOTAL GASTOS </t>
  </si>
  <si>
    <t>(Valores RD$)</t>
  </si>
  <si>
    <t>2- GASTOS</t>
  </si>
  <si>
    <t>4- APLICACIONES FINANCIERAS</t>
  </si>
  <si>
    <t xml:space="preserve">INCREMENTO DE ACTIVOS FINANCIEROS </t>
  </si>
  <si>
    <t>INCREMENTODE ACTIVOS FINANCIEROS CORRIENTES</t>
  </si>
  <si>
    <t>INCREMENTODE ACTIVOS FINANCIEROS NO CORRIENTES</t>
  </si>
  <si>
    <t>DISMINUCION DE PASIVOS</t>
  </si>
  <si>
    <t>DISMINUCION DE PASIVOS CORRIENTES</t>
  </si>
  <si>
    <t>DISMINUCION DE PASIVOS NO CORRIENTES</t>
  </si>
  <si>
    <t>TOTAL GASTOS Y APLICACIONES FINANCIERAS</t>
  </si>
  <si>
    <t>DISMINUCION DE FONDOS DE TERCEROS</t>
  </si>
  <si>
    <t>DISMINUCION DEPOSITOS FONDOS DE TERCEROS</t>
  </si>
  <si>
    <t>TOTAL APLICACIONES FINANCIERAS</t>
  </si>
  <si>
    <t xml:space="preserve">                                                                                                           Revisado por:</t>
  </si>
  <si>
    <t>SUPERINTENDENTE DE SEGUROS</t>
  </si>
  <si>
    <t xml:space="preserve">                                                  </t>
  </si>
  <si>
    <t xml:space="preserve">                  Revisado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</si>
</sst>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43" fontId="6" fillId="0" borderId="0" xfId="1" applyFont="1" applyFill="1" applyBorder="1" applyAlignment="1"/>
    <xf numFmtId="0" fontId="0" fillId="0" borderId="0" xfId="0" applyFont="1"/>
    <xf numFmtId="0" fontId="0" fillId="0" borderId="7" xfId="0" applyFont="1" applyBorder="1"/>
    <xf numFmtId="43" fontId="0" fillId="0" borderId="0" xfId="1" applyFont="1"/>
    <xf numFmtId="43" fontId="0" fillId="0" borderId="0" xfId="0" applyNumberFormat="1" applyFont="1"/>
    <xf numFmtId="43" fontId="2" fillId="0" borderId="0" xfId="1" applyFont="1"/>
    <xf numFmtId="43" fontId="0" fillId="2" borderId="0" xfId="1" applyFont="1" applyFill="1" applyBorder="1"/>
    <xf numFmtId="0" fontId="0" fillId="0" borderId="0" xfId="0" applyFont="1" applyAlignment="1">
      <alignment horizontal="left"/>
    </xf>
    <xf numFmtId="0" fontId="0" fillId="0" borderId="0" xfId="0" applyFont="1" applyAlignment="1"/>
    <xf numFmtId="43" fontId="0" fillId="0" borderId="0" xfId="1" applyFont="1" applyAlignment="1"/>
    <xf numFmtId="43" fontId="2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43" fontId="2" fillId="0" borderId="0" xfId="1" applyFont="1" applyAlignment="1"/>
    <xf numFmtId="43" fontId="0" fillId="2" borderId="0" xfId="0" applyNumberFormat="1" applyFont="1" applyFill="1" applyBorder="1"/>
    <xf numFmtId="43" fontId="0" fillId="0" borderId="0" xfId="0" applyNumberFormat="1" applyFont="1" applyAlignment="1"/>
    <xf numFmtId="0" fontId="0" fillId="0" borderId="0" xfId="0" applyFont="1" applyBorder="1"/>
    <xf numFmtId="43" fontId="0" fillId="0" borderId="0" xfId="0" applyNumberFormat="1"/>
    <xf numFmtId="43" fontId="0" fillId="0" borderId="0" xfId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/>
    <xf numFmtId="0" fontId="0" fillId="0" borderId="29" xfId="0" applyFont="1" applyBorder="1" applyAlignment="1"/>
    <xf numFmtId="0" fontId="2" fillId="0" borderId="29" xfId="0" applyFont="1" applyBorder="1" applyAlignment="1"/>
    <xf numFmtId="0" fontId="2" fillId="2" borderId="0" xfId="0" applyFont="1" applyFill="1" applyBorder="1" applyAlignment="1">
      <alignment horizontal="center"/>
    </xf>
    <xf numFmtId="43" fontId="2" fillId="2" borderId="0" xfId="1" applyFont="1" applyFill="1" applyBorder="1"/>
    <xf numFmtId="0" fontId="0" fillId="0" borderId="0" xfId="0" applyAlignment="1"/>
    <xf numFmtId="0" fontId="10" fillId="3" borderId="22" xfId="1" applyNumberFormat="1" applyFont="1" applyFill="1" applyBorder="1" applyAlignment="1">
      <alignment horizontal="center" wrapText="1"/>
    </xf>
    <xf numFmtId="0" fontId="10" fillId="3" borderId="9" xfId="1" applyNumberFormat="1" applyFont="1" applyFill="1" applyBorder="1" applyAlignment="1">
      <alignment horizontal="center" wrapText="1"/>
    </xf>
    <xf numFmtId="0" fontId="10" fillId="3" borderId="20" xfId="1" applyNumberFormat="1" applyFont="1" applyFill="1" applyBorder="1" applyAlignment="1">
      <alignment horizontal="center" wrapText="1"/>
    </xf>
    <xf numFmtId="0" fontId="10" fillId="3" borderId="8" xfId="1" applyNumberFormat="1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/>
    </xf>
    <xf numFmtId="0" fontId="10" fillId="0" borderId="24" xfId="1" applyNumberFormat="1" applyFont="1" applyBorder="1" applyAlignment="1">
      <alignment horizontal="center" wrapText="1"/>
    </xf>
    <xf numFmtId="0" fontId="10" fillId="0" borderId="5" xfId="1" applyNumberFormat="1" applyFont="1" applyBorder="1" applyAlignment="1">
      <alignment horizontal="center" wrapText="1"/>
    </xf>
    <xf numFmtId="0" fontId="10" fillId="0" borderId="24" xfId="1" applyNumberFormat="1" applyFont="1" applyFill="1" applyBorder="1" applyAlignment="1">
      <alignment horizontal="center" wrapText="1"/>
    </xf>
    <xf numFmtId="0" fontId="10" fillId="0" borderId="0" xfId="1" applyNumberFormat="1" applyFont="1" applyFill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4" fontId="7" fillId="4" borderId="5" xfId="1" applyNumberFormat="1" applyFont="1" applyFill="1" applyBorder="1" applyAlignment="1">
      <alignment horizontal="center" wrapText="1"/>
    </xf>
    <xf numFmtId="43" fontId="7" fillId="4" borderId="5" xfId="1" applyNumberFormat="1" applyFont="1" applyFill="1" applyBorder="1" applyAlignment="1">
      <alignment horizontal="center" wrapText="1"/>
    </xf>
    <xf numFmtId="43" fontId="7" fillId="4" borderId="23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applyFont="1" applyFill="1" applyBorder="1" applyAlignment="1"/>
    <xf numFmtId="4" fontId="11" fillId="2" borderId="2" xfId="1" applyNumberFormat="1" applyFont="1" applyFill="1" applyBorder="1"/>
    <xf numFmtId="43" fontId="11" fillId="2" borderId="1" xfId="0" applyNumberFormat="1" applyFont="1" applyFill="1" applyBorder="1" applyAlignment="1"/>
    <xf numFmtId="43" fontId="11" fillId="2" borderId="2" xfId="1" applyFont="1" applyFill="1" applyBorder="1" applyAlignment="1"/>
    <xf numFmtId="43" fontId="11" fillId="2" borderId="13" xfId="0" applyNumberFormat="1" applyFont="1" applyFill="1" applyBorder="1"/>
    <xf numFmtId="0" fontId="11" fillId="2" borderId="1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" fontId="11" fillId="2" borderId="2" xfId="1" applyNumberFormat="1" applyFont="1" applyFill="1" applyBorder="1" applyAlignment="1"/>
    <xf numFmtId="4" fontId="11" fillId="2" borderId="2" xfId="0" applyNumberFormat="1" applyFont="1" applyFill="1" applyBorder="1"/>
    <xf numFmtId="4" fontId="11" fillId="2" borderId="1" xfId="0" applyNumberFormat="1" applyFont="1" applyFill="1" applyBorder="1" applyAlignment="1"/>
    <xf numFmtId="0" fontId="7" fillId="4" borderId="1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43" fontId="7" fillId="4" borderId="2" xfId="1" applyFont="1" applyFill="1" applyBorder="1"/>
    <xf numFmtId="49" fontId="11" fillId="2" borderId="2" xfId="0" applyNumberFormat="1" applyFont="1" applyFill="1" applyBorder="1" applyAlignment="1">
      <alignment horizontal="center"/>
    </xf>
    <xf numFmtId="4" fontId="7" fillId="4" borderId="2" xfId="1" applyNumberFormat="1" applyFont="1" applyFill="1" applyBorder="1"/>
    <xf numFmtId="43" fontId="11" fillId="2" borderId="21" xfId="1" applyFont="1" applyFill="1" applyBorder="1" applyAlignment="1"/>
    <xf numFmtId="0" fontId="11" fillId="2" borderId="2" xfId="0" applyFont="1" applyFill="1" applyBorder="1" applyAlignment="1"/>
    <xf numFmtId="43" fontId="7" fillId="4" borderId="13" xfId="1" applyFont="1" applyFill="1" applyBorder="1"/>
    <xf numFmtId="0" fontId="12" fillId="2" borderId="21" xfId="0" applyFont="1" applyFill="1" applyBorder="1" applyAlignment="1">
      <alignment horizontal="left"/>
    </xf>
    <xf numFmtId="0" fontId="11" fillId="2" borderId="21" xfId="0" applyFont="1" applyFill="1" applyBorder="1" applyAlignment="1"/>
    <xf numFmtId="0" fontId="11" fillId="2" borderId="2" xfId="0" applyFont="1" applyFill="1" applyBorder="1" applyAlignment="1">
      <alignment horizontal="left"/>
    </xf>
    <xf numFmtId="43" fontId="7" fillId="4" borderId="5" xfId="1" applyFont="1" applyFill="1" applyBorder="1"/>
    <xf numFmtId="43" fontId="7" fillId="4" borderId="28" xfId="1" applyFont="1" applyFill="1" applyBorder="1"/>
    <xf numFmtId="0" fontId="10" fillId="0" borderId="9" xfId="1" applyNumberFormat="1" applyFont="1" applyBorder="1" applyAlignment="1">
      <alignment horizontal="center" wrapText="1"/>
    </xf>
    <xf numFmtId="0" fontId="10" fillId="0" borderId="35" xfId="1" applyNumberFormat="1" applyFont="1" applyBorder="1" applyAlignment="1">
      <alignment horizontal="center" wrapText="1"/>
    </xf>
    <xf numFmtId="0" fontId="10" fillId="0" borderId="8" xfId="1" applyNumberFormat="1" applyFont="1" applyBorder="1" applyAlignment="1">
      <alignment horizontal="center" wrapText="1"/>
    </xf>
    <xf numFmtId="0" fontId="10" fillId="0" borderId="9" xfId="1" applyNumberFormat="1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43" fontId="7" fillId="2" borderId="13" xfId="1" applyFont="1" applyFill="1" applyBorder="1"/>
    <xf numFmtId="0" fontId="11" fillId="2" borderId="36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7" fillId="3" borderId="18" xfId="1" applyFont="1" applyFill="1" applyBorder="1"/>
    <xf numFmtId="43" fontId="7" fillId="3" borderId="19" xfId="1" applyFont="1" applyFill="1" applyBorder="1"/>
    <xf numFmtId="0" fontId="11" fillId="0" borderId="0" xfId="0" applyFont="1"/>
    <xf numFmtId="43" fontId="7" fillId="0" borderId="0" xfId="1" applyFont="1"/>
    <xf numFmtId="43" fontId="11" fillId="0" borderId="0" xfId="1" applyFont="1"/>
    <xf numFmtId="43" fontId="11" fillId="2" borderId="0" xfId="1" applyFont="1" applyFill="1" applyBorder="1"/>
    <xf numFmtId="43" fontId="11" fillId="0" borderId="0" xfId="0" applyNumberFormat="1" applyFont="1"/>
    <xf numFmtId="0" fontId="11" fillId="0" borderId="0" xfId="0" applyFont="1" applyAlignment="1">
      <alignment horizontal="left"/>
    </xf>
    <xf numFmtId="43" fontId="11" fillId="2" borderId="0" xfId="1" applyFont="1" applyFill="1" applyBorder="1" applyAlignment="1"/>
    <xf numFmtId="2" fontId="7" fillId="4" borderId="21" xfId="1" applyNumberFormat="1" applyFont="1" applyFill="1" applyBorder="1"/>
    <xf numFmtId="2" fontId="7" fillId="4" borderId="23" xfId="0" applyNumberFormat="1" applyFont="1" applyFill="1" applyBorder="1" applyAlignment="1">
      <alignment horizontal="right"/>
    </xf>
    <xf numFmtId="4" fontId="11" fillId="2" borderId="13" xfId="1" applyNumberFormat="1" applyFont="1" applyFill="1" applyBorder="1" applyAlignment="1"/>
    <xf numFmtId="2" fontId="7" fillId="4" borderId="23" xfId="1" applyNumberFormat="1" applyFont="1" applyFill="1" applyBorder="1"/>
    <xf numFmtId="2" fontId="7" fillId="4" borderId="2" xfId="1" applyNumberFormat="1" applyFont="1" applyFill="1" applyBorder="1"/>
    <xf numFmtId="2" fontId="11" fillId="2" borderId="2" xfId="1" applyNumberFormat="1" applyFont="1" applyFill="1" applyBorder="1" applyAlignment="1"/>
    <xf numFmtId="2" fontId="7" fillId="3" borderId="18" xfId="1" applyNumberFormat="1" applyFont="1" applyFill="1" applyBorder="1"/>
    <xf numFmtId="2" fontId="7" fillId="4" borderId="5" xfId="1" applyNumberFormat="1" applyFont="1" applyFill="1" applyBorder="1"/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7" fillId="4" borderId="33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10" fillId="0" borderId="30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18</xdr:col>
      <xdr:colOff>1420443</xdr:colOff>
      <xdr:row>3</xdr:row>
      <xdr:rowOff>152400</xdr:rowOff>
    </xdr:to>
    <xdr:sp macro="" textlink="">
      <xdr:nvSpPr>
        <xdr:cNvPr id="1025" name="AutoShape 1" descr="Imágenes integradas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5497175" y="0"/>
          <a:ext cx="1428750" cy="952500"/>
        </a:xfrm>
        <a:prstGeom prst="rect">
          <a:avLst/>
        </a:prstGeom>
        <a:noFill/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304800</xdr:colOff>
      <xdr:row>1</xdr:row>
      <xdr:rowOff>38100</xdr:rowOff>
    </xdr:to>
    <xdr:sp macro="" textlink="">
      <xdr:nvSpPr>
        <xdr:cNvPr id="1026" name="AutoShape 2" descr="Resultado de imagen para logo superintendencia de seguros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304800</xdr:colOff>
      <xdr:row>1</xdr:row>
      <xdr:rowOff>38100</xdr:rowOff>
    </xdr:to>
    <xdr:sp macro="" textlink="">
      <xdr:nvSpPr>
        <xdr:cNvPr id="1027" name="AutoShape 3" descr="Creación, Objeto y Funciones de Superintendencia de Seguros ...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304800</xdr:colOff>
      <xdr:row>1</xdr:row>
      <xdr:rowOff>38100</xdr:rowOff>
    </xdr:to>
    <xdr:sp macro="" textlink="">
      <xdr:nvSpPr>
        <xdr:cNvPr id="1028" name="AutoShape 4" descr="Creación, Objeto y Funciones de Superintendencia de Seguros ...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16</xdr:col>
      <xdr:colOff>971549</xdr:colOff>
      <xdr:row>0</xdr:row>
      <xdr:rowOff>0</xdr:rowOff>
    </xdr:from>
    <xdr:to>
      <xdr:col>18</xdr:col>
      <xdr:colOff>2095745</xdr:colOff>
      <xdr:row>5</xdr:row>
      <xdr:rowOff>267103</xdr:rowOff>
    </xdr:to>
    <xdr:sp macro="" textlink="">
      <xdr:nvSpPr>
        <xdr:cNvPr id="1029" name="AutoShape 5" descr="Creación, Objeto y Funciones de Superintendencia de Seguros ...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5497174" y="0"/>
          <a:ext cx="2105025" cy="16002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38100</xdr:rowOff>
    </xdr:to>
    <xdr:sp macro="" textlink="">
      <xdr:nvSpPr>
        <xdr:cNvPr id="1030" name="AutoShape 6" descr="Creación, Objeto y Funciones de Superintendencia de Seguros ...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0"/>
          <a:ext cx="304800" cy="304800"/>
        </a:xfrm>
        <a:prstGeom prst="rect">
          <a:avLst/>
        </a:prstGeom>
        <a:noFill/>
      </xdr:spPr>
    </xdr:sp>
    <xdr:clientData/>
  </xdr:twoCellAnchor>
  <xdr:oneCellAnchor>
    <xdr:from>
      <xdr:col>17</xdr:col>
      <xdr:colOff>0</xdr:colOff>
      <xdr:row>1</xdr:row>
      <xdr:rowOff>0</xdr:rowOff>
    </xdr:from>
    <xdr:ext cx="304800" cy="304800"/>
    <xdr:sp macro="" textlink="">
      <xdr:nvSpPr>
        <xdr:cNvPr id="14" name="AutoShape 2" descr="Resultado de imagen para logo superintendencia de seguros">
          <a:extLst>
            <a:ext uri="{FF2B5EF4-FFF2-40B4-BE49-F238E27FC236}">
              <a16:creationId xmlns:a16="http://schemas.microsoft.com/office/drawing/2014/main" id="{0F5E3BE9-3EC6-45E8-9447-E04B5926951D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17</xdr:col>
      <xdr:colOff>0</xdr:colOff>
      <xdr:row>1</xdr:row>
      <xdr:rowOff>0</xdr:rowOff>
    </xdr:from>
    <xdr:ext cx="304800" cy="304800"/>
    <xdr:sp macro="" textlink="">
      <xdr:nvSpPr>
        <xdr:cNvPr id="15" name="AutoShape 3" descr="Creación, Objeto y Funciones de Superintendencia de Seguros ...">
          <a:extLst>
            <a:ext uri="{FF2B5EF4-FFF2-40B4-BE49-F238E27FC236}">
              <a16:creationId xmlns:a16="http://schemas.microsoft.com/office/drawing/2014/main" id="{F2866C1E-65F9-4EDA-B070-86F38573EE0F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17</xdr:col>
      <xdr:colOff>0</xdr:colOff>
      <xdr:row>1</xdr:row>
      <xdr:rowOff>0</xdr:rowOff>
    </xdr:from>
    <xdr:ext cx="304800" cy="304800"/>
    <xdr:sp macro="" textlink="">
      <xdr:nvSpPr>
        <xdr:cNvPr id="16" name="AutoShape 4" descr="Creación, Objeto y Funciones de Superintendencia de Seguros ...">
          <a:extLst>
            <a:ext uri="{FF2B5EF4-FFF2-40B4-BE49-F238E27FC236}">
              <a16:creationId xmlns:a16="http://schemas.microsoft.com/office/drawing/2014/main" id="{FB2A48A6-76BB-4972-B3F0-AD5C202F93F1}"/>
            </a:ext>
          </a:extLst>
        </xdr:cNvPr>
        <xdr:cNvSpPr>
          <a:spLocks noChangeAspect="1" noChangeArrowheads="1"/>
        </xdr:cNvSpPr>
      </xdr:nvSpPr>
      <xdr:spPr bwMode="auto">
        <a:xfrm>
          <a:off x="16754475" y="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17" name="AutoShape 6" descr="Creación, Objeto y Funciones de Superintendencia de Seguros ...">
          <a:extLst>
            <a:ext uri="{FF2B5EF4-FFF2-40B4-BE49-F238E27FC236}">
              <a16:creationId xmlns:a16="http://schemas.microsoft.com/office/drawing/2014/main" id="{53615D16-4D96-4A39-AAC4-F1A9C856E205}"/>
            </a:ext>
          </a:extLst>
        </xdr:cNvPr>
        <xdr:cNvSpPr>
          <a:spLocks noChangeAspect="1" noChangeArrowheads="1"/>
        </xdr:cNvSpPr>
      </xdr:nvSpPr>
      <xdr:spPr bwMode="auto">
        <a:xfrm>
          <a:off x="1943100" y="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7</xdr:col>
      <xdr:colOff>1254446</xdr:colOff>
      <xdr:row>0</xdr:row>
      <xdr:rowOff>40247</xdr:rowOff>
    </xdr:from>
    <xdr:to>
      <xdr:col>9</xdr:col>
      <xdr:colOff>386522</xdr:colOff>
      <xdr:row>4</xdr:row>
      <xdr:rowOff>228602</xdr:rowOff>
    </xdr:to>
    <xdr:pic>
      <xdr:nvPicPr>
        <xdr:cNvPr id="20" name="Picture 4" descr="Superintendencia de Seguros">
          <a:extLst>
            <a:ext uri="{FF2B5EF4-FFF2-40B4-BE49-F238E27FC236}">
              <a16:creationId xmlns:a16="http://schemas.microsoft.com/office/drawing/2014/main" id="{82F918AF-5577-4A6F-A284-EA3AB4AFD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8250" y="40247"/>
          <a:ext cx="1727294" cy="12374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V97"/>
  <sheetViews>
    <sheetView tabSelected="1" zoomScale="69" zoomScaleNormal="69" workbookViewId="0">
      <selection activeCell="F3" sqref="F3"/>
    </sheetView>
  </sheetViews>
  <sheetFormatPr defaultColWidth="11.42578125" defaultRowHeight="15" x14ac:dyDescent="0.25"/>
  <cols>
    <col min="1" max="1" width="11.42578125" style="1"/>
    <col min="2" max="2" width="9.5703125" style="1" customWidth="1"/>
    <col min="3" max="3" width="8.5703125" customWidth="1"/>
    <col min="4" max="4" width="7.7109375" customWidth="1"/>
    <col min="5" max="5" width="6.7109375" customWidth="1"/>
    <col min="6" max="6" width="86.5703125" customWidth="1"/>
    <col min="7" max="7" width="20.42578125" customWidth="1"/>
    <col min="8" max="8" width="19.28515625" customWidth="1"/>
    <col min="9" max="9" width="19.5703125" customWidth="1"/>
    <col min="10" max="10" width="20.85546875" customWidth="1"/>
    <col min="11" max="11" width="19.7109375" customWidth="1"/>
    <col min="12" max="12" width="20.42578125" customWidth="1"/>
    <col min="13" max="13" width="19.140625" customWidth="1"/>
    <col min="14" max="15" width="19.42578125" customWidth="1"/>
    <col min="16" max="16" width="30.140625" hidden="1" customWidth="1"/>
    <col min="17" max="17" width="14.85546875" hidden="1" customWidth="1"/>
    <col min="18" max="18" width="18.5703125" hidden="1" customWidth="1"/>
    <col min="19" max="19" width="36.140625" customWidth="1"/>
    <col min="20" max="20" width="15.28515625" bestFit="1" customWidth="1"/>
    <col min="21" max="21" width="14.42578125" customWidth="1"/>
    <col min="22" max="22" width="14.140625" bestFit="1" customWidth="1"/>
    <col min="23" max="23" width="13.85546875" customWidth="1"/>
    <col min="24" max="24" width="14.28515625" customWidth="1"/>
    <col min="25" max="25" width="16.7109375" customWidth="1"/>
  </cols>
  <sheetData>
    <row r="1" spans="1:282" ht="21" customHeight="1" x14ac:dyDescent="0.25">
      <c r="C1" s="2" t="s">
        <v>0</v>
      </c>
      <c r="E1" s="2"/>
      <c r="F1" s="120"/>
      <c r="G1" s="120"/>
      <c r="H1" s="120"/>
      <c r="I1" s="120"/>
      <c r="J1" s="120"/>
      <c r="K1" s="120"/>
      <c r="L1" s="120"/>
      <c r="M1" s="2"/>
      <c r="N1" s="2"/>
      <c r="O1" s="2"/>
      <c r="P1" s="2"/>
      <c r="Q1" s="2"/>
      <c r="S1" s="1"/>
      <c r="T1" s="1"/>
    </row>
    <row r="2" spans="1:282" ht="21" x14ac:dyDescent="0.35"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4"/>
    </row>
    <row r="3" spans="1:282" s="1" customFormat="1" ht="21" x14ac:dyDescent="0.35"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4"/>
    </row>
    <row r="4" spans="1:282" s="1" customFormat="1" ht="21" x14ac:dyDescent="0.35"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"/>
    </row>
    <row r="5" spans="1:282" s="1" customFormat="1" ht="21" x14ac:dyDescent="0.35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4"/>
    </row>
    <row r="6" spans="1:282" s="1" customFormat="1" ht="26.25" x14ac:dyDescent="0.4">
      <c r="C6" s="123" t="s">
        <v>14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4"/>
    </row>
    <row r="7" spans="1:282" s="1" customFormat="1" ht="21" x14ac:dyDescent="0.35">
      <c r="C7" s="122" t="s">
        <v>69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5"/>
    </row>
    <row r="8" spans="1:282" ht="21" x14ac:dyDescent="0.35">
      <c r="C8" s="122" t="s">
        <v>70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5"/>
      <c r="V8" s="27"/>
    </row>
    <row r="9" spans="1:282" ht="21" x14ac:dyDescent="0.35">
      <c r="C9" s="122" t="s">
        <v>72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5"/>
    </row>
    <row r="10" spans="1:282" s="8" customFormat="1" ht="15.75" thickBot="1" x14ac:dyDescent="0.3">
      <c r="C10" s="6"/>
      <c r="D10" s="6"/>
      <c r="E10" s="6"/>
      <c r="F10" s="3"/>
      <c r="G10" s="10"/>
      <c r="H10" s="10"/>
      <c r="I10" s="10"/>
      <c r="J10" s="7"/>
      <c r="K10" s="7"/>
      <c r="L10" s="7"/>
      <c r="N10" s="9"/>
      <c r="V10" s="28"/>
    </row>
    <row r="11" spans="1:282" s="12" customFormat="1" ht="33" customHeight="1" thickBot="1" x14ac:dyDescent="0.35">
      <c r="A11" s="26"/>
      <c r="B11" s="26"/>
      <c r="C11" s="130" t="s">
        <v>1</v>
      </c>
      <c r="D11" s="131"/>
      <c r="E11" s="131"/>
      <c r="F11" s="131"/>
      <c r="G11" s="37" t="s">
        <v>2</v>
      </c>
      <c r="H11" s="38" t="s">
        <v>3</v>
      </c>
      <c r="I11" s="38" t="s">
        <v>4</v>
      </c>
      <c r="J11" s="39" t="s">
        <v>5</v>
      </c>
      <c r="K11" s="40" t="s">
        <v>6</v>
      </c>
      <c r="L11" s="38" t="s">
        <v>7</v>
      </c>
      <c r="M11" s="38" t="s">
        <v>8</v>
      </c>
      <c r="N11" s="38" t="s">
        <v>9</v>
      </c>
      <c r="O11" s="38" t="s">
        <v>10</v>
      </c>
      <c r="P11" s="38" t="s">
        <v>11</v>
      </c>
      <c r="Q11" s="38" t="s">
        <v>12</v>
      </c>
      <c r="R11" s="38" t="s">
        <v>13</v>
      </c>
      <c r="S11" s="41" t="s">
        <v>15</v>
      </c>
      <c r="T11" s="11"/>
      <c r="U11" s="11"/>
      <c r="V11" s="13"/>
      <c r="W11" s="13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</row>
    <row r="12" spans="1:282" s="26" customFormat="1" ht="15" customHeight="1" thickBot="1" x14ac:dyDescent="0.35">
      <c r="C12" s="128" t="s">
        <v>73</v>
      </c>
      <c r="D12" s="129"/>
      <c r="E12" s="129"/>
      <c r="F12" s="129"/>
      <c r="G12" s="42"/>
      <c r="H12" s="42"/>
      <c r="I12" s="42"/>
      <c r="J12" s="43"/>
      <c r="K12" s="42"/>
      <c r="L12" s="42"/>
      <c r="M12" s="42"/>
      <c r="N12" s="44"/>
      <c r="O12" s="44"/>
      <c r="P12" s="44"/>
      <c r="Q12" s="45"/>
      <c r="R12" s="45"/>
      <c r="S12" s="46"/>
      <c r="T12" s="11"/>
      <c r="U12" s="11"/>
      <c r="V12" s="13"/>
      <c r="W12" s="13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</row>
    <row r="13" spans="1:282" s="11" customFormat="1" ht="18" customHeight="1" x14ac:dyDescent="0.3">
      <c r="C13" s="47">
        <v>2</v>
      </c>
      <c r="D13" s="48">
        <v>1</v>
      </c>
      <c r="E13" s="126" t="s">
        <v>16</v>
      </c>
      <c r="F13" s="127"/>
      <c r="G13" s="49">
        <f>+G14+G15+G16+G17+G18</f>
        <v>49748155.439999998</v>
      </c>
      <c r="H13" s="49">
        <f>+H14+H15+H16+H18</f>
        <v>29416072.48</v>
      </c>
      <c r="I13" s="49">
        <f>+I14+I15+I16+I18</f>
        <v>28899511.509999998</v>
      </c>
      <c r="J13" s="49">
        <f>+J14+J15+J16+J17+J18</f>
        <v>29056101.300000001</v>
      </c>
      <c r="K13" s="50">
        <f>+K14+K15+K16+K17+K18</f>
        <v>32219587.5</v>
      </c>
      <c r="L13" s="50">
        <f>+L14+L15+L16+L17+L18</f>
        <v>28727014.100000001</v>
      </c>
      <c r="M13" s="50">
        <f t="shared" ref="M13:R13" si="0">+M14+M15+M16+M17+M18</f>
        <v>30545331.93</v>
      </c>
      <c r="N13" s="50">
        <f t="shared" si="0"/>
        <v>27783327.34</v>
      </c>
      <c r="O13" s="50">
        <f t="shared" si="0"/>
        <v>28618712.830000002</v>
      </c>
      <c r="P13" s="50">
        <f t="shared" si="0"/>
        <v>0</v>
      </c>
      <c r="Q13" s="50">
        <f t="shared" si="0"/>
        <v>0</v>
      </c>
      <c r="R13" s="50">
        <f t="shared" si="0"/>
        <v>0</v>
      </c>
      <c r="S13" s="51">
        <f>+G13+H13+I13+J13+K13+L13+M13+N13+O13+P13+Q13+R13</f>
        <v>285013814.43000001</v>
      </c>
      <c r="T13" s="13"/>
      <c r="U13" s="13"/>
      <c r="V13" s="13"/>
      <c r="W13" s="13"/>
    </row>
    <row r="14" spans="1:282" s="11" customFormat="1" ht="19.5" customHeight="1" x14ac:dyDescent="0.3">
      <c r="C14" s="52">
        <v>2</v>
      </c>
      <c r="D14" s="53">
        <v>1</v>
      </c>
      <c r="E14" s="53">
        <v>1</v>
      </c>
      <c r="F14" s="54" t="s">
        <v>32</v>
      </c>
      <c r="G14" s="55">
        <v>23154217.25</v>
      </c>
      <c r="H14" s="55">
        <v>23701553.25</v>
      </c>
      <c r="I14" s="55">
        <v>23297466.259999998</v>
      </c>
      <c r="J14" s="56">
        <v>23256523.460000001</v>
      </c>
      <c r="K14" s="56">
        <v>26894480.699999999</v>
      </c>
      <c r="L14" s="57">
        <v>23410678.48</v>
      </c>
      <c r="M14" s="57">
        <v>22678574.899999999</v>
      </c>
      <c r="N14" s="57">
        <v>22658757.899999999</v>
      </c>
      <c r="O14" s="57">
        <v>24819939.460000001</v>
      </c>
      <c r="P14" s="61">
        <v>0</v>
      </c>
      <c r="Q14" s="57">
        <v>0</v>
      </c>
      <c r="R14" s="57">
        <v>0</v>
      </c>
      <c r="S14" s="58">
        <f>+G14+H14+I14+J14+K14+L14+M14+N14+O14+P14+Q14+R14</f>
        <v>213872191.66000003</v>
      </c>
      <c r="T14" s="24"/>
      <c r="U14" s="24"/>
      <c r="V14" s="16"/>
      <c r="W14" s="13"/>
    </row>
    <row r="15" spans="1:282" s="11" customFormat="1" ht="18.75" x14ac:dyDescent="0.3">
      <c r="C15" s="59">
        <v>2</v>
      </c>
      <c r="D15" s="60">
        <v>1</v>
      </c>
      <c r="E15" s="60">
        <v>2</v>
      </c>
      <c r="F15" s="57" t="s">
        <v>33</v>
      </c>
      <c r="G15" s="55">
        <v>1846177.71</v>
      </c>
      <c r="H15" s="55">
        <v>2187058.6</v>
      </c>
      <c r="I15" s="55">
        <v>2096000.1199999999</v>
      </c>
      <c r="J15" s="57">
        <v>1793532.71</v>
      </c>
      <c r="K15" s="57">
        <v>1829532.71</v>
      </c>
      <c r="L15" s="57">
        <v>1813532.71</v>
      </c>
      <c r="M15" s="57">
        <v>4377661.2</v>
      </c>
      <c r="N15" s="57">
        <v>1621532.71</v>
      </c>
      <c r="O15" s="101">
        <v>0</v>
      </c>
      <c r="P15" s="61">
        <v>0</v>
      </c>
      <c r="Q15" s="57">
        <v>0</v>
      </c>
      <c r="R15" s="57">
        <v>0</v>
      </c>
      <c r="S15" s="58">
        <f t="shared" ref="S15:S18" si="1">+G15+H15+I15+J15+K15+L15+M15+N15+O15+P15+Q15+R15</f>
        <v>17565028.469999999</v>
      </c>
      <c r="T15" s="24"/>
      <c r="U15" s="24"/>
      <c r="V15" s="16"/>
      <c r="W15" s="13"/>
      <c r="X15" s="14"/>
      <c r="Y15" s="14"/>
      <c r="Z15" s="14"/>
    </row>
    <row r="16" spans="1:282" s="11" customFormat="1" ht="18.75" x14ac:dyDescent="0.3">
      <c r="C16" s="59">
        <v>2</v>
      </c>
      <c r="D16" s="60">
        <v>1</v>
      </c>
      <c r="E16" s="60">
        <v>3</v>
      </c>
      <c r="F16" s="57" t="s">
        <v>34</v>
      </c>
      <c r="G16" s="61">
        <v>166845</v>
      </c>
      <c r="H16" s="62">
        <v>166845</v>
      </c>
      <c r="I16" s="62">
        <v>166845</v>
      </c>
      <c r="J16" s="57">
        <v>166845</v>
      </c>
      <c r="K16" s="57">
        <v>166845</v>
      </c>
      <c r="L16" s="57">
        <v>166845</v>
      </c>
      <c r="M16" s="57">
        <v>166845</v>
      </c>
      <c r="N16" s="57">
        <v>166845</v>
      </c>
      <c r="O16" s="57">
        <v>180000</v>
      </c>
      <c r="P16" s="61">
        <v>0</v>
      </c>
      <c r="Q16" s="57">
        <v>0</v>
      </c>
      <c r="R16" s="57">
        <v>0</v>
      </c>
      <c r="S16" s="58">
        <f t="shared" si="1"/>
        <v>1514760</v>
      </c>
      <c r="U16" s="14"/>
      <c r="V16" s="14"/>
      <c r="W16" s="13"/>
    </row>
    <row r="17" spans="3:22" s="11" customFormat="1" ht="18.75" x14ac:dyDescent="0.3">
      <c r="C17" s="59">
        <v>2</v>
      </c>
      <c r="D17" s="60">
        <v>1</v>
      </c>
      <c r="E17" s="60">
        <v>4</v>
      </c>
      <c r="F17" s="57" t="s">
        <v>49</v>
      </c>
      <c r="G17" s="63">
        <v>21225742.890000001</v>
      </c>
      <c r="H17" s="61">
        <v>0</v>
      </c>
      <c r="I17" s="61">
        <v>0</v>
      </c>
      <c r="J17" s="56">
        <v>500000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57">
        <v>0</v>
      </c>
      <c r="R17" s="57">
        <v>0</v>
      </c>
      <c r="S17" s="58">
        <f t="shared" si="1"/>
        <v>21725742.890000001</v>
      </c>
      <c r="U17" s="14"/>
    </row>
    <row r="18" spans="3:22" s="11" customFormat="1" ht="18.75" x14ac:dyDescent="0.3">
      <c r="C18" s="59">
        <v>2</v>
      </c>
      <c r="D18" s="60">
        <v>1</v>
      </c>
      <c r="E18" s="60">
        <v>5</v>
      </c>
      <c r="F18" s="57" t="s">
        <v>35</v>
      </c>
      <c r="G18" s="61">
        <v>3355172.59</v>
      </c>
      <c r="H18" s="61">
        <v>3360615.6300000004</v>
      </c>
      <c r="I18" s="61">
        <v>3339200.1300000004</v>
      </c>
      <c r="J18" s="57">
        <v>3339200.13</v>
      </c>
      <c r="K18" s="57">
        <v>3328729.09</v>
      </c>
      <c r="L18" s="57">
        <v>3335957.91</v>
      </c>
      <c r="M18" s="57">
        <v>3322250.83</v>
      </c>
      <c r="N18" s="57">
        <v>3336191.73</v>
      </c>
      <c r="O18" s="57">
        <v>3618773.37</v>
      </c>
      <c r="P18" s="57">
        <v>0</v>
      </c>
      <c r="Q18" s="57">
        <v>0</v>
      </c>
      <c r="R18" s="57">
        <v>0</v>
      </c>
      <c r="S18" s="58">
        <f t="shared" si="1"/>
        <v>30336091.410000004</v>
      </c>
      <c r="T18" s="13"/>
      <c r="U18" s="24"/>
      <c r="V18" s="14"/>
    </row>
    <row r="19" spans="3:22" s="11" customFormat="1" ht="18.75" x14ac:dyDescent="0.3">
      <c r="C19" s="64">
        <v>2</v>
      </c>
      <c r="D19" s="65">
        <v>2</v>
      </c>
      <c r="E19" s="108" t="s">
        <v>17</v>
      </c>
      <c r="F19" s="109"/>
      <c r="G19" s="66">
        <f t="shared" ref="G19:L19" si="2">+G20+G21+G22+G23+G24+G25+G26+G27+G28</f>
        <v>1751717.81</v>
      </c>
      <c r="H19" s="66">
        <f t="shared" si="2"/>
        <v>3536747.6000000006</v>
      </c>
      <c r="I19" s="66">
        <f t="shared" si="2"/>
        <v>6512130.54</v>
      </c>
      <c r="J19" s="66">
        <f t="shared" si="2"/>
        <v>4889599.28</v>
      </c>
      <c r="K19" s="66">
        <f t="shared" si="2"/>
        <v>9279054.7899999991</v>
      </c>
      <c r="L19" s="66">
        <f t="shared" si="2"/>
        <v>4152867.9699999997</v>
      </c>
      <c r="M19" s="66">
        <f>+M20+M21+M22+M23+M24+M25+M26+M27+M28</f>
        <v>3680105.4199999995</v>
      </c>
      <c r="N19" s="66">
        <f t="shared" ref="N19:R19" si="3">+N20+N21+N22+N23+N24+N25+N26+N27+N28</f>
        <v>4663822.0100000007</v>
      </c>
      <c r="O19" s="66">
        <f t="shared" si="3"/>
        <v>1869555.6500000001</v>
      </c>
      <c r="P19" s="66">
        <f t="shared" si="3"/>
        <v>0</v>
      </c>
      <c r="Q19" s="66">
        <f t="shared" si="3"/>
        <v>0</v>
      </c>
      <c r="R19" s="66">
        <f t="shared" si="3"/>
        <v>0</v>
      </c>
      <c r="S19" s="51">
        <f>+G19+H19+I19+J19+K19+L19+M19+N19+O19+P19+Q19+R19</f>
        <v>40335601.069999993</v>
      </c>
      <c r="V19" s="14"/>
    </row>
    <row r="20" spans="3:22" s="11" customFormat="1" ht="18.75" x14ac:dyDescent="0.3">
      <c r="C20" s="59">
        <v>2</v>
      </c>
      <c r="D20" s="60">
        <v>2</v>
      </c>
      <c r="E20" s="60">
        <v>1</v>
      </c>
      <c r="F20" s="57" t="s">
        <v>50</v>
      </c>
      <c r="G20" s="61">
        <v>536628.46</v>
      </c>
      <c r="H20" s="61">
        <v>1105387.6800000002</v>
      </c>
      <c r="I20" s="61">
        <v>1149357.1700000002</v>
      </c>
      <c r="J20" s="57">
        <v>1303783.32</v>
      </c>
      <c r="K20" s="57">
        <v>1044322.05</v>
      </c>
      <c r="L20" s="57">
        <v>1137552.83</v>
      </c>
      <c r="M20" s="57">
        <v>1682194.16</v>
      </c>
      <c r="N20" s="57">
        <v>1161844.46</v>
      </c>
      <c r="O20" s="57">
        <v>1027225.45</v>
      </c>
      <c r="P20" s="61">
        <v>0</v>
      </c>
      <c r="Q20" s="57">
        <v>0</v>
      </c>
      <c r="R20" s="57">
        <v>0</v>
      </c>
      <c r="S20" s="58">
        <f t="shared" ref="S20:S27" si="4">+G20+H20+I20+J20+K20+L20+M20+N20+O20+P20+Q20+R20</f>
        <v>10148295.58</v>
      </c>
      <c r="T20" s="14"/>
    </row>
    <row r="21" spans="3:22" s="11" customFormat="1" ht="18.75" x14ac:dyDescent="0.3">
      <c r="C21" s="59">
        <v>2</v>
      </c>
      <c r="D21" s="60">
        <v>2</v>
      </c>
      <c r="E21" s="60">
        <v>2</v>
      </c>
      <c r="F21" s="57" t="s">
        <v>36</v>
      </c>
      <c r="G21" s="61">
        <v>0</v>
      </c>
      <c r="H21" s="61">
        <v>0</v>
      </c>
      <c r="I21" s="61">
        <v>839925.66</v>
      </c>
      <c r="J21" s="61">
        <v>0</v>
      </c>
      <c r="K21" s="57">
        <v>38500</v>
      </c>
      <c r="L21" s="57">
        <v>562658.44999999995</v>
      </c>
      <c r="M21" s="57">
        <v>19250</v>
      </c>
      <c r="N21" s="57">
        <v>409166.37</v>
      </c>
      <c r="O21" s="101">
        <v>0</v>
      </c>
      <c r="P21" s="61">
        <v>0</v>
      </c>
      <c r="Q21" s="57">
        <v>0</v>
      </c>
      <c r="R21" s="57">
        <v>0</v>
      </c>
      <c r="S21" s="58">
        <f t="shared" si="4"/>
        <v>1869500.48</v>
      </c>
      <c r="T21" s="14"/>
    </row>
    <row r="22" spans="3:22" s="11" customFormat="1" ht="18.75" x14ac:dyDescent="0.3">
      <c r="C22" s="59">
        <v>2</v>
      </c>
      <c r="D22" s="60">
        <v>2</v>
      </c>
      <c r="E22" s="60">
        <v>3</v>
      </c>
      <c r="F22" s="57" t="s">
        <v>37</v>
      </c>
      <c r="G22" s="61">
        <v>9800</v>
      </c>
      <c r="H22" s="61">
        <v>0</v>
      </c>
      <c r="I22" s="61">
        <v>9800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57">
        <v>0</v>
      </c>
      <c r="R22" s="57">
        <v>0</v>
      </c>
      <c r="S22" s="58">
        <f t="shared" si="4"/>
        <v>19600</v>
      </c>
      <c r="T22" s="14"/>
    </row>
    <row r="23" spans="3:22" s="11" customFormat="1" ht="18.75" x14ac:dyDescent="0.3">
      <c r="C23" s="59">
        <v>2</v>
      </c>
      <c r="D23" s="60">
        <v>2</v>
      </c>
      <c r="E23" s="60">
        <v>4</v>
      </c>
      <c r="F23" s="57" t="s">
        <v>51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57">
        <v>150000</v>
      </c>
      <c r="M23" s="61">
        <v>0</v>
      </c>
      <c r="N23" s="61">
        <v>0</v>
      </c>
      <c r="O23" s="61">
        <v>0</v>
      </c>
      <c r="P23" s="61">
        <v>0</v>
      </c>
      <c r="Q23" s="57">
        <v>0</v>
      </c>
      <c r="R23" s="57">
        <v>0</v>
      </c>
      <c r="S23" s="58">
        <f t="shared" si="4"/>
        <v>150000</v>
      </c>
      <c r="T23" s="24"/>
    </row>
    <row r="24" spans="3:22" s="11" customFormat="1" ht="18.75" x14ac:dyDescent="0.3">
      <c r="C24" s="59">
        <v>2</v>
      </c>
      <c r="D24" s="60">
        <v>2</v>
      </c>
      <c r="E24" s="60">
        <v>5</v>
      </c>
      <c r="F24" s="57" t="s">
        <v>38</v>
      </c>
      <c r="G24" s="61">
        <v>32450</v>
      </c>
      <c r="H24" s="61">
        <v>65510.71</v>
      </c>
      <c r="I24" s="61">
        <v>65510.71</v>
      </c>
      <c r="J24" s="57">
        <v>98571.42</v>
      </c>
      <c r="K24" s="57">
        <v>217290.39</v>
      </c>
      <c r="L24" s="57">
        <f>66121.42+74930</f>
        <v>141051.41999999998</v>
      </c>
      <c r="M24" s="57">
        <v>190826.71</v>
      </c>
      <c r="N24" s="57">
        <v>146615</v>
      </c>
      <c r="O24" s="61">
        <v>0</v>
      </c>
      <c r="P24" s="61">
        <v>0</v>
      </c>
      <c r="Q24" s="57">
        <v>0</v>
      </c>
      <c r="R24" s="57">
        <v>0</v>
      </c>
      <c r="S24" s="58">
        <f t="shared" si="4"/>
        <v>957826.35999999987</v>
      </c>
      <c r="T24" s="14"/>
    </row>
    <row r="25" spans="3:22" s="11" customFormat="1" ht="18.75" x14ac:dyDescent="0.3">
      <c r="C25" s="59">
        <v>2</v>
      </c>
      <c r="D25" s="60">
        <v>2</v>
      </c>
      <c r="E25" s="67">
        <v>6</v>
      </c>
      <c r="F25" s="57" t="s">
        <v>39</v>
      </c>
      <c r="G25" s="61">
        <v>1096139.3500000001</v>
      </c>
      <c r="H25" s="61">
        <v>1329960.97</v>
      </c>
      <c r="I25" s="61">
        <v>1141377.19</v>
      </c>
      <c r="J25" s="57">
        <v>4380020.87</v>
      </c>
      <c r="K25" s="57">
        <v>1086475.56</v>
      </c>
      <c r="L25" s="57">
        <v>1085271.56</v>
      </c>
      <c r="M25" s="57">
        <v>1082936.56</v>
      </c>
      <c r="N25" s="57">
        <v>1070429.96</v>
      </c>
      <c r="O25" s="57">
        <v>645167.88</v>
      </c>
      <c r="P25" s="61">
        <v>0</v>
      </c>
      <c r="Q25" s="57">
        <v>0</v>
      </c>
      <c r="R25" s="57">
        <v>0</v>
      </c>
      <c r="S25" s="58">
        <f t="shared" si="4"/>
        <v>12917779.900000004</v>
      </c>
      <c r="T25" s="14"/>
    </row>
    <row r="26" spans="3:22" s="11" customFormat="1" ht="18.75" x14ac:dyDescent="0.3">
      <c r="C26" s="59">
        <v>2</v>
      </c>
      <c r="D26" s="60">
        <v>2</v>
      </c>
      <c r="E26" s="67">
        <v>7</v>
      </c>
      <c r="F26" s="57" t="s">
        <v>59</v>
      </c>
      <c r="G26" s="61">
        <v>5900</v>
      </c>
      <c r="H26" s="61">
        <v>61087.06</v>
      </c>
      <c r="I26" s="61">
        <v>3029921.81</v>
      </c>
      <c r="J26" s="57">
        <v>-963576.33</v>
      </c>
      <c r="K26" s="57">
        <v>6821666.79</v>
      </c>
      <c r="L26" s="57">
        <f>954123.47+29500+10110.24</f>
        <v>993733.71</v>
      </c>
      <c r="M26" s="57">
        <v>573109.29</v>
      </c>
      <c r="N26" s="57">
        <v>1782290.99</v>
      </c>
      <c r="O26" s="57">
        <v>93737.279999999999</v>
      </c>
      <c r="P26" s="61">
        <v>0</v>
      </c>
      <c r="Q26" s="57">
        <v>0</v>
      </c>
      <c r="R26" s="57">
        <v>0</v>
      </c>
      <c r="S26" s="58">
        <f t="shared" si="4"/>
        <v>12397870.599999998</v>
      </c>
      <c r="T26" s="14"/>
    </row>
    <row r="27" spans="3:22" s="11" customFormat="1" ht="18.75" x14ac:dyDescent="0.3">
      <c r="C27" s="59">
        <v>2</v>
      </c>
      <c r="D27" s="60">
        <v>2</v>
      </c>
      <c r="E27" s="67">
        <v>8</v>
      </c>
      <c r="F27" s="57" t="s">
        <v>60</v>
      </c>
      <c r="G27" s="61">
        <v>70800</v>
      </c>
      <c r="H27" s="61">
        <v>974801.18</v>
      </c>
      <c r="I27" s="61">
        <v>276238</v>
      </c>
      <c r="J27" s="57">
        <v>70800</v>
      </c>
      <c r="K27" s="57">
        <v>70800</v>
      </c>
      <c r="L27" s="57">
        <v>82600</v>
      </c>
      <c r="M27" s="57">
        <v>63965.84</v>
      </c>
      <c r="N27" s="57">
        <v>0</v>
      </c>
      <c r="O27" s="57">
        <v>63965.84</v>
      </c>
      <c r="P27" s="61">
        <v>0</v>
      </c>
      <c r="Q27" s="57">
        <v>0</v>
      </c>
      <c r="R27" s="57">
        <v>0</v>
      </c>
      <c r="S27" s="58">
        <f t="shared" si="4"/>
        <v>1673970.8600000003</v>
      </c>
      <c r="T27" s="14"/>
    </row>
    <row r="28" spans="3:22" s="11" customFormat="1" ht="18.75" x14ac:dyDescent="0.3">
      <c r="C28" s="59">
        <v>2</v>
      </c>
      <c r="D28" s="60">
        <v>2</v>
      </c>
      <c r="E28" s="67" t="s">
        <v>58</v>
      </c>
      <c r="F28" s="57" t="s">
        <v>53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57">
        <v>67822.86</v>
      </c>
      <c r="N28" s="57">
        <v>93475.23</v>
      </c>
      <c r="O28" s="57">
        <v>39459.199999999997</v>
      </c>
      <c r="P28" s="61">
        <v>0</v>
      </c>
      <c r="Q28" s="57">
        <v>0</v>
      </c>
      <c r="R28" s="57">
        <v>0</v>
      </c>
      <c r="S28" s="58">
        <f t="shared" ref="S28" si="5">+G28+H28+I28+J28+K28+L28+M28+N28+O28+P28+Q28+R28</f>
        <v>200757.28999999998</v>
      </c>
      <c r="T28" s="14"/>
    </row>
    <row r="29" spans="3:22" s="11" customFormat="1" ht="18.75" x14ac:dyDescent="0.3">
      <c r="C29" s="64">
        <v>2</v>
      </c>
      <c r="D29" s="65">
        <v>3</v>
      </c>
      <c r="E29" s="124" t="s">
        <v>18</v>
      </c>
      <c r="F29" s="125"/>
      <c r="G29" s="100">
        <f>+G30+G31+G32+G33+G34+G35+G36+G37</f>
        <v>0</v>
      </c>
      <c r="H29" s="68">
        <f>+H30</f>
        <v>86129</v>
      </c>
      <c r="I29" s="68">
        <f>+I30</f>
        <v>47730</v>
      </c>
      <c r="J29" s="66">
        <f>+J36</f>
        <v>4050000</v>
      </c>
      <c r="K29" s="66">
        <f>+K30+K31+K32+K33+K34+K35+K36+K37</f>
        <v>529539</v>
      </c>
      <c r="L29" s="66">
        <f t="shared" ref="L29:R29" si="6">+L30+L31+L32+L33+L34+L35+L36+L37</f>
        <v>858567.35</v>
      </c>
      <c r="M29" s="66">
        <f t="shared" si="6"/>
        <v>3276608.6799999997</v>
      </c>
      <c r="N29" s="66">
        <f t="shared" si="6"/>
        <v>3625545.6399999997</v>
      </c>
      <c r="O29" s="66">
        <f t="shared" si="6"/>
        <v>27739.4</v>
      </c>
      <c r="P29" s="66">
        <f t="shared" si="6"/>
        <v>0</v>
      </c>
      <c r="Q29" s="66">
        <f t="shared" si="6"/>
        <v>0</v>
      </c>
      <c r="R29" s="66">
        <f t="shared" si="6"/>
        <v>0</v>
      </c>
      <c r="S29" s="51">
        <f>+G29+H29+I29+J29+K29+L29+M29+N29+O29+P29+Q29+R29</f>
        <v>12501859.069999998</v>
      </c>
    </row>
    <row r="30" spans="3:22" s="11" customFormat="1" ht="18.75" x14ac:dyDescent="0.3">
      <c r="C30" s="59">
        <v>2</v>
      </c>
      <c r="D30" s="60">
        <v>3</v>
      </c>
      <c r="E30" s="67">
        <v>1</v>
      </c>
      <c r="F30" s="69" t="s">
        <v>40</v>
      </c>
      <c r="G30" s="61">
        <v>0</v>
      </c>
      <c r="H30" s="61">
        <v>86129</v>
      </c>
      <c r="I30" s="61">
        <v>47730</v>
      </c>
      <c r="J30" s="61">
        <v>0</v>
      </c>
      <c r="K30" s="61">
        <v>0</v>
      </c>
      <c r="L30" s="57">
        <f>21156+37777</f>
        <v>58933</v>
      </c>
      <c r="M30" s="57">
        <v>139257.10999999999</v>
      </c>
      <c r="N30" s="61">
        <v>0</v>
      </c>
      <c r="O30" s="61">
        <v>0</v>
      </c>
      <c r="P30" s="61">
        <v>0</v>
      </c>
      <c r="Q30" s="57">
        <v>0</v>
      </c>
      <c r="R30" s="57">
        <v>0</v>
      </c>
      <c r="S30" s="58">
        <f t="shared" ref="S30:S37" si="7">+G30+H30+I30+J30+K30+L30+M30+N30+O30+P30+Q30+R30</f>
        <v>332049.11</v>
      </c>
    </row>
    <row r="31" spans="3:22" s="11" customFormat="1" ht="18.75" x14ac:dyDescent="0.3">
      <c r="C31" s="59">
        <v>2</v>
      </c>
      <c r="D31" s="60">
        <v>3</v>
      </c>
      <c r="E31" s="60">
        <v>2</v>
      </c>
      <c r="F31" s="57" t="s">
        <v>41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57">
        <v>119652</v>
      </c>
      <c r="M31" s="57">
        <v>162256</v>
      </c>
      <c r="N31" s="61">
        <v>0</v>
      </c>
      <c r="O31" s="61">
        <v>0</v>
      </c>
      <c r="P31" s="61">
        <v>0</v>
      </c>
      <c r="Q31" s="57">
        <v>0</v>
      </c>
      <c r="R31" s="57">
        <v>0</v>
      </c>
      <c r="S31" s="58">
        <f t="shared" si="7"/>
        <v>281908</v>
      </c>
      <c r="T31" s="14"/>
    </row>
    <row r="32" spans="3:22" s="11" customFormat="1" ht="18.75" x14ac:dyDescent="0.3">
      <c r="C32" s="59">
        <v>2</v>
      </c>
      <c r="D32" s="60">
        <v>3</v>
      </c>
      <c r="E32" s="60">
        <v>3</v>
      </c>
      <c r="F32" s="57" t="s">
        <v>48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57">
        <v>19475.84</v>
      </c>
      <c r="M32" s="57">
        <v>1197107.3999999999</v>
      </c>
      <c r="N32" s="57">
        <v>205493.03</v>
      </c>
      <c r="O32" s="61">
        <v>0</v>
      </c>
      <c r="P32" s="61">
        <v>0</v>
      </c>
      <c r="Q32" s="57">
        <v>0</v>
      </c>
      <c r="R32" s="57">
        <v>0</v>
      </c>
      <c r="S32" s="58">
        <f t="shared" si="7"/>
        <v>1422076.27</v>
      </c>
      <c r="T32" s="14"/>
    </row>
    <row r="33" spans="3:20" s="11" customFormat="1" ht="18.75" x14ac:dyDescent="0.3">
      <c r="C33" s="59">
        <v>2</v>
      </c>
      <c r="D33" s="60">
        <v>3</v>
      </c>
      <c r="E33" s="60">
        <v>4</v>
      </c>
      <c r="F33" s="57" t="s">
        <v>52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57">
        <f>147135+88000</f>
        <v>235135</v>
      </c>
      <c r="M33" s="57">
        <v>39086.32</v>
      </c>
      <c r="N33" s="57">
        <v>42095</v>
      </c>
      <c r="O33" s="61">
        <v>0</v>
      </c>
      <c r="P33" s="61">
        <v>0</v>
      </c>
      <c r="Q33" s="57">
        <v>0</v>
      </c>
      <c r="R33" s="57">
        <v>0</v>
      </c>
      <c r="S33" s="58">
        <f t="shared" si="7"/>
        <v>316316.32</v>
      </c>
    </row>
    <row r="34" spans="3:20" s="11" customFormat="1" ht="18.75" x14ac:dyDescent="0.3">
      <c r="C34" s="59">
        <v>2</v>
      </c>
      <c r="D34" s="60">
        <v>3</v>
      </c>
      <c r="E34" s="60">
        <v>5</v>
      </c>
      <c r="F34" s="70" t="s">
        <v>61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57">
        <v>19258.96</v>
      </c>
      <c r="M34" s="57">
        <v>497213.35</v>
      </c>
      <c r="N34" s="61">
        <v>0</v>
      </c>
      <c r="O34" s="61">
        <v>0</v>
      </c>
      <c r="P34" s="61">
        <v>0</v>
      </c>
      <c r="Q34" s="57">
        <v>0</v>
      </c>
      <c r="R34" s="57">
        <v>0</v>
      </c>
      <c r="S34" s="58">
        <f t="shared" si="7"/>
        <v>516472.31</v>
      </c>
      <c r="T34" s="14"/>
    </row>
    <row r="35" spans="3:20" s="11" customFormat="1" ht="18.75" x14ac:dyDescent="0.3">
      <c r="C35" s="59">
        <v>2</v>
      </c>
      <c r="D35" s="60">
        <v>3</v>
      </c>
      <c r="E35" s="60">
        <v>6</v>
      </c>
      <c r="F35" s="70" t="s">
        <v>62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57">
        <v>0</v>
      </c>
      <c r="R35" s="57">
        <v>0</v>
      </c>
      <c r="S35" s="98">
        <v>0</v>
      </c>
    </row>
    <row r="36" spans="3:20" s="11" customFormat="1" ht="18.75" x14ac:dyDescent="0.3">
      <c r="C36" s="59">
        <v>2</v>
      </c>
      <c r="D36" s="60">
        <v>3</v>
      </c>
      <c r="E36" s="60">
        <v>7</v>
      </c>
      <c r="F36" s="70" t="s">
        <v>63</v>
      </c>
      <c r="G36" s="61">
        <v>0</v>
      </c>
      <c r="H36" s="61">
        <v>0</v>
      </c>
      <c r="I36" s="61">
        <v>0</v>
      </c>
      <c r="J36" s="57">
        <v>4050000</v>
      </c>
      <c r="K36" s="61">
        <v>0</v>
      </c>
      <c r="L36" s="61">
        <v>0</v>
      </c>
      <c r="M36" s="57">
        <v>129800</v>
      </c>
      <c r="N36" s="57">
        <v>111840</v>
      </c>
      <c r="O36" s="57">
        <v>27739.4</v>
      </c>
      <c r="P36" s="61">
        <v>0</v>
      </c>
      <c r="Q36" s="57">
        <v>0</v>
      </c>
      <c r="R36" s="57">
        <v>0</v>
      </c>
      <c r="S36" s="58">
        <f t="shared" si="7"/>
        <v>4319379.4000000004</v>
      </c>
      <c r="T36" s="14"/>
    </row>
    <row r="37" spans="3:20" s="11" customFormat="1" ht="18.75" x14ac:dyDescent="0.3">
      <c r="C37" s="59">
        <v>2</v>
      </c>
      <c r="D37" s="60">
        <v>3</v>
      </c>
      <c r="E37" s="60">
        <v>9</v>
      </c>
      <c r="F37" s="70" t="s">
        <v>47</v>
      </c>
      <c r="G37" s="61">
        <v>0</v>
      </c>
      <c r="H37" s="61">
        <v>0</v>
      </c>
      <c r="I37" s="61">
        <v>0</v>
      </c>
      <c r="J37" s="61">
        <v>0</v>
      </c>
      <c r="K37" s="57">
        <f>404400+125139</f>
        <v>529539</v>
      </c>
      <c r="L37" s="57">
        <v>406112.55</v>
      </c>
      <c r="M37" s="57">
        <v>1111888.5</v>
      </c>
      <c r="N37" s="57">
        <v>3266117.61</v>
      </c>
      <c r="O37" s="61">
        <v>0</v>
      </c>
      <c r="P37" s="61">
        <v>0</v>
      </c>
      <c r="Q37" s="57">
        <v>0</v>
      </c>
      <c r="R37" s="57">
        <v>0</v>
      </c>
      <c r="S37" s="58">
        <f t="shared" si="7"/>
        <v>5313657.66</v>
      </c>
      <c r="T37" s="14"/>
    </row>
    <row r="38" spans="3:20" s="11" customFormat="1" ht="18.75" x14ac:dyDescent="0.3">
      <c r="C38" s="64">
        <v>2</v>
      </c>
      <c r="D38" s="65">
        <v>4</v>
      </c>
      <c r="E38" s="108" t="s">
        <v>19</v>
      </c>
      <c r="F38" s="109"/>
      <c r="G38" s="100">
        <f>+G39+G40+G41</f>
        <v>0</v>
      </c>
      <c r="H38" s="66">
        <f>+H39+H40+H41</f>
        <v>209209.05</v>
      </c>
      <c r="I38" s="100">
        <f t="shared" ref="I38:R38" si="8">+I39+I40+I41</f>
        <v>0</v>
      </c>
      <c r="J38" s="100">
        <f t="shared" si="8"/>
        <v>0</v>
      </c>
      <c r="K38" s="100">
        <f t="shared" si="8"/>
        <v>0</v>
      </c>
      <c r="L38" s="100">
        <f t="shared" si="8"/>
        <v>0</v>
      </c>
      <c r="M38" s="100">
        <f t="shared" si="8"/>
        <v>0</v>
      </c>
      <c r="N38" s="66">
        <f t="shared" si="8"/>
        <v>38000</v>
      </c>
      <c r="O38" s="100">
        <f t="shared" si="8"/>
        <v>0</v>
      </c>
      <c r="P38" s="100">
        <f t="shared" si="8"/>
        <v>0</v>
      </c>
      <c r="Q38" s="100">
        <f t="shared" si="8"/>
        <v>0</v>
      </c>
      <c r="R38" s="100">
        <f t="shared" si="8"/>
        <v>0</v>
      </c>
      <c r="S38" s="71">
        <f>+G38+H38+I38+J38+K38+L38+M38+N38+O38+P38+Q38+R38</f>
        <v>247209.05</v>
      </c>
    </row>
    <row r="39" spans="3:20" s="11" customFormat="1" ht="18.75" x14ac:dyDescent="0.3">
      <c r="C39" s="59">
        <v>2</v>
      </c>
      <c r="D39" s="60">
        <v>4</v>
      </c>
      <c r="E39" s="60">
        <v>1</v>
      </c>
      <c r="F39" s="72" t="s">
        <v>42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57">
        <v>0</v>
      </c>
      <c r="R39" s="57">
        <v>0</v>
      </c>
      <c r="S39" s="98">
        <v>0</v>
      </c>
    </row>
    <row r="40" spans="3:20" s="11" customFormat="1" ht="18.75" x14ac:dyDescent="0.3">
      <c r="C40" s="59">
        <v>2</v>
      </c>
      <c r="D40" s="60">
        <v>4</v>
      </c>
      <c r="E40" s="60">
        <v>2</v>
      </c>
      <c r="F40" s="72" t="s">
        <v>64</v>
      </c>
      <c r="G40" s="61">
        <v>0</v>
      </c>
      <c r="H40" s="57">
        <v>74000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57">
        <v>38000</v>
      </c>
      <c r="O40" s="61">
        <v>0</v>
      </c>
      <c r="P40" s="61">
        <v>0</v>
      </c>
      <c r="Q40" s="57">
        <v>0</v>
      </c>
      <c r="R40" s="57">
        <v>0</v>
      </c>
      <c r="S40" s="58">
        <f t="shared" ref="S40" si="9">+G40+H40+I40+J40+K40+L40+M40+N40+O40+P40+Q40+R40</f>
        <v>112000</v>
      </c>
    </row>
    <row r="41" spans="3:20" s="11" customFormat="1" ht="18.75" x14ac:dyDescent="0.3">
      <c r="C41" s="59">
        <v>2</v>
      </c>
      <c r="D41" s="60">
        <v>4</v>
      </c>
      <c r="E41" s="60">
        <v>7</v>
      </c>
      <c r="F41" s="72" t="s">
        <v>65</v>
      </c>
      <c r="G41" s="61">
        <v>0</v>
      </c>
      <c r="H41" s="57">
        <v>135209.04999999999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57">
        <v>0</v>
      </c>
      <c r="R41" s="57">
        <v>0</v>
      </c>
      <c r="S41" s="58">
        <f>+G41+H41+I41+J41+K41+L41+M41+N41+O41+P41+Q41+R41</f>
        <v>135209.04999999999</v>
      </c>
      <c r="T41" s="14"/>
    </row>
    <row r="42" spans="3:20" s="11" customFormat="1" ht="18.75" x14ac:dyDescent="0.3">
      <c r="C42" s="64">
        <v>2</v>
      </c>
      <c r="D42" s="65">
        <v>6</v>
      </c>
      <c r="E42" s="108" t="s">
        <v>20</v>
      </c>
      <c r="F42" s="109"/>
      <c r="G42" s="100">
        <f>+G49+G47+G46+G43</f>
        <v>0</v>
      </c>
      <c r="H42" s="100">
        <f>+H43+H46+H47+H49</f>
        <v>0</v>
      </c>
      <c r="I42" s="100">
        <f>+I43+I46+I47+I49</f>
        <v>0</v>
      </c>
      <c r="J42" s="100">
        <f>+J43+J46+J47+J49</f>
        <v>0</v>
      </c>
      <c r="K42" s="100">
        <f>+K43+K46+K47+K49</f>
        <v>0</v>
      </c>
      <c r="L42" s="66">
        <f t="shared" ref="L42:R42" si="10">+L43+L46+L47+L49</f>
        <v>151400</v>
      </c>
      <c r="M42" s="66">
        <f t="shared" si="10"/>
        <v>582835.04</v>
      </c>
      <c r="N42" s="66">
        <f t="shared" si="10"/>
        <v>1229768.07</v>
      </c>
      <c r="O42" s="100">
        <f t="shared" si="10"/>
        <v>0</v>
      </c>
      <c r="P42" s="100">
        <f t="shared" si="10"/>
        <v>0</v>
      </c>
      <c r="Q42" s="100">
        <f t="shared" si="10"/>
        <v>0</v>
      </c>
      <c r="R42" s="100">
        <f t="shared" si="10"/>
        <v>0</v>
      </c>
      <c r="S42" s="51">
        <f>+G42+H42+I42+J42+K42+L42+M42+N42+O42+P42+Q42+R42</f>
        <v>1964003.11</v>
      </c>
    </row>
    <row r="43" spans="3:20" s="11" customFormat="1" ht="18.75" x14ac:dyDescent="0.3">
      <c r="C43" s="59">
        <v>2</v>
      </c>
      <c r="D43" s="60">
        <v>6</v>
      </c>
      <c r="E43" s="60">
        <v>1</v>
      </c>
      <c r="F43" s="73" t="s">
        <v>43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57">
        <v>94400</v>
      </c>
      <c r="M43" s="61">
        <v>0</v>
      </c>
      <c r="N43" s="61">
        <v>957988.1</v>
      </c>
      <c r="O43" s="61">
        <v>0</v>
      </c>
      <c r="P43" s="61">
        <v>0</v>
      </c>
      <c r="Q43" s="57">
        <v>0</v>
      </c>
      <c r="R43" s="57">
        <v>0</v>
      </c>
      <c r="S43" s="58">
        <f t="shared" ref="S43:S49" si="11">+G43+H43+I43+J43+K43+L43+M43+N43+O43+P43+Q43+R43</f>
        <v>1052388.1000000001</v>
      </c>
    </row>
    <row r="44" spans="3:20" s="11" customFormat="1" ht="18.75" x14ac:dyDescent="0.3">
      <c r="C44" s="59">
        <v>2</v>
      </c>
      <c r="D44" s="60">
        <v>6</v>
      </c>
      <c r="E44" s="60">
        <v>2</v>
      </c>
      <c r="F44" s="73" t="s">
        <v>66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57"/>
      <c r="R44" s="57"/>
      <c r="S44" s="98">
        <v>0</v>
      </c>
    </row>
    <row r="45" spans="3:20" s="11" customFormat="1" ht="18.75" x14ac:dyDescent="0.3">
      <c r="C45" s="59">
        <v>2</v>
      </c>
      <c r="D45" s="60">
        <v>6</v>
      </c>
      <c r="E45" s="60">
        <v>3</v>
      </c>
      <c r="F45" s="73" t="s">
        <v>67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57"/>
      <c r="R45" s="57"/>
      <c r="S45" s="98">
        <v>0</v>
      </c>
    </row>
    <row r="46" spans="3:20" s="11" customFormat="1" ht="18.75" x14ac:dyDescent="0.3">
      <c r="C46" s="59">
        <v>2</v>
      </c>
      <c r="D46" s="60">
        <v>6</v>
      </c>
      <c r="E46" s="60">
        <v>4</v>
      </c>
      <c r="F46" s="74" t="s">
        <v>44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57">
        <v>0</v>
      </c>
      <c r="R46" s="57">
        <v>0</v>
      </c>
      <c r="S46" s="98">
        <v>0</v>
      </c>
    </row>
    <row r="47" spans="3:20" s="11" customFormat="1" ht="18.75" x14ac:dyDescent="0.3">
      <c r="C47" s="59">
        <v>2</v>
      </c>
      <c r="D47" s="60">
        <v>6</v>
      </c>
      <c r="E47" s="60">
        <v>5</v>
      </c>
      <c r="F47" s="70" t="s">
        <v>45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57">
        <v>57000</v>
      </c>
      <c r="M47" s="61">
        <v>0</v>
      </c>
      <c r="N47" s="57">
        <v>44600</v>
      </c>
      <c r="O47" s="61">
        <v>0</v>
      </c>
      <c r="P47" s="61">
        <v>0</v>
      </c>
      <c r="Q47" s="57">
        <v>0</v>
      </c>
      <c r="R47" s="57">
        <v>0</v>
      </c>
      <c r="S47" s="58">
        <f t="shared" si="11"/>
        <v>101600</v>
      </c>
      <c r="T47" s="14"/>
    </row>
    <row r="48" spans="3:20" s="11" customFormat="1" ht="18.75" x14ac:dyDescent="0.3">
      <c r="C48" s="59">
        <v>2</v>
      </c>
      <c r="D48" s="60">
        <v>6</v>
      </c>
      <c r="E48" s="60">
        <v>6</v>
      </c>
      <c r="F48" s="70" t="s">
        <v>68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57"/>
      <c r="R48" s="57"/>
      <c r="S48" s="98">
        <v>0</v>
      </c>
      <c r="T48" s="14"/>
    </row>
    <row r="49" spans="3:282" s="11" customFormat="1" ht="18.75" x14ac:dyDescent="0.3">
      <c r="C49" s="59">
        <v>2</v>
      </c>
      <c r="D49" s="60">
        <v>6</v>
      </c>
      <c r="E49" s="60">
        <v>8</v>
      </c>
      <c r="F49" s="70" t="s">
        <v>46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57">
        <v>582835.04</v>
      </c>
      <c r="N49" s="57">
        <v>227179.97</v>
      </c>
      <c r="O49" s="61">
        <v>0</v>
      </c>
      <c r="P49" s="61">
        <v>0</v>
      </c>
      <c r="Q49" s="57">
        <v>0</v>
      </c>
      <c r="R49" s="57">
        <v>0</v>
      </c>
      <c r="S49" s="58">
        <f t="shared" si="11"/>
        <v>810015.01</v>
      </c>
    </row>
    <row r="50" spans="3:282" s="11" customFormat="1" ht="19.5" thickBot="1" x14ac:dyDescent="0.35">
      <c r="C50" s="116" t="s">
        <v>71</v>
      </c>
      <c r="D50" s="117"/>
      <c r="E50" s="117"/>
      <c r="F50" s="118"/>
      <c r="G50" s="75">
        <f>+G13+G19+G29+G38+G42</f>
        <v>51499873.25</v>
      </c>
      <c r="H50" s="75">
        <f t="shared" ref="H50:R50" si="12">+H13+H19+H29+H38+H42</f>
        <v>33248158.130000003</v>
      </c>
      <c r="I50" s="75">
        <f t="shared" si="12"/>
        <v>35459372.049999997</v>
      </c>
      <c r="J50" s="75">
        <f t="shared" si="12"/>
        <v>37995700.579999998</v>
      </c>
      <c r="K50" s="75">
        <f t="shared" si="12"/>
        <v>42028181.289999999</v>
      </c>
      <c r="L50" s="75">
        <f t="shared" si="12"/>
        <v>33889849.420000002</v>
      </c>
      <c r="M50" s="75">
        <f t="shared" si="12"/>
        <v>38084881.07</v>
      </c>
      <c r="N50" s="75">
        <f>+N13+N19+N29+N38+N42</f>
        <v>37340463.060000002</v>
      </c>
      <c r="O50" s="75">
        <f t="shared" si="12"/>
        <v>30516007.879999999</v>
      </c>
      <c r="P50" s="75">
        <f t="shared" si="12"/>
        <v>0</v>
      </c>
      <c r="Q50" s="103">
        <f t="shared" si="12"/>
        <v>0</v>
      </c>
      <c r="R50" s="103">
        <f t="shared" si="12"/>
        <v>0</v>
      </c>
      <c r="S50" s="76">
        <f>+S13+S19+S29+S38+S42</f>
        <v>340062486.73000002</v>
      </c>
      <c r="U50" s="14"/>
    </row>
    <row r="51" spans="3:282" s="26" customFormat="1" ht="15" customHeight="1" thickBot="1" x14ac:dyDescent="0.35">
      <c r="C51" s="132" t="s">
        <v>74</v>
      </c>
      <c r="D51" s="133"/>
      <c r="E51" s="133"/>
      <c r="F51" s="134"/>
      <c r="G51" s="77"/>
      <c r="H51" s="77"/>
      <c r="I51" s="77"/>
      <c r="J51" s="78"/>
      <c r="K51" s="79"/>
      <c r="L51" s="77"/>
      <c r="M51" s="77"/>
      <c r="N51" s="80"/>
      <c r="O51" s="80"/>
      <c r="P51" s="80"/>
      <c r="Q51" s="80"/>
      <c r="R51" s="80"/>
      <c r="S51" s="81"/>
      <c r="T51" s="11"/>
      <c r="U51" s="11"/>
      <c r="V51" s="13"/>
      <c r="W51" s="13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</row>
    <row r="52" spans="3:282" s="11" customFormat="1" ht="18.75" x14ac:dyDescent="0.3">
      <c r="C52" s="82">
        <v>4</v>
      </c>
      <c r="D52" s="83">
        <v>1</v>
      </c>
      <c r="E52" s="106" t="s">
        <v>75</v>
      </c>
      <c r="F52" s="107"/>
      <c r="G52" s="96">
        <f>+G53+G54</f>
        <v>0</v>
      </c>
      <c r="H52" s="96">
        <f t="shared" ref="H52:P52" si="13">+H53+H54</f>
        <v>0</v>
      </c>
      <c r="I52" s="96">
        <f t="shared" si="13"/>
        <v>0</v>
      </c>
      <c r="J52" s="96">
        <f t="shared" si="13"/>
        <v>0</v>
      </c>
      <c r="K52" s="96">
        <f t="shared" si="13"/>
        <v>0</v>
      </c>
      <c r="L52" s="96">
        <f t="shared" si="13"/>
        <v>0</v>
      </c>
      <c r="M52" s="96">
        <f t="shared" si="13"/>
        <v>0</v>
      </c>
      <c r="N52" s="96">
        <f t="shared" si="13"/>
        <v>0</v>
      </c>
      <c r="O52" s="96">
        <f t="shared" si="13"/>
        <v>0</v>
      </c>
      <c r="P52" s="96">
        <f t="shared" si="13"/>
        <v>0</v>
      </c>
      <c r="Q52" s="96">
        <f t="shared" ref="Q52" si="14">+Q53+Q54</f>
        <v>0</v>
      </c>
      <c r="R52" s="96">
        <f t="shared" ref="R52" si="15">+R53+R54</f>
        <v>0</v>
      </c>
      <c r="S52" s="97">
        <f>+G52+H52+I52+J52+K52+L52+M52+N52+O52+P52+Q52+R52</f>
        <v>0</v>
      </c>
      <c r="U52" s="14"/>
    </row>
    <row r="53" spans="3:282" s="11" customFormat="1" ht="18.75" x14ac:dyDescent="0.3">
      <c r="C53" s="59">
        <v>4</v>
      </c>
      <c r="D53" s="60">
        <v>1</v>
      </c>
      <c r="E53" s="60">
        <v>1</v>
      </c>
      <c r="F53" s="74" t="s">
        <v>76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98">
        <v>0</v>
      </c>
      <c r="U53" s="14"/>
    </row>
    <row r="54" spans="3:282" s="11" customFormat="1" ht="18.75" x14ac:dyDescent="0.3">
      <c r="C54" s="59">
        <v>4</v>
      </c>
      <c r="D54" s="60">
        <v>1</v>
      </c>
      <c r="E54" s="60">
        <v>2</v>
      </c>
      <c r="F54" s="74" t="s">
        <v>77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98">
        <v>0</v>
      </c>
      <c r="U54" s="14"/>
    </row>
    <row r="55" spans="3:282" s="11" customFormat="1" ht="18.75" x14ac:dyDescent="0.3">
      <c r="C55" s="64">
        <v>4</v>
      </c>
      <c r="D55" s="65">
        <v>2</v>
      </c>
      <c r="E55" s="108" t="s">
        <v>78</v>
      </c>
      <c r="F55" s="109"/>
      <c r="G55" s="96">
        <f t="shared" ref="G55:P55" si="16">+G56+G57</f>
        <v>0</v>
      </c>
      <c r="H55" s="96">
        <f t="shared" si="16"/>
        <v>0</v>
      </c>
      <c r="I55" s="96">
        <f t="shared" si="16"/>
        <v>0</v>
      </c>
      <c r="J55" s="96">
        <f t="shared" si="16"/>
        <v>0</v>
      </c>
      <c r="K55" s="96">
        <f t="shared" si="16"/>
        <v>0</v>
      </c>
      <c r="L55" s="96">
        <f t="shared" si="16"/>
        <v>0</v>
      </c>
      <c r="M55" s="96">
        <f t="shared" si="16"/>
        <v>0</v>
      </c>
      <c r="N55" s="96">
        <f t="shared" si="16"/>
        <v>0</v>
      </c>
      <c r="O55" s="96">
        <f t="shared" si="16"/>
        <v>0</v>
      </c>
      <c r="P55" s="96">
        <f t="shared" si="16"/>
        <v>0</v>
      </c>
      <c r="Q55" s="96">
        <f t="shared" ref="Q55" si="17">+Q56+Q57</f>
        <v>0</v>
      </c>
      <c r="R55" s="96">
        <f t="shared" ref="R55" si="18">+R56+R57</f>
        <v>0</v>
      </c>
      <c r="S55" s="97">
        <f>+G55+H55+I55+J55+K55+L55+M55+N55+O55+P55+Q55+R55</f>
        <v>0</v>
      </c>
      <c r="U55" s="14"/>
    </row>
    <row r="56" spans="3:282" s="11" customFormat="1" ht="18.75" x14ac:dyDescent="0.3">
      <c r="C56" s="59">
        <v>4</v>
      </c>
      <c r="D56" s="60">
        <v>2</v>
      </c>
      <c r="E56" s="60">
        <v>1</v>
      </c>
      <c r="F56" s="74" t="s">
        <v>79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84">
        <v>0</v>
      </c>
      <c r="U56" s="14"/>
    </row>
    <row r="57" spans="3:282" s="11" customFormat="1" ht="18.75" x14ac:dyDescent="0.3">
      <c r="C57" s="59">
        <v>4</v>
      </c>
      <c r="D57" s="60">
        <v>2</v>
      </c>
      <c r="E57" s="60">
        <v>2</v>
      </c>
      <c r="F57" s="74" t="s">
        <v>80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84">
        <v>0</v>
      </c>
      <c r="U57" s="14"/>
    </row>
    <row r="58" spans="3:282" s="11" customFormat="1" ht="18.75" x14ac:dyDescent="0.3">
      <c r="C58" s="64">
        <v>4</v>
      </c>
      <c r="D58" s="65">
        <v>3</v>
      </c>
      <c r="E58" s="108" t="s">
        <v>82</v>
      </c>
      <c r="F58" s="109"/>
      <c r="G58" s="96">
        <f ca="1">+G59+G60</f>
        <v>0</v>
      </c>
      <c r="H58" s="96">
        <f t="shared" ref="H58:P58" ca="1" si="19">+H59+H60</f>
        <v>0</v>
      </c>
      <c r="I58" s="96">
        <f t="shared" ca="1" si="19"/>
        <v>0</v>
      </c>
      <c r="J58" s="96">
        <f t="shared" ca="1" si="19"/>
        <v>0</v>
      </c>
      <c r="K58" s="96">
        <f t="shared" ca="1" si="19"/>
        <v>0</v>
      </c>
      <c r="L58" s="96">
        <f t="shared" ca="1" si="19"/>
        <v>0</v>
      </c>
      <c r="M58" s="96">
        <f t="shared" ca="1" si="19"/>
        <v>0</v>
      </c>
      <c r="N58" s="96">
        <f t="shared" ca="1" si="19"/>
        <v>0</v>
      </c>
      <c r="O58" s="96">
        <f t="shared" ca="1" si="19"/>
        <v>0</v>
      </c>
      <c r="P58" s="96">
        <f t="shared" ca="1" si="19"/>
        <v>0</v>
      </c>
      <c r="Q58" s="96">
        <f t="shared" ref="Q58" ca="1" si="20">+Q59+Q60</f>
        <v>0</v>
      </c>
      <c r="R58" s="96">
        <f t="shared" ref="R58" ca="1" si="21">+R59+R60</f>
        <v>0</v>
      </c>
      <c r="S58" s="97">
        <f ca="1">+G58+H58+I58+J58+K58+L58+M58+N58+O58+P58+Q58+R58</f>
        <v>0</v>
      </c>
      <c r="U58" s="14"/>
    </row>
    <row r="59" spans="3:282" s="11" customFormat="1" ht="18.75" x14ac:dyDescent="0.3">
      <c r="C59" s="85">
        <v>4</v>
      </c>
      <c r="D59" s="86">
        <v>3</v>
      </c>
      <c r="E59" s="86">
        <v>5</v>
      </c>
      <c r="F59" s="105" t="s">
        <v>83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84">
        <v>0</v>
      </c>
      <c r="U59" s="14"/>
    </row>
    <row r="60" spans="3:282" s="11" customFormat="1" ht="18.75" x14ac:dyDescent="0.3">
      <c r="C60" s="116" t="s">
        <v>84</v>
      </c>
      <c r="D60" s="117"/>
      <c r="E60" s="117"/>
      <c r="F60" s="118"/>
      <c r="G60" s="96">
        <f ca="1">+G52+G55+G58</f>
        <v>0</v>
      </c>
      <c r="H60" s="96">
        <f t="shared" ref="H60:P60" ca="1" si="22">+H52+H55+H58</f>
        <v>0</v>
      </c>
      <c r="I60" s="96">
        <f t="shared" ca="1" si="22"/>
        <v>0</v>
      </c>
      <c r="J60" s="96">
        <f t="shared" ca="1" si="22"/>
        <v>0</v>
      </c>
      <c r="K60" s="96">
        <f t="shared" ca="1" si="22"/>
        <v>0</v>
      </c>
      <c r="L60" s="96">
        <f t="shared" ca="1" si="22"/>
        <v>0</v>
      </c>
      <c r="M60" s="96">
        <f t="shared" ca="1" si="22"/>
        <v>0</v>
      </c>
      <c r="N60" s="96">
        <f t="shared" ca="1" si="22"/>
        <v>0</v>
      </c>
      <c r="O60" s="96">
        <f t="shared" ca="1" si="22"/>
        <v>0</v>
      </c>
      <c r="P60" s="96">
        <f t="shared" ca="1" si="22"/>
        <v>0</v>
      </c>
      <c r="Q60" s="96">
        <f t="shared" ref="Q60:R60" ca="1" si="23">+Q52+Q55+Q58</f>
        <v>0</v>
      </c>
      <c r="R60" s="96">
        <f t="shared" ca="1" si="23"/>
        <v>0</v>
      </c>
      <c r="S60" s="99">
        <f ca="1">S52+S55+S58</f>
        <v>0</v>
      </c>
      <c r="U60" s="14"/>
    </row>
    <row r="61" spans="3:282" s="11" customFormat="1" ht="19.5" thickBot="1" x14ac:dyDescent="0.35">
      <c r="C61" s="113" t="s">
        <v>81</v>
      </c>
      <c r="D61" s="114"/>
      <c r="E61" s="114"/>
      <c r="F61" s="115"/>
      <c r="G61" s="87">
        <f ca="1">+G50+G60</f>
        <v>51499873.25</v>
      </c>
      <c r="H61" s="87">
        <f t="shared" ref="H61:R61" ca="1" si="24">+H50+H60</f>
        <v>33248158.130000003</v>
      </c>
      <c r="I61" s="87">
        <f t="shared" ca="1" si="24"/>
        <v>35459372.049999997</v>
      </c>
      <c r="J61" s="87">
        <f t="shared" ca="1" si="24"/>
        <v>37995700.579999998</v>
      </c>
      <c r="K61" s="87">
        <f t="shared" ca="1" si="24"/>
        <v>42028181.289999999</v>
      </c>
      <c r="L61" s="87">
        <f t="shared" ca="1" si="24"/>
        <v>33889849.420000002</v>
      </c>
      <c r="M61" s="87">
        <f t="shared" ca="1" si="24"/>
        <v>38084881.07</v>
      </c>
      <c r="N61" s="87">
        <f t="shared" ca="1" si="24"/>
        <v>37340463.060000002</v>
      </c>
      <c r="O61" s="87">
        <f t="shared" ca="1" si="24"/>
        <v>30516007.879999999</v>
      </c>
      <c r="P61" s="87">
        <f t="shared" ca="1" si="24"/>
        <v>0</v>
      </c>
      <c r="Q61" s="102">
        <f t="shared" ca="1" si="24"/>
        <v>0</v>
      </c>
      <c r="R61" s="102">
        <f t="shared" ca="1" si="24"/>
        <v>0</v>
      </c>
      <c r="S61" s="88">
        <f ca="1">+S50+S60</f>
        <v>340062486.73000002</v>
      </c>
      <c r="U61" s="14"/>
    </row>
    <row r="62" spans="3:282" s="11" customFormat="1" x14ac:dyDescent="0.25">
      <c r="C62" s="34"/>
      <c r="D62" s="34"/>
      <c r="E62" s="34"/>
      <c r="F62" s="34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U62" s="14"/>
    </row>
    <row r="63" spans="3:282" s="89" customFormat="1" ht="18.75" x14ac:dyDescent="0.3">
      <c r="C63" s="90" t="s">
        <v>21</v>
      </c>
      <c r="D63" s="90"/>
      <c r="E63" s="91"/>
      <c r="F63" s="91"/>
      <c r="H63" s="92"/>
      <c r="I63" s="93"/>
    </row>
    <row r="64" spans="3:282" s="89" customFormat="1" ht="18.75" x14ac:dyDescent="0.3">
      <c r="C64" s="94" t="s">
        <v>22</v>
      </c>
      <c r="D64" s="94"/>
      <c r="E64" s="94"/>
      <c r="F64" s="94"/>
      <c r="G64" s="94"/>
      <c r="H64" s="94"/>
      <c r="I64" s="94"/>
      <c r="J64" s="91"/>
      <c r="K64" s="91"/>
      <c r="L64" s="91"/>
      <c r="M64" s="95"/>
      <c r="O64" s="91"/>
    </row>
    <row r="65" spans="3:22" s="89" customFormat="1" ht="18.75" x14ac:dyDescent="0.3">
      <c r="C65" s="94" t="s">
        <v>24</v>
      </c>
      <c r="D65" s="94"/>
      <c r="E65" s="94"/>
      <c r="F65" s="94"/>
      <c r="G65" s="94"/>
      <c r="H65" s="94"/>
      <c r="I65" s="94"/>
      <c r="K65" s="93"/>
      <c r="L65" s="93"/>
      <c r="M65" s="93"/>
      <c r="N65" s="91"/>
      <c r="O65" s="91"/>
      <c r="P65" s="91"/>
    </row>
    <row r="66" spans="3:22" s="89" customFormat="1" ht="18.75" x14ac:dyDescent="0.3">
      <c r="C66" s="94" t="s">
        <v>23</v>
      </c>
      <c r="D66" s="94"/>
      <c r="E66" s="94"/>
      <c r="F66" s="94"/>
      <c r="G66" s="94"/>
      <c r="H66" s="94"/>
      <c r="I66" s="94"/>
      <c r="J66" s="93"/>
      <c r="K66" s="93"/>
      <c r="L66" s="93"/>
      <c r="M66" s="91"/>
      <c r="N66" s="91"/>
      <c r="O66" s="93"/>
      <c r="Q66" s="93"/>
      <c r="R66" s="91"/>
    </row>
    <row r="67" spans="3:22" s="89" customFormat="1" ht="18.75" x14ac:dyDescent="0.3">
      <c r="C67" s="121" t="s">
        <v>25</v>
      </c>
      <c r="D67" s="121"/>
      <c r="E67" s="121"/>
      <c r="F67" s="121"/>
      <c r="I67" s="93"/>
      <c r="J67" s="93"/>
      <c r="K67" s="93"/>
      <c r="L67" s="91"/>
      <c r="M67" s="91"/>
      <c r="N67" s="91"/>
      <c r="O67" s="93"/>
      <c r="P67" s="93"/>
      <c r="Q67" s="91"/>
      <c r="R67" s="93"/>
      <c r="S67" s="93"/>
    </row>
    <row r="68" spans="3:22" s="89" customFormat="1" ht="18.75" x14ac:dyDescent="0.3">
      <c r="C68" s="94" t="s">
        <v>26</v>
      </c>
      <c r="D68" s="94"/>
      <c r="E68" s="94"/>
      <c r="F68" s="94"/>
      <c r="G68" s="94"/>
      <c r="J68" s="91"/>
      <c r="K68" s="93"/>
      <c r="L68" s="91"/>
      <c r="M68" s="91"/>
      <c r="N68" s="91"/>
      <c r="Q68" s="91"/>
      <c r="R68" s="93"/>
      <c r="S68" s="93"/>
    </row>
    <row r="69" spans="3:22" s="11" customFormat="1" x14ac:dyDescent="0.25">
      <c r="C69" s="17"/>
      <c r="D69" s="17"/>
      <c r="E69" s="17"/>
      <c r="F69" s="17"/>
      <c r="G69" s="17"/>
      <c r="I69" s="13"/>
      <c r="J69" s="13"/>
      <c r="K69" s="13"/>
      <c r="L69" s="13"/>
      <c r="N69" s="13"/>
      <c r="O69" s="14"/>
      <c r="Q69" s="13"/>
      <c r="R69" s="14"/>
    </row>
    <row r="70" spans="3:22" s="11" customFormat="1" x14ac:dyDescent="0.25">
      <c r="I70" s="14"/>
      <c r="J70" s="13"/>
      <c r="K70" s="13"/>
      <c r="L70" s="13"/>
      <c r="M70" s="14"/>
      <c r="N70" s="14"/>
      <c r="O70" s="14"/>
      <c r="Q70" s="13"/>
      <c r="R70" s="14"/>
    </row>
    <row r="71" spans="3:22" s="11" customFormat="1" ht="15" customHeight="1" x14ac:dyDescent="0.25">
      <c r="G71" s="14"/>
      <c r="J71" s="13"/>
      <c r="K71" s="13"/>
      <c r="L71" s="13"/>
      <c r="M71" s="36" t="s">
        <v>85</v>
      </c>
      <c r="N71" s="36" t="s">
        <v>87</v>
      </c>
      <c r="O71" s="36"/>
      <c r="P71" s="36"/>
      <c r="Q71" s="36"/>
      <c r="R71" s="36"/>
      <c r="S71" s="36"/>
      <c r="T71" s="18"/>
      <c r="U71" s="18"/>
    </row>
    <row r="72" spans="3:22" s="11" customFormat="1" ht="18.75" x14ac:dyDescent="0.3">
      <c r="C72" s="110" t="s">
        <v>30</v>
      </c>
      <c r="D72" s="110"/>
      <c r="E72" s="110"/>
      <c r="F72" s="110"/>
      <c r="G72" s="18"/>
      <c r="H72" s="25"/>
      <c r="I72" s="18"/>
      <c r="J72" s="19"/>
      <c r="K72" s="19"/>
      <c r="L72" s="19"/>
      <c r="M72" s="18"/>
      <c r="N72" s="112" t="s">
        <v>88</v>
      </c>
      <c r="O72" s="112"/>
      <c r="P72" s="112"/>
      <c r="Q72" s="112"/>
      <c r="R72" s="112"/>
      <c r="S72" s="112"/>
      <c r="T72" s="18"/>
      <c r="U72" s="18"/>
    </row>
    <row r="73" spans="3:22" s="11" customFormat="1" ht="15" customHeight="1" x14ac:dyDescent="0.25">
      <c r="C73" s="2"/>
      <c r="D73" s="2"/>
      <c r="E73" s="2"/>
      <c r="F73" s="2"/>
      <c r="G73" s="2"/>
      <c r="H73" s="2"/>
      <c r="I73" s="2"/>
      <c r="J73" s="20"/>
      <c r="K73" s="2"/>
      <c r="L73" s="20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3:22" s="11" customFormat="1" ht="15" customHeight="1" x14ac:dyDescent="0.25">
      <c r="C74" s="2"/>
      <c r="D74" s="2"/>
      <c r="E74" s="2"/>
      <c r="F74" s="2"/>
      <c r="G74" s="2"/>
      <c r="H74" s="2"/>
      <c r="I74" s="2"/>
      <c r="J74" s="20"/>
      <c r="K74" s="2"/>
      <c r="L74" s="20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3:22" s="11" customFormat="1" x14ac:dyDescent="0.25">
      <c r="C75" s="32"/>
      <c r="D75" s="33"/>
      <c r="E75" s="33"/>
      <c r="F75" s="33"/>
      <c r="G75" s="31"/>
      <c r="H75" s="18"/>
      <c r="I75" s="18"/>
      <c r="J75" s="18"/>
      <c r="K75" s="18"/>
      <c r="L75" s="19"/>
      <c r="M75" s="112" t="s">
        <v>31</v>
      </c>
      <c r="N75" s="112"/>
      <c r="O75" s="112"/>
      <c r="P75" s="112"/>
      <c r="Q75" s="112"/>
      <c r="R75" s="112"/>
      <c r="S75" s="112"/>
      <c r="T75" s="18"/>
      <c r="U75" s="18"/>
    </row>
    <row r="76" spans="3:22" s="11" customFormat="1" x14ac:dyDescent="0.25">
      <c r="C76" s="119" t="s">
        <v>29</v>
      </c>
      <c r="D76" s="119"/>
      <c r="E76" s="119"/>
      <c r="F76" s="119"/>
      <c r="G76" s="22"/>
      <c r="H76" s="22"/>
      <c r="I76" s="22"/>
      <c r="J76" s="22"/>
      <c r="K76" s="22"/>
      <c r="L76" s="23"/>
      <c r="M76" s="111" t="s">
        <v>56</v>
      </c>
      <c r="N76" s="111"/>
      <c r="O76" s="111"/>
      <c r="P76" s="111"/>
      <c r="Q76" s="111"/>
      <c r="R76" s="111"/>
      <c r="S76" s="111"/>
      <c r="T76" s="31"/>
      <c r="U76" s="31"/>
      <c r="V76" s="22"/>
    </row>
    <row r="77" spans="3:22" s="11" customFormat="1" ht="15" customHeight="1" x14ac:dyDescent="0.25">
      <c r="C77" s="111" t="s">
        <v>57</v>
      </c>
      <c r="D77" s="111"/>
      <c r="E77" s="111"/>
      <c r="F77" s="111"/>
      <c r="G77" s="22"/>
      <c r="H77" s="22"/>
      <c r="I77" s="22"/>
      <c r="J77" s="22"/>
      <c r="K77" s="22"/>
      <c r="L77" s="23"/>
      <c r="M77" s="111" t="s">
        <v>55</v>
      </c>
      <c r="N77" s="111"/>
      <c r="O77" s="111"/>
      <c r="P77" s="111"/>
      <c r="Q77" s="111"/>
      <c r="R77" s="111"/>
      <c r="S77" s="111"/>
      <c r="T77" s="31"/>
      <c r="U77" s="31"/>
      <c r="V77" s="22"/>
    </row>
    <row r="78" spans="3:22" s="11" customFormat="1" x14ac:dyDescent="0.25">
      <c r="L78" s="13"/>
    </row>
    <row r="79" spans="3:22" s="11" customFormat="1" x14ac:dyDescent="0.25">
      <c r="R79" s="21"/>
    </row>
    <row r="80" spans="3:22" s="18" customFormat="1" x14ac:dyDescent="0.25">
      <c r="C80" s="110" t="s">
        <v>27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</row>
    <row r="81" spans="3:19" s="11" customFormat="1" x14ac:dyDescent="0.25"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</row>
    <row r="82" spans="3:19" s="11" customFormat="1" ht="18.75" x14ac:dyDescent="0.3"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</row>
    <row r="83" spans="3:19" s="11" customFormat="1" ht="18.75" x14ac:dyDescent="0.3"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</row>
    <row r="84" spans="3:19" s="11" customFormat="1" ht="18.75" x14ac:dyDescent="0.3"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</row>
    <row r="85" spans="3:19" s="11" customFormat="1" ht="15" customHeight="1" x14ac:dyDescent="0.25">
      <c r="C85" s="112" t="s">
        <v>28</v>
      </c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</row>
    <row r="86" spans="3:19" s="11" customFormat="1" ht="15" customHeight="1" x14ac:dyDescent="0.25">
      <c r="C86" s="111" t="s">
        <v>54</v>
      </c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</row>
    <row r="87" spans="3:19" x14ac:dyDescent="0.25">
      <c r="C87" s="111" t="s">
        <v>86</v>
      </c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</row>
    <row r="92" spans="3:19" x14ac:dyDescent="0.25">
      <c r="H92" s="13"/>
    </row>
    <row r="93" spans="3:19" x14ac:dyDescent="0.25">
      <c r="H93" s="13"/>
    </row>
    <row r="94" spans="3:19" x14ac:dyDescent="0.25">
      <c r="G94" s="13"/>
      <c r="H94" s="13"/>
    </row>
    <row r="95" spans="3:19" x14ac:dyDescent="0.25">
      <c r="G95" s="13"/>
      <c r="H95" s="13"/>
    </row>
    <row r="96" spans="3:19" x14ac:dyDescent="0.25">
      <c r="G96" s="13"/>
      <c r="H96" s="13"/>
    </row>
    <row r="97" spans="7:9" x14ac:dyDescent="0.25">
      <c r="G97" s="15"/>
      <c r="H97" s="13"/>
      <c r="I97" s="27"/>
    </row>
  </sheetData>
  <mergeCells count="32">
    <mergeCell ref="F1:L1"/>
    <mergeCell ref="C50:F50"/>
    <mergeCell ref="C67:F67"/>
    <mergeCell ref="C2:S2"/>
    <mergeCell ref="C6:S6"/>
    <mergeCell ref="E19:F19"/>
    <mergeCell ref="E29:F29"/>
    <mergeCell ref="E38:F38"/>
    <mergeCell ref="E42:F42"/>
    <mergeCell ref="C7:S7"/>
    <mergeCell ref="C8:S8"/>
    <mergeCell ref="C9:S9"/>
    <mergeCell ref="E13:F13"/>
    <mergeCell ref="C12:F12"/>
    <mergeCell ref="C11:F11"/>
    <mergeCell ref="C51:F51"/>
    <mergeCell ref="E52:F52"/>
    <mergeCell ref="E55:F55"/>
    <mergeCell ref="E58:F58"/>
    <mergeCell ref="C72:F72"/>
    <mergeCell ref="C87:S87"/>
    <mergeCell ref="N72:S72"/>
    <mergeCell ref="C61:F61"/>
    <mergeCell ref="C60:F60"/>
    <mergeCell ref="C80:S81"/>
    <mergeCell ref="C86:S86"/>
    <mergeCell ref="C85:S85"/>
    <mergeCell ref="C76:F76"/>
    <mergeCell ref="C77:F77"/>
    <mergeCell ref="M75:S75"/>
    <mergeCell ref="M76:S76"/>
    <mergeCell ref="M77:S77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32" orientation="landscape" r:id="rId1"/>
  <ignoredErrors>
    <ignoredError sqref="E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Mdilone</cp:lastModifiedBy>
  <cp:lastPrinted>2020-10-13T11:55:49Z</cp:lastPrinted>
  <dcterms:created xsi:type="dcterms:W3CDTF">2018-10-12T14:17:04Z</dcterms:created>
  <dcterms:modified xsi:type="dcterms:W3CDTF">2020-10-14T18:40:45Z</dcterms:modified>
</cp:coreProperties>
</file>